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63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</sheets>
  <definedNames>
    <definedName name="_xlnm.Print_Titles" localSheetId="9">'10'!$1:$1</definedName>
    <definedName name="_xlnm.Print_Titles" localSheetId="10">'11'!$1:$1</definedName>
    <definedName name="_xlnm.Print_Titles" localSheetId="11">'12'!$1:$1</definedName>
    <definedName name="_xlnm.Print_Titles" localSheetId="12">'13'!$1:$1</definedName>
    <definedName name="_xlnm.Print_Titles" localSheetId="14">'15'!$2:$2</definedName>
    <definedName name="_xlnm.Print_Titles" localSheetId="1">'2'!$1:$1</definedName>
    <definedName name="_xlnm.Print_Titles" localSheetId="4">'5'!$1:$5</definedName>
    <definedName name="_xlnm.Print_Titles" localSheetId="5">'6'!$1:$4</definedName>
    <definedName name="_xlnm.Print_Titles" localSheetId="7">'8'!$1:$5</definedName>
    <definedName name="_xlnm.Print_Titles" localSheetId="8">'9'!$1:$4</definedName>
    <definedName name="_xlnm.Print_Area" localSheetId="5">'6'!$A$1:$M$44</definedName>
    <definedName name="_xlnm.Print_Area" localSheetId="8">'9'!$A$1:$M$44</definedName>
  </definedNames>
  <calcPr fullCalcOnLoad="1"/>
</workbook>
</file>

<file path=xl/sharedStrings.xml><?xml version="1.0" encoding="utf-8"?>
<sst xmlns="http://schemas.openxmlformats.org/spreadsheetml/2006/main" count="971" uniqueCount="649">
  <si>
    <t>Személyi juttatások</t>
  </si>
  <si>
    <t>Összesen</t>
  </si>
  <si>
    <t>I. Működési bevételek</t>
  </si>
  <si>
    <t>II. Felhalmozási bevételek</t>
  </si>
  <si>
    <t>Cím</t>
  </si>
  <si>
    <t>Lét-szám-keret</t>
  </si>
  <si>
    <t>Állami támogatás</t>
  </si>
  <si>
    <t>Egyéb működési célú kiadások</t>
  </si>
  <si>
    <t>I. Működési költségvetés</t>
  </si>
  <si>
    <t>Kiadások összesen</t>
  </si>
  <si>
    <t>Dologi kiadások</t>
  </si>
  <si>
    <t>Felújí-tások</t>
  </si>
  <si>
    <t>Költségvetési bevételek</t>
  </si>
  <si>
    <t>II. Felhalmozási költségvetés</t>
  </si>
  <si>
    <t>Sor-szám</t>
  </si>
  <si>
    <t>Megnevezés</t>
  </si>
  <si>
    <t>Ellátottak pénzbeli juttatása</t>
  </si>
  <si>
    <t>Általános tartalék</t>
  </si>
  <si>
    <t>Működési céltartalék</t>
  </si>
  <si>
    <t>Fejlesztési céltartalék</t>
  </si>
  <si>
    <t>Költségvetési hiány külső finanszírozása:</t>
  </si>
  <si>
    <t xml:space="preserve">Finanszírozási bevételek </t>
  </si>
  <si>
    <t xml:space="preserve">Felhalmozási célú hitel felvétele </t>
  </si>
  <si>
    <t>Finanszírozási kiadások</t>
  </si>
  <si>
    <t>Összesen:</t>
  </si>
  <si>
    <t>Közhatalmi bevételek</t>
  </si>
  <si>
    <t>Gépjárműadó</t>
  </si>
  <si>
    <t>Bevételek</t>
  </si>
  <si>
    <t>Kiadások</t>
  </si>
  <si>
    <t>I. Működési célú bevételek</t>
  </si>
  <si>
    <t>I. Működési célú kiadások</t>
  </si>
  <si>
    <t>1. Személyi juttatások</t>
  </si>
  <si>
    <t>7. Működési tartalék</t>
  </si>
  <si>
    <t>Működési célú kiadások összesen:</t>
  </si>
  <si>
    <t>II. Felhalmozási célú kiadások</t>
  </si>
  <si>
    <t>Működési célú bevételek összesen:</t>
  </si>
  <si>
    <t>II. Felhalmozási célú bevételek</t>
  </si>
  <si>
    <t>Felhalmozási célú kiadások összesen:</t>
  </si>
  <si>
    <t>Mind összesen:</t>
  </si>
  <si>
    <t>1. Közhatalmi bevételek</t>
  </si>
  <si>
    <t xml:space="preserve">8. Működési célú hitel felvétele </t>
  </si>
  <si>
    <t>3. Dologi kiadások</t>
  </si>
  <si>
    <t>Felhal-mozási célra</t>
  </si>
  <si>
    <t>Költségvetési szerv megnevezése</t>
  </si>
  <si>
    <t>Finanszírozási bevételek</t>
  </si>
  <si>
    <t>Bevételek összesen</t>
  </si>
  <si>
    <t>Egyéb működési kiadások</t>
  </si>
  <si>
    <t>Ellátot-tak pénz-beli jutta-tása</t>
  </si>
  <si>
    <t>Felhal-mozási tartalék</t>
  </si>
  <si>
    <t>Költségvetési kiadások</t>
  </si>
  <si>
    <t xml:space="preserve">Összesen </t>
  </si>
  <si>
    <t>Beruházás megnevezése</t>
  </si>
  <si>
    <t>Mozgás Háza beruházás részlet</t>
  </si>
  <si>
    <t>Önkormányzat összesen:</t>
  </si>
  <si>
    <t>Keszthely Város Önkormányzata:</t>
  </si>
  <si>
    <t>Költségvetési szervek</t>
  </si>
  <si>
    <t>Felújítás megnevezése</t>
  </si>
  <si>
    <t>Keszthely Város Önkormányzata</t>
  </si>
  <si>
    <t>Castrum Camping értéknövelő beruházás</t>
  </si>
  <si>
    <t>Bursa Hungarica</t>
  </si>
  <si>
    <t>Szent Erzsébet Alapítvány</t>
  </si>
  <si>
    <t>Keszthelyi Turisztikai Egyesület</t>
  </si>
  <si>
    <t>Keszthelyi Polgárőr Egyesület</t>
  </si>
  <si>
    <t xml:space="preserve">VÜZ Kft - Csik F. Tanuszoda </t>
  </si>
  <si>
    <t>Egyéb felhalmozási kiadások</t>
  </si>
  <si>
    <t>Része-sedések értéke-sítése</t>
  </si>
  <si>
    <t>Keszthelyi Kilóméterek Egyesület</t>
  </si>
  <si>
    <t>Hiány belső finanszírozása:</t>
  </si>
  <si>
    <t>II. Felhalmozási  költségvetés</t>
  </si>
  <si>
    <t>ebből: kötelező feladat</t>
  </si>
  <si>
    <t>önként vállalt feladat</t>
  </si>
  <si>
    <t xml:space="preserve">Költségvetési bevételek </t>
  </si>
  <si>
    <t>A.</t>
  </si>
  <si>
    <t>B.</t>
  </si>
  <si>
    <t xml:space="preserve">Költségvetési kiadások </t>
  </si>
  <si>
    <t>C.</t>
  </si>
  <si>
    <t>D.</t>
  </si>
  <si>
    <t>Engedélyezett létszám:</t>
  </si>
  <si>
    <t>Működési bevételek összesen (A + D)</t>
  </si>
  <si>
    <t>Működési kiadások összesen (B + C)</t>
  </si>
  <si>
    <t>Beruházások</t>
  </si>
  <si>
    <t>Felhalmozási bevételek összesen (A + D)</t>
  </si>
  <si>
    <t>Felhalmozási kiadások összesen (B + C)</t>
  </si>
  <si>
    <t>Működési bevételek</t>
  </si>
  <si>
    <t xml:space="preserve">2. Munkaadókat terhelő járulékok </t>
  </si>
  <si>
    <t>6. Felhalmozási célú hitelek felvétele</t>
  </si>
  <si>
    <t>Karácsonyi díszkivilágítás bővítése</t>
  </si>
  <si>
    <t>Gazdasági Ellátó Szervezet Keszthely</t>
  </si>
  <si>
    <t>Arany János Tehetséggondozó Program</t>
  </si>
  <si>
    <t>Telekadó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</si>
  <si>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</si>
  <si>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</si>
  <si>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</si>
  <si>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</si>
  <si>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</si>
  <si>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</si>
  <si>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</si>
  <si>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</si>
  <si>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</si>
  <si>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</si>
  <si>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</si>
  <si>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</si>
  <si>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Nyitó pénzkészlet</t>
  </si>
  <si>
    <t xml:space="preserve">Bevételek összesen </t>
  </si>
  <si>
    <t xml:space="preserve"> Kiadások összesen</t>
  </si>
  <si>
    <t>Záró pénzkészlet</t>
  </si>
  <si>
    <t>Keszthelyi Vöröskeresztes Vizimentő Egyesület</t>
  </si>
  <si>
    <t>2. Felújítások</t>
  </si>
  <si>
    <t>Felhalmozási hiány (A-B) :</t>
  </si>
  <si>
    <t>Parkoló üz. 045170</t>
  </si>
  <si>
    <t>Nem lakóing.bérbeadás 013350</t>
  </si>
  <si>
    <t>Önk.jogalkotás 011130</t>
  </si>
  <si>
    <t>Közterület 031030</t>
  </si>
  <si>
    <t>Közvilágítás 064010</t>
  </si>
  <si>
    <t>Város-és község-gazd. szolg. (főép.) 066020</t>
  </si>
  <si>
    <t>Közcélú fogl. 041233</t>
  </si>
  <si>
    <t>Erdősítés 042220</t>
  </si>
  <si>
    <t>Tel.hull. kez. 051030</t>
  </si>
  <si>
    <t>Utak, üz. 045160</t>
  </si>
  <si>
    <t>Zöldter.kez. 066010</t>
  </si>
  <si>
    <t>Tartalékok 900070</t>
  </si>
  <si>
    <t>Közter.rendj. 031030</t>
  </si>
  <si>
    <t>Fogorvosi szakell. 072313</t>
  </si>
  <si>
    <t>Egyházak köz. és hitél. tev.084040</t>
  </si>
  <si>
    <t>Köztemető fennt., műk. 013320</t>
  </si>
  <si>
    <t>Út, autópálya építés ( 045120 )</t>
  </si>
  <si>
    <t>Nem lakóingatlan bérbeadása ( 013350 )</t>
  </si>
  <si>
    <t>Zöldterület kezelés ( 066010 )</t>
  </si>
  <si>
    <t>Közvilágítás ( 064010 )</t>
  </si>
  <si>
    <t>Nem lakóingatlan bérbeadás ( 013350 )</t>
  </si>
  <si>
    <t>Felhalmozási célú bevételek összesen:</t>
  </si>
  <si>
    <t>eből: köt.feladat</t>
  </si>
  <si>
    <t>ebból: köt.feladat</t>
  </si>
  <si>
    <t>ebből: köt.feladat</t>
  </si>
  <si>
    <t>Kötelező feladatok</t>
  </si>
  <si>
    <t>Önként vállalt feladatok</t>
  </si>
  <si>
    <t>Kötelező feladat</t>
  </si>
  <si>
    <t>Önként vállalt feladat</t>
  </si>
  <si>
    <t xml:space="preserve">Működési bevételek </t>
  </si>
  <si>
    <t>ebből: Önkormányzat - 2 fő választott tisztségviselő</t>
  </si>
  <si>
    <t>1. Működési bevételek</t>
  </si>
  <si>
    <t>Ellátottak pénzbeli jutt.</t>
  </si>
  <si>
    <t>Maradvány igénybevétele</t>
  </si>
  <si>
    <t xml:space="preserve">Kormányzati funkciók </t>
  </si>
  <si>
    <t xml:space="preserve">Munka-adókat terhelő járulékok </t>
  </si>
  <si>
    <t>Támogatás ÁHT-n belülre</t>
  </si>
  <si>
    <t>Támogatás ÁHT-n kivülre</t>
  </si>
  <si>
    <t>Beruházás</t>
  </si>
  <si>
    <t>Felújítás</t>
  </si>
  <si>
    <t>Tartalék</t>
  </si>
  <si>
    <t>3. Működési bevételek</t>
  </si>
  <si>
    <t>Termőföld bérbeadásból származó SZJA</t>
  </si>
  <si>
    <t xml:space="preserve">Építményadó </t>
  </si>
  <si>
    <t>Magánszemélyek kommunális adója</t>
  </si>
  <si>
    <t>Idegenforgalmi adó tartózkodás után</t>
  </si>
  <si>
    <t>Bírság, pótlék, közigazgatási bírság</t>
  </si>
  <si>
    <t>Önkormányzat működési támogatásai</t>
  </si>
  <si>
    <t xml:space="preserve">Felhalmozási célú támogatások ÁHT-n belüről </t>
  </si>
  <si>
    <t>Egyéb tárgyieszköz értékesítés</t>
  </si>
  <si>
    <t>Ingatlan értékesítése</t>
  </si>
  <si>
    <t>Részesedések értékesítése</t>
  </si>
  <si>
    <t>Felhalmozási bevételek</t>
  </si>
  <si>
    <t>Működési célú átvett pénzeszközök</t>
  </si>
  <si>
    <t>Kölcsön visszatérülése</t>
  </si>
  <si>
    <t xml:space="preserve">Egyéb működési célú átvett pénzeszközök </t>
  </si>
  <si>
    <t xml:space="preserve">Felhalmozási célú átvett pénzeszközök </t>
  </si>
  <si>
    <t>Egyéb felhalmozási célú átvett pénzeszközök</t>
  </si>
  <si>
    <t>Munkaadókat terhelő járulékok és szociális hozzájárulási adó</t>
  </si>
  <si>
    <t>Egyéb működési célú támogatások ÁHT-n kívülre</t>
  </si>
  <si>
    <t>Egyéb felhalmozási célú kiadások</t>
  </si>
  <si>
    <t>Kölcsön nyújtása ÁHT-n kívülre</t>
  </si>
  <si>
    <t>Egyéb felhalm. célú támogatások ÁHT-n kívülre</t>
  </si>
  <si>
    <t>Egyéb felhalm. célú támogatások ÁHT-n belülre</t>
  </si>
  <si>
    <t xml:space="preserve">Beruházások </t>
  </si>
  <si>
    <t xml:space="preserve">Felújítások </t>
  </si>
  <si>
    <t>Ingatlan értékesítés</t>
  </si>
  <si>
    <t xml:space="preserve">Felhalm. célú támog. ÁHT-n belülről </t>
  </si>
  <si>
    <t>IV. Hitelek felvétele</t>
  </si>
  <si>
    <t>Működési célú támog. ÁHT-n belülről</t>
  </si>
  <si>
    <t>Felhalm. célú támog. ÁHT-n belülről</t>
  </si>
  <si>
    <t>Felhalmozási célú átvett pénzeszközök</t>
  </si>
  <si>
    <t>III. Pénzforgalom nélk.bev.</t>
  </si>
  <si>
    <t>Műk. célú támogatások ÁHT-n belülről</t>
  </si>
  <si>
    <t>Egyéb tárgyi eszköz értékesítés</t>
  </si>
  <si>
    <t>Működési célu átvett pénzeszközök</t>
  </si>
  <si>
    <t>Kölcsön</t>
  </si>
  <si>
    <t>Egyéb működési célú támogatás ÁHT-n belülre</t>
  </si>
  <si>
    <t>Egyéb működési célú támogatások ÁHT-n kivülre</t>
  </si>
  <si>
    <t xml:space="preserve">Egyéb felhalm. célú támog. ÁHT-n kivülre </t>
  </si>
  <si>
    <t xml:space="preserve">Kölcsön </t>
  </si>
  <si>
    <t>Kölcsön vissza-térülés</t>
  </si>
  <si>
    <t>Önkormány-zatok működési támogatásai</t>
  </si>
  <si>
    <t>Egyéb szoc.term.beni és pénzb.ell. 107060</t>
  </si>
  <si>
    <t>Elvonások</t>
  </si>
  <si>
    <t>Önkormányzatok működési támogatásai</t>
  </si>
  <si>
    <t xml:space="preserve">Működési </t>
  </si>
  <si>
    <t xml:space="preserve">Felhal-mozási </t>
  </si>
  <si>
    <t xml:space="preserve">Kölcsön nyújtása </t>
  </si>
  <si>
    <t>ebből: köt. Feladat</t>
  </si>
  <si>
    <t>Köztemető fenntartása, működtetése (013320)</t>
  </si>
  <si>
    <t xml:space="preserve">Csapadékelvezető rendszer tervezése és kivitelezése lakossági felvetés megoldására </t>
  </si>
  <si>
    <t>Telekvásárlás sportcsarnokhoz</t>
  </si>
  <si>
    <t xml:space="preserve">Mazsola Kerékpáros Sportegyesület (épületek + KRESZ park) </t>
  </si>
  <si>
    <t>Balatoni Múzeum</t>
  </si>
  <si>
    <t>Ingatlanfelújítás</t>
  </si>
  <si>
    <t>Fejér György Városi Könyvtár</t>
  </si>
  <si>
    <t>Egyesített Szociális Intézmény</t>
  </si>
  <si>
    <t>Keszthelyi Életfa Óvoda</t>
  </si>
  <si>
    <t xml:space="preserve">ingatlan felújítás (Kísérleti u. fafelület) </t>
  </si>
  <si>
    <t>Munkaadókat terhelő járulékok és szha</t>
  </si>
  <si>
    <t xml:space="preserve">SUN Teniszklub </t>
  </si>
  <si>
    <t>Sportlétesítmények, edzőtáborok 081030</t>
  </si>
  <si>
    <t xml:space="preserve">Keszthely és Környéke Kistérségi Többcélú Társulás ebből: </t>
  </si>
  <si>
    <t xml:space="preserve">Z.M. Rendőrfőkapitányság - nyári közös járőrszolgálat </t>
  </si>
  <si>
    <t>Egyéb működési célú támogatások ÁHT-n belülre</t>
  </si>
  <si>
    <t>Egyéb felhalmozási célú kiadások ÁHT-n kívülre</t>
  </si>
  <si>
    <t>2. Önkormányzatok működési támogatásai</t>
  </si>
  <si>
    <t>7. Maradvány igénybevétele</t>
  </si>
  <si>
    <t>1. Beruházások</t>
  </si>
  <si>
    <t>5. Maradvány igénybevétele</t>
  </si>
  <si>
    <t>6. Ellátottak pénzbeli juttatásai</t>
  </si>
  <si>
    <t>6.Kölcsönök visszatérülése</t>
  </si>
  <si>
    <t>4. Kölcsön visszatérülése</t>
  </si>
  <si>
    <t>8. Kölcsön nyújtása</t>
  </si>
  <si>
    <t>4. Működési célú támogatás ÁHT-n belülről</t>
  </si>
  <si>
    <t>4. Egyéb működési célú támogatások ÁHT-n belülre</t>
  </si>
  <si>
    <t>5. Egyéb működési célú támogatások ÁHT-n kívülre</t>
  </si>
  <si>
    <t>2. Felhalmozási célú támogatások ÁHT-n belülről</t>
  </si>
  <si>
    <t>3. Felhalmozási célú átvett pénzeszközök</t>
  </si>
  <si>
    <t>1. Felhalmozási bevételek</t>
  </si>
  <si>
    <t>5. Működési célú átvett pénzeszközök</t>
  </si>
  <si>
    <t>III. Maradány igénybevétele</t>
  </si>
  <si>
    <t>Műkö-dési</t>
  </si>
  <si>
    <t>Egyéb működési célú átvett pénzeszközök</t>
  </si>
  <si>
    <t>Egyéb felhalmozási célú átvett pénzeszköz</t>
  </si>
  <si>
    <t>Működési hiány-/többlet+ (A-B) :</t>
  </si>
  <si>
    <t>Talajterhelési díj</t>
  </si>
  <si>
    <t>Iparűzési adó</t>
  </si>
  <si>
    <t>Magyar Vöröskereszt Zala Megyei Szervezete</t>
  </si>
  <si>
    <t>Civil szervezetek működési támogatása (084031)</t>
  </si>
  <si>
    <t>Sportlétesítmények, edzőtáborok működtetése és fejlesztése (081030)</t>
  </si>
  <si>
    <t>2.Önkormányzatok működési támogatásai</t>
  </si>
  <si>
    <t>3. Közhatalmi bevételek</t>
  </si>
  <si>
    <t>4. Működési és felhalmozási célú támogatások</t>
  </si>
  <si>
    <t>5. Felhalmozási bevételek</t>
  </si>
  <si>
    <t>8. Maradvány</t>
  </si>
  <si>
    <t>9. Személyi juttatások</t>
  </si>
  <si>
    <t>10. Munkaadót terhelő járulékok</t>
  </si>
  <si>
    <t>11. Dologi kiadások</t>
  </si>
  <si>
    <t>12. Működési és felhalmozási célú támogatások</t>
  </si>
  <si>
    <t>13. Ellátottak pénzbeli juttatásai</t>
  </si>
  <si>
    <t>14. Felújítás</t>
  </si>
  <si>
    <t>15. Beruházás</t>
  </si>
  <si>
    <t xml:space="preserve">16.Kölcsön nyújtása </t>
  </si>
  <si>
    <t xml:space="preserve">Felhalmozási </t>
  </si>
  <si>
    <t xml:space="preserve">ebből: kötelező feladat </t>
  </si>
  <si>
    <t>IV. Költségvetési maradvány</t>
  </si>
  <si>
    <t>Út, autópálya ép.,(fejl)  045120</t>
  </si>
  <si>
    <t>Hitelek</t>
  </si>
  <si>
    <t>Irányító szervi támogatások folyósítása</t>
  </si>
  <si>
    <t>Strand 081061</t>
  </si>
  <si>
    <t>Önkor. elsz. kp. kv 018010</t>
  </si>
  <si>
    <t>ÁHT-n belüli megelőlegezés visszafiz.</t>
  </si>
  <si>
    <t>Bérfőzési szeszadó</t>
  </si>
  <si>
    <t>Államháztartáson belüli megelőlegezések</t>
  </si>
  <si>
    <t>9. Államháztartáson belüli megelőlegezés visszafizetése</t>
  </si>
  <si>
    <t>Bölcsőde fűtési rendszer leválasztása</t>
  </si>
  <si>
    <t xml:space="preserve">ingatlan felújítás (Zöldterület) </t>
  </si>
  <si>
    <t xml:space="preserve">Sétáló utca szökőkút </t>
  </si>
  <si>
    <t xml:space="preserve">Keszthelyi Család- és Gyermekjóléti Központ </t>
  </si>
  <si>
    <t xml:space="preserve">Goldmark Károly Művelődési Központ </t>
  </si>
  <si>
    <t xml:space="preserve">Bútor beszerzés </t>
  </si>
  <si>
    <t xml:space="preserve">Keszthelyi Életfa Óvoda </t>
  </si>
  <si>
    <t>Életfa Óvoda-nyílászárócsere</t>
  </si>
  <si>
    <t>Keszthelyi Polgármesteri Hivatal</t>
  </si>
  <si>
    <t>Kisértékű informatikai eszközök</t>
  </si>
  <si>
    <t xml:space="preserve">Szalagfüggöny </t>
  </si>
  <si>
    <t xml:space="preserve">Mobiltelefonok </t>
  </si>
  <si>
    <t xml:space="preserve">Fénymásoló </t>
  </si>
  <si>
    <t xml:space="preserve">Keszthelyi Polgármesteri Hivatal </t>
  </si>
  <si>
    <t xml:space="preserve">Libás strandi parkoló burkolása (kavicsos parkoló, aszfaltos átvezető) </t>
  </si>
  <si>
    <t>Szent Miklós utca felső buszmegálló megközelítő útjának kiépítése</t>
  </si>
  <si>
    <t>Fodor utcában a kis posta előtt gyalogátkelőhely létesítés, tervfelülvizsgálat és engedélyeztetés</t>
  </si>
  <si>
    <t xml:space="preserve">Vaszary Kolos utcában óvoda előtt gyalogátkelőhely tervezés, engedélyeztetés </t>
  </si>
  <si>
    <t xml:space="preserve">Kertváros Tulipán utca aszfaltozása és vízelvezetése (Vízmű alatti utca) </t>
  </si>
  <si>
    <t>Erzsébet királyné út kerékpárút biztonságossá tétele, járda javítással</t>
  </si>
  <si>
    <t>Szent Miklós köztemető temető kapu átalakítás</t>
  </si>
  <si>
    <t xml:space="preserve">Új köztemető ravatalozó torony acélváz felújítása </t>
  </si>
  <si>
    <t>Új köztemető új parcella úthálózatának befejezése</t>
  </si>
  <si>
    <t>Új köztemető utak kavicsozása</t>
  </si>
  <si>
    <t>Új köztemető urnafal építés</t>
  </si>
  <si>
    <t>Városi fogadótáblák felújítása</t>
  </si>
  <si>
    <t>Petőfi utcán két db víznyelő kiépítése (áthúzódó)</t>
  </si>
  <si>
    <t>Fő téri Jet Vill aknák vízelvezetésének kiépítése (áthúzódó)</t>
  </si>
  <si>
    <t>Kertvárosi Ifjúság  útja szennyvízcsatorna átépítése (áthúzódó)</t>
  </si>
  <si>
    <t xml:space="preserve">Damjanich utca alatti átkötés a garázssori ágba </t>
  </si>
  <si>
    <t xml:space="preserve">IV. Béla park közvilágítása </t>
  </si>
  <si>
    <t>Napelemes kiserőmű létesítés</t>
  </si>
  <si>
    <t xml:space="preserve">Kossuth u. 2. - Kisfaludy utca tető </t>
  </si>
  <si>
    <t>Kossuth u. 24. tetőfelújítás</t>
  </si>
  <si>
    <t>Kossuth u. 5. - Nádor utca közötti területen épület bontása</t>
  </si>
  <si>
    <t xml:space="preserve">Napsugár utca 8. A.B. C. (24 lakásos társasház) </t>
  </si>
  <si>
    <t xml:space="preserve">Keszthelyi HUSZ Nonprofit Kft. pótbefizetés </t>
  </si>
  <si>
    <t xml:space="preserve">Kossuth utca 30. szám alatti ingatlan felújítása </t>
  </si>
  <si>
    <t>Sopron utcai óvoda bővítése (áthúzódó)</t>
  </si>
  <si>
    <t xml:space="preserve">Keszthelyi Életfa Óvoda tetőfelújítása </t>
  </si>
  <si>
    <t xml:space="preserve">Kisértékű tárgyi eszköz </t>
  </si>
  <si>
    <t xml:space="preserve">Bölcsőde - udvari játékok cseréje </t>
  </si>
  <si>
    <t>Idősek Otthona - bútorzat csere</t>
  </si>
  <si>
    <t xml:space="preserve">Vak Bottyán - Deák Ferenc utca összekötő szakasz vízelvezetés terve (Földhivatal mellett) </t>
  </si>
  <si>
    <t>Keszthely város vízjogi üzemeltetési engedélye (Büdösárok)</t>
  </si>
  <si>
    <t>Fűnyíró beszerzés</t>
  </si>
  <si>
    <t>Vásár téren a X. emeletestől járda építés a Schwarz lakótelepig  200m</t>
  </si>
  <si>
    <t xml:space="preserve">Kossuth utca 5. - Nádor utca közötti területen parkoló kialakítása, átkötő út kiépítés </t>
  </si>
  <si>
    <t>Petőfi utca - Rákóczi utca kereszteződés aszfaltozása (áthúzódó)</t>
  </si>
  <si>
    <t xml:space="preserve">Zala Megyei Polgárvédelmi Szövetség </t>
  </si>
  <si>
    <t xml:space="preserve">Belvárosi Kereskedők Egyesülete Keszthely Történeti Belváros Kulturális Életéért </t>
  </si>
  <si>
    <t xml:space="preserve">Rákóczi Szövetség </t>
  </si>
  <si>
    <t xml:space="preserve">Morzsa Állatvédő Alapítvány </t>
  </si>
  <si>
    <t xml:space="preserve">Siketek Sport Clubja </t>
  </si>
  <si>
    <t xml:space="preserve">Bencés Diákszövetség Zala Megyei Szervezete - Vaszary Kolos bíboros emlékműve </t>
  </si>
  <si>
    <t xml:space="preserve">Keszthelyi Televízió Nonprofit Kft. </t>
  </si>
  <si>
    <t>Koraszülött Mentő és Gyermekintenzív Alapítvány</t>
  </si>
  <si>
    <t xml:space="preserve">Polgármesteri hivatal felújítása (fűtési elzáró szerelvény, emléktábla (áthúzódó), </t>
  </si>
  <si>
    <t xml:space="preserve">Hévízi - Csapás úti kerékpárút terv felüvizsgálata, kiegészítése és egyéb díjak </t>
  </si>
  <si>
    <t xml:space="preserve">ÉNYKK Északnyugat-magyarországi Közlekedési Központ Zrt. - helyijárat </t>
  </si>
  <si>
    <t xml:space="preserve">ÉNYKK Északnyugat-magyarországi Közlekedési Központ Zrt. - veszteség kiegyenlítés </t>
  </si>
  <si>
    <t xml:space="preserve">Sörház utca 9. szám alatti ingatlan vásárlás </t>
  </si>
  <si>
    <t>Toldi M. utca szélesítése 550m hosszan, 0,7m szélességben</t>
  </si>
  <si>
    <t>ebből: köt. feladat</t>
  </si>
  <si>
    <t>Módosítás</t>
  </si>
  <si>
    <t>Módosított előirányzat</t>
  </si>
  <si>
    <r>
      <t xml:space="preserve">    </t>
    </r>
    <r>
      <rPr>
        <sz val="9"/>
        <rFont val="Book Antiqua"/>
        <family val="1"/>
      </rPr>
      <t>Módosítás</t>
    </r>
  </si>
  <si>
    <r>
      <t xml:space="preserve">    </t>
    </r>
    <r>
      <rPr>
        <sz val="9"/>
        <rFont val="Book Antiqua"/>
        <family val="1"/>
      </rPr>
      <t>Módosított előirányzat</t>
    </r>
  </si>
  <si>
    <r>
      <t xml:space="preserve">    </t>
    </r>
    <r>
      <rPr>
        <sz val="10"/>
        <rFont val="Book Antiqua"/>
        <family val="1"/>
      </rPr>
      <t>Módosítás</t>
    </r>
  </si>
  <si>
    <r>
      <t xml:space="preserve">    </t>
    </r>
    <r>
      <rPr>
        <sz val="10"/>
        <rFont val="Book Antiqua"/>
        <family val="1"/>
      </rPr>
      <t>Módosított előirányzat</t>
    </r>
  </si>
  <si>
    <t xml:space="preserve">    Módosítás</t>
  </si>
  <si>
    <t xml:space="preserve">    Módosított előirányzat</t>
  </si>
  <si>
    <t>Árnyékoló</t>
  </si>
  <si>
    <t>Működési célra</t>
  </si>
  <si>
    <t>Tám.célú fin. műveletek 018030</t>
  </si>
  <si>
    <t>Ár- és belvízvéd.tev. 047410</t>
  </si>
  <si>
    <t>Civil szerv.műk.tám. 084031</t>
  </si>
  <si>
    <t>Hőcserélős bojler</t>
  </si>
  <si>
    <t>kisértékű tárgyi eszköz</t>
  </si>
  <si>
    <t>Gimnáziumi klíma</t>
  </si>
  <si>
    <t>Zöldterületi gépfejlesztés</t>
  </si>
  <si>
    <t>Asztalosipari gép alkatrész</t>
  </si>
  <si>
    <t>2 db számítógép és szerver beszerzése</t>
  </si>
  <si>
    <t>Déli szabadstrand</t>
  </si>
  <si>
    <t>ingatlan felújítás (Gagarin utcai konyha-villany)</t>
  </si>
  <si>
    <t>Szociális ágazati pótlék</t>
  </si>
  <si>
    <t>Szociális ágazati kiegészítő pótlék</t>
  </si>
  <si>
    <t>Kompenzáció</t>
  </si>
  <si>
    <t>Apát u. szennyvíz nyomóvezeték kiépítése</t>
  </si>
  <si>
    <t>Nemzeti Táncszínház Nonprofit Kft</t>
  </si>
  <si>
    <t>VÜZ Nonprofit Kft. - Szigetfürdő tornyok felújítása</t>
  </si>
  <si>
    <t>Keszthelyi Televízió Szolgáltató Kft - pótbefizetés</t>
  </si>
  <si>
    <t>KLIK Keszthelyi Tankerület - pm.cél</t>
  </si>
  <si>
    <t>Mély u. csapadékcsatorna - TOP-2.1.3-15. pályázat</t>
  </si>
  <si>
    <t>Városi Strand fejlesztés - TOP-1.2.1-15. pályázat</t>
  </si>
  <si>
    <t>Életfa Óvoda Kísérleti u. Tagóvoda - TOP-1.4.1-15. pályázat</t>
  </si>
  <si>
    <t>Centrál Színház Nonprofit Kft</t>
  </si>
  <si>
    <t>Vuelta Kft - Tour de Hongrie</t>
  </si>
  <si>
    <t>Fodor u. 43. ingatlanon műfüves futball pálya</t>
  </si>
  <si>
    <t>VÜZ Kft - EEB 239</t>
  </si>
  <si>
    <t xml:space="preserve">Georgikon DSE Kézilabda Szakosztály </t>
  </si>
  <si>
    <t>BEFAG Erdész Lövészklub</t>
  </si>
  <si>
    <t>Pelso Sportegyesület</t>
  </si>
  <si>
    <t>KESOTE</t>
  </si>
  <si>
    <t>Keszthelyi Haladás SC</t>
  </si>
  <si>
    <t>Futball Club Keszthely</t>
  </si>
  <si>
    <t>Keszthelyi Yacht Klub</t>
  </si>
  <si>
    <t>Vajda János Keszthelyi DSE</t>
  </si>
  <si>
    <t>Keszthelyi Tollaslabda Egyesület</t>
  </si>
  <si>
    <t>SZL-Bau Egyesület</t>
  </si>
  <si>
    <t>Mazsola SE</t>
  </si>
  <si>
    <t>Balaton Triatlon és Szabadidő SE</t>
  </si>
  <si>
    <t>Keszthelyi Szív- és Érbetegek Egyesülete - EEB</t>
  </si>
  <si>
    <t>Ranolder János Római Kat.Általános Iskola - EEB</t>
  </si>
  <si>
    <t>Farkas Edit Római Kat.Szakképző Iskola - EEB</t>
  </si>
  <si>
    <t>Keszthely Város Roma Nemzetiségi Önkormányzata - EEB</t>
  </si>
  <si>
    <t>Zalaegerszegi Szakképzési Centrum - EEB</t>
  </si>
  <si>
    <t>Bethlen Gábor Nyugdíjas Klub - EEB 85</t>
  </si>
  <si>
    <t>Helikon Kórus és Baráti Köre Egyesület - EEB</t>
  </si>
  <si>
    <t>Nők a Balatonért Közhasznú Egyesület - EEB</t>
  </si>
  <si>
    <t>Salve Regina Kulturális Egyesület - EEB</t>
  </si>
  <si>
    <t>Szép Magyar Beszédért Alapítvány - EEB</t>
  </si>
  <si>
    <t>Zámor Térségéért Egyesület - EEB</t>
  </si>
  <si>
    <t>Zalaegerszegi Szimfónius Zenekar Egyesület - EEB</t>
  </si>
  <si>
    <t>Keszthelyi Kiscápák Sportegyesület - pm.ált. 55, EEB 60, sporttámogatás</t>
  </si>
  <si>
    <t>Tagdíj</t>
  </si>
  <si>
    <t>Magyarországi Politikai Foglyok Szövetsége Zala Megyei Szervezete - pm.ált.</t>
  </si>
  <si>
    <t>ÉFOÉSZ Zala Megyei Közhasznú Egyesület - pm.ált. 100, EEB 50</t>
  </si>
  <si>
    <t>Peter Cerny Alapítvány a Beteg Koraszülöttek Gyógyításáért - pm.ált.</t>
  </si>
  <si>
    <t>Országos Mentőszolgálat Alapítvány - pm.ált.</t>
  </si>
  <si>
    <t>Otta Lili Alapítvány - pm.ált.</t>
  </si>
  <si>
    <t xml:space="preserve"> Óvodai nevelés, ellátás műk. feladatai  (091140)</t>
  </si>
  <si>
    <t>Ár- és belvízvédelemmel összefüggő tev. ( 047410 )</t>
  </si>
  <si>
    <t>Munkácsy u. fakadó vizek bekötése a ligeti árokba</t>
  </si>
  <si>
    <t xml:space="preserve">Szabadidős park, fürdő és strandszolg. (081061) </t>
  </si>
  <si>
    <t>Középfokú okt.int.programjainak komplex tám. (092211 )</t>
  </si>
  <si>
    <t xml:space="preserve">Településfejlesztési projektek és tám. (062020) </t>
  </si>
  <si>
    <t xml:space="preserve">Működési célú támogatások ÁHT-n belülről </t>
  </si>
  <si>
    <t>Települési önkorm.egyes köznevelési fel.tám.</t>
  </si>
  <si>
    <t>Települési önkorm.szociális, gyermekjóléti és gyermekétkeztetési feladatainak támogatása</t>
  </si>
  <si>
    <t>Települési önk. kulturális feladatainak tám.</t>
  </si>
  <si>
    <t>Helyi önkormányzatok kiegészítő tám.</t>
  </si>
  <si>
    <t>Helyi önkorm.működésének ált.támogatása</t>
  </si>
  <si>
    <t xml:space="preserve">Egyéb műk.célú támogatások ÁHT-n belülről </t>
  </si>
  <si>
    <t xml:space="preserve">Egyéb műk.célú támogatások ÁHT-n belülre </t>
  </si>
  <si>
    <t>Egyéb műk.célú támogatások ÁHT-n kívülre</t>
  </si>
  <si>
    <t>Óvodai nevelés, ellátás műk. feladatai  (091140)</t>
  </si>
  <si>
    <t xml:space="preserve">HUN-Téka </t>
  </si>
  <si>
    <t>Egry József Általános Iskola és AMI "b" épület tornaterem felújítása</t>
  </si>
  <si>
    <t>TÁMOP pályázati elszámolás visszafizetése</t>
  </si>
  <si>
    <t>Közfogl. létszáma</t>
  </si>
  <si>
    <t>Tám.áht-n kivülre</t>
  </si>
  <si>
    <t>Tám.áht-n belülre</t>
  </si>
  <si>
    <t>III. Irányító-szervi támogatás</t>
  </si>
  <si>
    <t>IV. Műk. hitelek felvétele</t>
  </si>
  <si>
    <t>V. Érték-papír vásárlás</t>
  </si>
  <si>
    <t>Érték-papír vásárlás</t>
  </si>
  <si>
    <t>Óvodai nevelés műk.091140</t>
  </si>
  <si>
    <t>Köznevelési intézményben tanulók oktatásának működtetési feldatai (092120)</t>
  </si>
  <si>
    <t>Egry J.Ált. és Művészeti Iskola Alapítvány-pm.ált.</t>
  </si>
  <si>
    <t>Látásfogyatékosok Keszthelyi Kistérs.Egy. - EEB</t>
  </si>
  <si>
    <t>Spartacus SK - pm.ált. 150, EEB 100, sporttám.</t>
  </si>
  <si>
    <t>Egyházak közösségi és hitéleti tev. (084040)</t>
  </si>
  <si>
    <t>Önkorm.elsz. 018010</t>
  </si>
  <si>
    <t>Tám.célú fin.műv. 018030</t>
  </si>
  <si>
    <t xml:space="preserve"> </t>
  </si>
  <si>
    <t>Központi kvetési befizetések (018020)</t>
  </si>
  <si>
    <t>2014.évi állami támogatás visszafizetése</t>
  </si>
  <si>
    <t>Valcum Nyugat-Balatoni Fejlesztési Ügynökség Nonprofit Kft - üzletrész</t>
  </si>
  <si>
    <t>Elektromos autóbusz vásárlás - IKOP-3.2.0-15.pály.</t>
  </si>
  <si>
    <t>Mandula utcai ivóvíz vezeték tervezése, hatósági díj</t>
  </si>
  <si>
    <t xml:space="preserve">Nagy Lajos kir.u. burkolat és É-i járda felújítása </t>
  </si>
  <si>
    <t>Közutak,hidak üzemeltetése, fenntartása (045160)</t>
  </si>
  <si>
    <t>Zalaegerszegi Mentőállomásért Alapítvány-pm.ált.</t>
  </si>
  <si>
    <t>Értékpapír vásárlás</t>
  </si>
  <si>
    <t>Ady Endre u 11-41. ingatlanok Ny-i oldalán lévő 433.hrsz út közvilágítása</t>
  </si>
  <si>
    <t>Nullfordulókörös fűnyíró</t>
  </si>
  <si>
    <t>Karos rézsű kasza</t>
  </si>
  <si>
    <t>Értékpapír eladás</t>
  </si>
  <si>
    <t>10. Értékpapír vásárlás</t>
  </si>
  <si>
    <t>7. Hitelek, értékpapír</t>
  </si>
  <si>
    <t>18. Tartalék</t>
  </si>
  <si>
    <r>
      <rPr>
        <strike/>
        <sz val="11"/>
        <rFont val="Book Antiqua"/>
        <family val="1"/>
      </rPr>
      <t>Szent József u. Hévízi út kereszteződés vízelvezetése</t>
    </r>
    <r>
      <rPr>
        <sz val="11"/>
        <rFont val="Book Antiqua"/>
        <family val="1"/>
      </rPr>
      <t xml:space="preserve"> Goldmark utca torkolatának csapadékvíz elvezetése</t>
    </r>
  </si>
  <si>
    <t>Balaton-part optikai internet csatlakozási pont</t>
  </si>
  <si>
    <t>"Zöld város kialakítása" TOP-2.1.2-15 pályázat</t>
  </si>
  <si>
    <t xml:space="preserve">"Fenntartható települési közlekedés fejlesztés" TOP-3.1.1-15 pályázat (Georgikon u. 25. parkoló) </t>
  </si>
  <si>
    <t xml:space="preserve">"Ipari parkok, ipari területek fejlesztése"- TOP-1.1.15 pályázat (Epreskert u., Gyöpi u., Pajtaalja u., Jankó J. u., Csapás u.) </t>
  </si>
  <si>
    <t>"Leromlott városi területek rehabilitációja - TOP-4-3.1-15. pályázat</t>
  </si>
  <si>
    <t xml:space="preserve">Barnamezős területek rehabilitációja - TOP-2.1.1-15. pályázat (Deák u. 30.) </t>
  </si>
  <si>
    <t>Bűnmegelőzés 031060</t>
  </si>
  <si>
    <t>Mezőgazd.tám. 042120</t>
  </si>
  <si>
    <t xml:space="preserve">Közcélú fogl. 041233 </t>
  </si>
  <si>
    <t xml:space="preserve">Forg.és bef.célú fin.műv.900060 </t>
  </si>
  <si>
    <t xml:space="preserve">Ár- és belvízvéd.tev. 047410 </t>
  </si>
  <si>
    <t xml:space="preserve">Közvilágítás 064010 </t>
  </si>
  <si>
    <t>Központi kv-i befiz. 018020</t>
  </si>
  <si>
    <t xml:space="preserve">17. Értékpapír vásárlás </t>
  </si>
  <si>
    <t>Keszthelyi HUSZ Kft - kezességvállalás</t>
  </si>
  <si>
    <t>Pénztárgép</t>
  </si>
  <si>
    <t>Számítógép</t>
  </si>
  <si>
    <t>Pedelec - 2 db</t>
  </si>
  <si>
    <t>Menetvágó - 2 db</t>
  </si>
  <si>
    <t>Pavilon, agyagformázó készlet</t>
  </si>
  <si>
    <t>Könyvek</t>
  </si>
  <si>
    <t>Hűtőszekrények</t>
  </si>
  <si>
    <t>Betegrögzítő</t>
  </si>
  <si>
    <t>Elektromos ágy</t>
  </si>
  <si>
    <t>Notebook</t>
  </si>
  <si>
    <t>Tablet</t>
  </si>
  <si>
    <t>Vitrin</t>
  </si>
  <si>
    <t>Wifi hálózat bővítése</t>
  </si>
  <si>
    <t>Visialguide kialakítása</t>
  </si>
  <si>
    <t>Egry József Általános Iskola belső nyílászárók</t>
  </si>
  <si>
    <t>Csány-Szendrey AMI - Forfa vizesblokk</t>
  </si>
  <si>
    <t xml:space="preserve">Zöldmező u. Óvoda </t>
  </si>
  <si>
    <t>John Deree alkatrész</t>
  </si>
  <si>
    <t>Várkert kőfal</t>
  </si>
  <si>
    <t>Önkor-mánzyatok felhalm. támo-gatásai</t>
  </si>
  <si>
    <t>Önkormányzatok felhalmozási támogatása</t>
  </si>
  <si>
    <t>Felhalmo-zási célú átvett pénzeszközök</t>
  </si>
  <si>
    <r>
      <t xml:space="preserve">Keszthelyi Polgármesteri Hivatal </t>
    </r>
    <r>
      <rPr>
        <sz val="10"/>
        <rFont val="Book Antiqua"/>
        <family val="1"/>
      </rPr>
      <t>mód.ei</t>
    </r>
  </si>
  <si>
    <r>
      <rPr>
        <b/>
        <sz val="10"/>
        <rFont val="Book Antiqua"/>
        <family val="1"/>
      </rPr>
      <t>Keszthelyi</t>
    </r>
    <r>
      <rPr>
        <sz val="10"/>
        <rFont val="Book Antiqua"/>
        <family val="1"/>
      </rPr>
      <t xml:space="preserve"> </t>
    </r>
    <r>
      <rPr>
        <b/>
        <sz val="10"/>
        <rFont val="Book Antiqua"/>
        <family val="1"/>
      </rPr>
      <t>Életfa Óvoda</t>
    </r>
    <r>
      <rPr>
        <sz val="10"/>
        <rFont val="Book Antiqua"/>
        <family val="1"/>
      </rPr>
      <t xml:space="preserve"> mód.előirányzat</t>
    </r>
  </si>
  <si>
    <r>
      <rPr>
        <b/>
        <sz val="10"/>
        <rFont val="Book Antiqua"/>
        <family val="1"/>
      </rPr>
      <t>Goldmark Károly Művelődési Központ</t>
    </r>
    <r>
      <rPr>
        <sz val="10"/>
        <rFont val="Book Antiqua"/>
        <family val="1"/>
      </rPr>
      <t xml:space="preserve"> módosított előirányzat</t>
    </r>
  </si>
  <si>
    <r>
      <rPr>
        <b/>
        <sz val="10"/>
        <rFont val="Book Antiqua"/>
        <family val="1"/>
      </rPr>
      <t>F.Gy. Városi Könyvtár</t>
    </r>
    <r>
      <rPr>
        <sz val="10"/>
        <rFont val="Book Antiqua"/>
        <family val="1"/>
      </rPr>
      <t xml:space="preserve"> módosított előir.</t>
    </r>
  </si>
  <si>
    <r>
      <rPr>
        <b/>
        <sz val="10"/>
        <rFont val="Book Antiqua"/>
        <family val="1"/>
      </rPr>
      <t>Keszthely Város Önk. Alapellátási Intézete</t>
    </r>
    <r>
      <rPr>
        <sz val="10"/>
        <rFont val="Book Antiqua"/>
        <family val="1"/>
      </rPr>
      <t xml:space="preserve"> mód.előirányzat</t>
    </r>
  </si>
  <si>
    <r>
      <rPr>
        <b/>
        <sz val="10"/>
        <rFont val="Book Antiqua"/>
        <family val="1"/>
      </rPr>
      <t xml:space="preserve">Keszthely Város Önk. Egyesített Szociális Intézménye </t>
    </r>
    <r>
      <rPr>
        <sz val="10"/>
        <rFont val="Book Antiqua"/>
        <family val="1"/>
      </rPr>
      <t>módosított  ei.</t>
    </r>
  </si>
  <si>
    <r>
      <rPr>
        <b/>
        <sz val="10"/>
        <rFont val="Book Antiqua"/>
        <family val="1"/>
      </rPr>
      <t xml:space="preserve">Balatoni Múzeum </t>
    </r>
    <r>
      <rPr>
        <sz val="10"/>
        <rFont val="Book Antiqua"/>
        <family val="1"/>
      </rPr>
      <t xml:space="preserve"> módosított ei.</t>
    </r>
  </si>
  <si>
    <r>
      <rPr>
        <b/>
        <sz val="10"/>
        <rFont val="Book Antiqua"/>
        <family val="1"/>
      </rPr>
      <t>Keszthelyi Család- és Gyermekjóléti Központ</t>
    </r>
    <r>
      <rPr>
        <sz val="10"/>
        <rFont val="Book Antiqua"/>
        <family val="1"/>
      </rPr>
      <t xml:space="preserve"> módosított előirányzat</t>
    </r>
  </si>
  <si>
    <r>
      <rPr>
        <b/>
        <sz val="10"/>
        <rFont val="Book Antiqua"/>
        <family val="1"/>
      </rPr>
      <t xml:space="preserve">Gazdasági Ellátó Szervezet Keszthely </t>
    </r>
    <r>
      <rPr>
        <sz val="10"/>
        <rFont val="Book Antiqua"/>
        <family val="1"/>
      </rPr>
      <t>módosított előirányzat</t>
    </r>
  </si>
  <si>
    <t>Költségvetési szervek módosított előirányzata összesen</t>
  </si>
  <si>
    <r>
      <t xml:space="preserve">Keszthelyi Polgármesteri  Hivatal </t>
    </r>
    <r>
      <rPr>
        <sz val="9"/>
        <rFont val="Book Antiqua"/>
        <family val="1"/>
      </rPr>
      <t>mód.előirányzat</t>
    </r>
  </si>
  <si>
    <r>
      <rPr>
        <b/>
        <sz val="9"/>
        <rFont val="Book Antiqua"/>
        <family val="1"/>
      </rPr>
      <t>Keszthelyi Életfa Óvoda</t>
    </r>
    <r>
      <rPr>
        <sz val="9"/>
        <rFont val="Book Antiqua"/>
        <family val="1"/>
      </rPr>
      <t xml:space="preserve"> mód.előir.</t>
    </r>
  </si>
  <si>
    <r>
      <rPr>
        <b/>
        <sz val="9"/>
        <rFont val="Book Antiqua"/>
        <family val="1"/>
      </rPr>
      <t xml:space="preserve">Goldmark Károly Művelődési Központ </t>
    </r>
    <r>
      <rPr>
        <sz val="9"/>
        <rFont val="Book Antiqua"/>
        <family val="1"/>
      </rPr>
      <t xml:space="preserve"> mód.előirányzat</t>
    </r>
  </si>
  <si>
    <r>
      <rPr>
        <b/>
        <sz val="9"/>
        <rFont val="Book Antiqua"/>
        <family val="1"/>
      </rPr>
      <t xml:space="preserve">F.Gy. Városi Könyvtár </t>
    </r>
    <r>
      <rPr>
        <sz val="9"/>
        <rFont val="Book Antiqua"/>
        <family val="1"/>
      </rPr>
      <t xml:space="preserve"> mód.ei.</t>
    </r>
  </si>
  <si>
    <r>
      <rPr>
        <b/>
        <sz val="9"/>
        <rFont val="Book Antiqua"/>
        <family val="1"/>
      </rPr>
      <t xml:space="preserve">Keszthely Város Önkorm. Alapellátási Intézete </t>
    </r>
    <r>
      <rPr>
        <sz val="9"/>
        <rFont val="Book Antiqua"/>
        <family val="1"/>
      </rPr>
      <t>mód.előir.</t>
    </r>
  </si>
  <si>
    <r>
      <rPr>
        <b/>
        <sz val="9"/>
        <rFont val="Book Antiqua"/>
        <family val="1"/>
      </rPr>
      <t>Keszthely Város Önkorm. Egyesített Szociális Intézménye</t>
    </r>
    <r>
      <rPr>
        <sz val="9"/>
        <rFont val="Book Antiqua"/>
        <family val="1"/>
      </rPr>
      <t xml:space="preserve"> mód.előirányzat</t>
    </r>
  </si>
  <si>
    <r>
      <rPr>
        <b/>
        <sz val="9"/>
        <rFont val="Book Antiqua"/>
        <family val="1"/>
      </rPr>
      <t>Balatoni Múzeum</t>
    </r>
    <r>
      <rPr>
        <sz val="9"/>
        <rFont val="Book Antiqua"/>
        <family val="1"/>
      </rPr>
      <t xml:space="preserve"> mód.előirányzat</t>
    </r>
  </si>
  <si>
    <r>
      <t xml:space="preserve">Keszthelyi Család- Gyermekjóléti Központ </t>
    </r>
    <r>
      <rPr>
        <sz val="9"/>
        <rFont val="Book Antiqua"/>
        <family val="1"/>
      </rPr>
      <t>mód.előirányzat</t>
    </r>
    <r>
      <rPr>
        <b/>
        <sz val="9"/>
        <rFont val="Book Antiqua"/>
        <family val="1"/>
      </rPr>
      <t xml:space="preserve"> </t>
    </r>
  </si>
  <si>
    <r>
      <rPr>
        <b/>
        <sz val="9"/>
        <rFont val="Book Antiqua"/>
        <family val="1"/>
      </rPr>
      <t>Gazdasági Ellátó Szervezet Keszthely</t>
    </r>
    <r>
      <rPr>
        <sz val="9"/>
        <rFont val="Book Antiqua"/>
        <family val="1"/>
      </rPr>
      <t xml:space="preserve"> módosított előirányzat</t>
    </r>
  </si>
  <si>
    <t>Elszámolásból adódó bevételek</t>
  </si>
  <si>
    <t xml:space="preserve">Köznev.int.műk.felad.  092120 </t>
  </si>
  <si>
    <t xml:space="preserve">Forg.és bef. célú fin.műv. 900060 </t>
  </si>
  <si>
    <t>Önkorm. felhalm. támo-gatásai</t>
  </si>
  <si>
    <t xml:space="preserve">DRV Zrt </t>
  </si>
  <si>
    <t>Magyar Légimentő Nonprofit Kft</t>
  </si>
  <si>
    <t>Csók István u 1/a. ingatlan értékkülönbözet</t>
  </si>
  <si>
    <t>Zala Megyei Katasztrófavédelmi Igazgatóság</t>
  </si>
  <si>
    <t>Helikon Tenisz Klub - pm.ált.</t>
  </si>
  <si>
    <t>Palatinus Polgári Társulás - pm.ált.</t>
  </si>
  <si>
    <t>Épületek energetikai korszerűsítés - Életfa Óvoda Sopron u.Tagóvoda - TOP-3-2.1-15. pályázat</t>
  </si>
  <si>
    <t>Épületek energetikai korszerűsítés - F.Gy. Zeneiskola - TOP-3-2.1-15. pályázat</t>
  </si>
  <si>
    <t>"Leromlott városi területek rehab. - Csapás u.- Kárpát u. kerékpárút - TOP-4.3.1-15.pályázat</t>
  </si>
  <si>
    <t>Épületek energetikai korszerűsítés - Zöldmező u. Általános Iskola - TOP-3-2.1-15. pályázat</t>
  </si>
  <si>
    <t>"Leromlott városi területek rehab. - 020/36. hrsz. Ingatlan vásárlás - TOP-4.3.1-15.pályázat</t>
  </si>
  <si>
    <t>Magyar Zsidó Kulturális Egyesület - EEB</t>
  </si>
  <si>
    <t>Keszthely Városi DSE - EEB</t>
  </si>
  <si>
    <t>Medirpid Kft - EEB</t>
  </si>
  <si>
    <t>Értelmi Fogyatékos Gyermekekért Alapítvány - pm.ált. 50, EEB 50</t>
  </si>
  <si>
    <t>Keszthely és Környéke Egészségügyéért Közhasznú Alapítvány - EEB 100</t>
  </si>
  <si>
    <t>Ár- és belvízvéd.tev. (047410)</t>
  </si>
  <si>
    <t>Település hulladék kezelés (051030)</t>
  </si>
  <si>
    <t>Szemétszállító gépjármű vásárlás</t>
  </si>
  <si>
    <t xml:space="preserve">Utak, üzemeltetése ( 045160) </t>
  </si>
  <si>
    <t>Kontérnerszállító gépjármű vásárlás</t>
  </si>
  <si>
    <t>Balogh F.u., óvoda melletti sáv aszfaltozása II. ütem</t>
  </si>
  <si>
    <t>Arany J.u. K-i oldalán lévő járda felújítása (I.ütem)</t>
  </si>
  <si>
    <t>Béri Balogh Ádám u.5. társasház belső parkoló aszfaltozása</t>
  </si>
  <si>
    <t>Kossuth u. 45. iroda kialakítása</t>
  </si>
  <si>
    <t>Lóczy utca, Zámor utca - Toldi utca közötti keleti szakaszának tervezése</t>
  </si>
  <si>
    <t>Sz.Miklós temető sövény pótlás, új sövény telepítés</t>
  </si>
  <si>
    <t xml:space="preserve">Sz.Miklós temető vízvezeték rendszer korszerűsítés </t>
  </si>
  <si>
    <t>Sz.Miklós temető történelmi síremlékek felújítása</t>
  </si>
  <si>
    <t>Újkori Középiskolás Helikoni Ünn. Alapítvány</t>
  </si>
  <si>
    <t>Balatoni Borbarát Hölgyek Egyesülete-Kh.karnevál</t>
  </si>
  <si>
    <t>Keszthelyi Néptánc Hagyományokért Al. - EEB</t>
  </si>
  <si>
    <t>Ny.-Balatoni Regionális Sportcentrum Egy.-pm.ált.</t>
  </si>
  <si>
    <t>Szeghalmi Bálint Ref.Egyh.Közhasznú Al.- pm.ált.</t>
  </si>
  <si>
    <r>
      <t>Keszthelyi Városvédő Egyesület</t>
    </r>
    <r>
      <rPr>
        <sz val="11"/>
        <rFont val="Book Antiqua"/>
        <family val="1"/>
      </rPr>
      <t xml:space="preserve"> - Balaton Fesztivál Alapítvány - Szent Márton templom helyén emlékkő állítására </t>
    </r>
  </si>
  <si>
    <t xml:space="preserve">Keszthelyi Turisztikai Egyesület - TDM pály. önerő </t>
  </si>
  <si>
    <t>Bölcsőde - műfű</t>
  </si>
  <si>
    <r>
      <t>VÜZ Nonprofit Kft. -</t>
    </r>
    <r>
      <rPr>
        <strike/>
        <sz val="11"/>
        <rFont val="Book Antiqua"/>
        <family val="1"/>
      </rPr>
      <t xml:space="preserve"> Napvédők U.V. vitorlák</t>
    </r>
    <r>
      <rPr>
        <sz val="11"/>
        <rFont val="Book Antiqua"/>
        <family val="1"/>
      </rPr>
      <t xml:space="preserve"> - kerítés építés a strand délkeleti területrészén és a szigetfürdő napozófelület felújítása</t>
    </r>
  </si>
  <si>
    <t>Nyugat-Balatoni Turisztikai Iroda Nonprofit Kft</t>
  </si>
  <si>
    <t>Ingatlan felújítás</t>
  </si>
  <si>
    <r>
      <rPr>
        <strike/>
        <sz val="11"/>
        <rFont val="Book Antiqua"/>
        <family val="1"/>
      </rPr>
      <t>Udvari tárgyaló</t>
    </r>
    <r>
      <rPr>
        <sz val="11"/>
        <rFont val="Book Antiqua"/>
        <family val="1"/>
      </rPr>
      <t xml:space="preserve">, irodák bútor, padlózat  </t>
    </r>
  </si>
  <si>
    <t>Kossuth u. 24. homlokzat felújítása</t>
  </si>
  <si>
    <t>Sz.Miklós u. garázssor közvilágítási rendszer bővítés</t>
  </si>
  <si>
    <t xml:space="preserve">Vaszary K.u. 14. társasház parkoló burkolat </t>
  </si>
  <si>
    <t>Kutyafuttató kialakítása Fodor u. 40-nél</t>
  </si>
  <si>
    <t>Toldi Miklós u. - Cholnoky u. kereszteződésben, a 3116.hrsz-en belvízvédelmi létesítmény</t>
  </si>
  <si>
    <t xml:space="preserve">Településfejl. projektek tám. 062020 </t>
  </si>
  <si>
    <t>Balatoni Múzeum fűtéskorszerűsítése, hőmérséklet-szabályozó radiátorszelep csere</t>
  </si>
  <si>
    <t>Önkormányzatok jogalkotó és ig.  tev.(011130)</t>
  </si>
  <si>
    <t>Önkormányzatok jogalkotó és ig. tev. (011130)</t>
  </si>
  <si>
    <t>Egyházak, közösségi és hitéleti tev.tám. (084040 )</t>
  </si>
  <si>
    <t>Közvilágítási lámpák elhelyezése meglévő oszlopokra, egyedi bővítések (Tomaji sor 26-28., Gyöngyvirág u. hiányzó szakasz, Vaszary K. u-i CBA közvilágítása)</t>
  </si>
  <si>
    <t>Gimnáziumi int.szakmai tám.092211</t>
  </si>
  <si>
    <t>Kis rakodó és földmunka gép</t>
  </si>
  <si>
    <t>Kisértékű tárgyi eszközök (faipari és egyéb kisgépek)</t>
  </si>
  <si>
    <t xml:space="preserve">  </t>
  </si>
  <si>
    <t>Napelem telep területvásárlás</t>
  </si>
  <si>
    <t xml:space="preserve">Tehergépjármű </t>
  </si>
  <si>
    <t>Rájnis József emléktábla</t>
  </si>
  <si>
    <t>Önkormányzat módosított  előirányzat</t>
  </si>
  <si>
    <t>Költségvetési szervek módosított  előirányzata</t>
  </si>
  <si>
    <t>Önkormányzat módosított előirányzat</t>
  </si>
  <si>
    <t>Költségvetési szervek módosított előirányzata</t>
  </si>
  <si>
    <t>Gyermekvéd.pénzbeli és term.beni ell. 104051</t>
  </si>
  <si>
    <t>Keszthelyi Turisztikai Egyesület - Verkli fesztivál</t>
  </si>
  <si>
    <t>Motorfűrész - 2 db</t>
  </si>
  <si>
    <t>Üzemi szerver fejlesztése</t>
  </si>
  <si>
    <t>Hangtechnikai eszközök</t>
  </si>
  <si>
    <t>Kanapé</t>
  </si>
  <si>
    <t>Restauráláshoz és installációhoz eszközök</t>
  </si>
  <si>
    <t>Villanyrezsó, kávéfőző</t>
  </si>
  <si>
    <t>Digitális rögzítő színes kamera</t>
  </si>
  <si>
    <t>Irodaszék billum, fekete 12 db</t>
  </si>
  <si>
    <t>Iróasztal</t>
  </si>
  <si>
    <t>Dísztó szigetelése</t>
  </si>
  <si>
    <t>Keszthely Város Önkorm.Alapellátási Intézete</t>
  </si>
  <si>
    <t>Bejárati ajtó csere</t>
  </si>
  <si>
    <t>GESZ épület - padlóburkolás</t>
  </si>
  <si>
    <t>Billenő platós autó - IVECO</t>
  </si>
  <si>
    <t xml:space="preserve">Keszthely és Környéke Kistérségi Többcélú Társulás Szociális Szolgáltató Központ ebből: </t>
  </si>
  <si>
    <t>Keszthely Kertvárosét Egyesület - EEB</t>
  </si>
  <si>
    <t>Zeneiskola Baráti Köre - pm.ált.</t>
  </si>
  <si>
    <t>Vállalkozók és Munkáltatók Orsz. Szöv. - pm.ált.</t>
  </si>
  <si>
    <t>Asbóth Sándor Szakgimnázium - kazáncsere</t>
  </si>
  <si>
    <t>Keszthelyi Városvédő Egyesület - EEB</t>
  </si>
  <si>
    <t>Zalai Civil Életért Közhasznú Egyesület - EEB</t>
  </si>
  <si>
    <t>Magyar Máltai Szeretetszolgálat Keszthelyi Csoportja - EEB 171, pm.ált. 100</t>
  </si>
  <si>
    <t>Számítógép, operációs rendszer, office</t>
  </si>
  <si>
    <t>Keszthely Város Önk.Egyesített Szoc. Intézménye</t>
  </si>
  <si>
    <t>Vakok és Gyengénlátók Zala M. Egyesülete - EEB</t>
  </si>
  <si>
    <t>Sportlétesítmények, edzőtáborok műk.,fejl. (081030)</t>
  </si>
  <si>
    <t>Keszthelyi Feltámadás Cserkészcsapat Al. - pm.ált.</t>
  </si>
  <si>
    <t>Polgármesteri hivatal tetőszerkezet felújítása</t>
  </si>
  <si>
    <t>Laptop</t>
  </si>
  <si>
    <t>Magyar Máltai Szeretetszolgálat - Atyhai római katolikus templom</t>
  </si>
  <si>
    <t>Fűtésszabályozó</t>
  </si>
  <si>
    <t>Csány-Szendrey AMI (sportcsarnok) felújítás</t>
  </si>
  <si>
    <t>Városi kistraktor rézsű kaszával</t>
  </si>
  <si>
    <t>Tervezés - Szalasztó u. forgalmi rendjének vizsgálata</t>
  </si>
  <si>
    <t>Támogatás célú fin.műveletek ( 018030 )</t>
  </si>
  <si>
    <t>Házi segítségnyújtás</t>
  </si>
  <si>
    <t>Jelzőrendszeres házi segítségnyújtás</t>
  </si>
  <si>
    <t>Családsegítő és gyermekjóléti szolgáltatás</t>
  </si>
  <si>
    <t>Játszótéri elemek</t>
  </si>
  <si>
    <t>Raktár sátor</t>
  </si>
  <si>
    <t>Webfejlesztés</t>
  </si>
  <si>
    <t>Informatikai eszközök</t>
  </si>
  <si>
    <t xml:space="preserve">Kisértékű eszközök </t>
  </si>
  <si>
    <t>Számítástechnikai eszközök</t>
  </si>
  <si>
    <t>Kisértékű tárgyi eszközök</t>
  </si>
  <si>
    <t>Ajtók felújítása</t>
  </si>
  <si>
    <t>Redőny</t>
  </si>
  <si>
    <t>ingatlan felújítás (Zöldterület, Műhely, telephely)</t>
  </si>
  <si>
    <t>GESZ Központ - világító berendezés csere</t>
  </si>
  <si>
    <t>Tauris Fiera robogó felújítása</t>
  </si>
  <si>
    <t>Csány-Szendrey AMI vízszigetelése</t>
  </si>
  <si>
    <t xml:space="preserve">ÁHT- belüli megelő-legezés </t>
  </si>
  <si>
    <t>Önk.funkc.nem sor.bev.900020</t>
  </si>
  <si>
    <t>Város-és község-gazd.szolg. 066020</t>
  </si>
  <si>
    <t>Gyerm.véd.pénzb.és term.b.ell.104051</t>
  </si>
  <si>
    <t>ÁHT-n belüli megelőlegezés</t>
  </si>
  <si>
    <t>Zala Megyei Magyar és Kínai Harcműszeti SE - pm.</t>
  </si>
  <si>
    <t>KLIK Nagykanizsai Tankerület - EEB</t>
  </si>
  <si>
    <t>Társadalmi Egyesülések Zala Megyei Szövetsége</t>
  </si>
  <si>
    <t>Keszthelyi 4530.hrsz ingatlan csere</t>
  </si>
  <si>
    <t>Kisértékű tárgyi eszközök-mosogatógép, állványok hűtőszekrény, játékok, komód, nyomtató, számítógép</t>
  </si>
  <si>
    <t xml:space="preserve">Informatikai hálózat kiépítés, számítástechnikai eszközök </t>
  </si>
  <si>
    <t>Népszavazás napi átlagbér megtérítés</t>
  </si>
  <si>
    <t>Nagycsaládosok Keszthelyi Egyesülete-EEB 70, pm.ált.</t>
  </si>
  <si>
    <t>Egyéb felhalmozási célú kiadások ÁHT-n belülre</t>
  </si>
  <si>
    <t>ÁHT- belüli megelő-legezés vissza-fizetés</t>
  </si>
  <si>
    <t>Egyéb felhalm. Támo-gatás ÁHT-belülre</t>
  </si>
  <si>
    <t>10. Értékpapír eladás</t>
  </si>
  <si>
    <t xml:space="preserve">9. Államháztartáson belüli megelőlegezés </t>
  </si>
  <si>
    <t>7. Felhalmozási célú hitel törlesztése</t>
  </si>
  <si>
    <t>6. Kölcsön nyújtása</t>
  </si>
  <si>
    <t>5. Felhalmozási tartalék</t>
  </si>
  <si>
    <t>4. Egyéb felhalmozási célú támogatások ÁHT-n kivülre</t>
  </si>
  <si>
    <t>3. Egyéb felhalmozási célú támogatások ÁHT-n belülre</t>
  </si>
  <si>
    <t>6. Kölcsön visszatérülés, állam tám. előleg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</si>
</sst>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_-* #,##0\ _F_t_-;\-* #,##0\ _F_t_-;_-* \-??\ _F_t_-;_-@_-"/>
    <numFmt numFmtId="166" formatCode="_-* #,##0\ _F_t_-;\-* #,##0\ _F_t_-;_-* &quot;-&quot;??\ _F_t_-;_-@_-"/>
    <numFmt numFmtId="167" formatCode="#,##0_ ;\-#,##0\ "/>
    <numFmt numFmtId="168" formatCode="_-* #,##0.0\ _F_t_-;\-* #,##0.0\ _F_t_-;_-* \-??\ _F_t_-;_-@_-"/>
    <numFmt numFmtId="169" formatCode="[$-40E]yyyy\.\ mmmm\ d\."/>
    <numFmt numFmtId="170" formatCode="0.0"/>
    <numFmt numFmtId="171" formatCode="_-* #,##0.000\ _F_t_-;\-* #,##0.000\ _F_t_-;_-* \-??\ _F_t_-;_-@_-"/>
    <numFmt numFmtId="172" formatCode="_-* #,##0.0000\ _F_t_-;\-* #,##0.0000\ _F_t_-;_-* \-??\ _F_t_-;_-@_-"/>
    <numFmt numFmtId="173" formatCode="_-* #,##0.00000\ _F_t_-;\-* #,##0.00000\ _F_t_-;_-* \-??\ _F_t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0"/>
      <name val="Book Antiqua"/>
      <family val="1"/>
    </font>
    <font>
      <b/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i/>
      <sz val="16"/>
      <name val="Arial"/>
      <family val="2"/>
    </font>
    <font>
      <sz val="7"/>
      <name val="Book Antiqua"/>
      <family val="1"/>
    </font>
    <font>
      <b/>
      <sz val="9"/>
      <name val="Book Antiqua"/>
      <family val="1"/>
    </font>
    <font>
      <sz val="8"/>
      <name val="Book Antiqua"/>
      <family val="1"/>
    </font>
    <font>
      <sz val="9"/>
      <name val="Book Antiqua"/>
      <family val="1"/>
    </font>
    <font>
      <b/>
      <sz val="10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8"/>
      <name val="Book Antiqua"/>
      <family val="1"/>
    </font>
    <font>
      <b/>
      <sz val="7"/>
      <name val="Book Antiqua"/>
      <family val="1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name val="Arial"/>
      <family val="2"/>
    </font>
    <font>
      <strike/>
      <sz val="11"/>
      <name val="Book Antiqu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9"/>
      <name val="Book Antiqua"/>
      <family val="1"/>
    </font>
    <font>
      <b/>
      <sz val="11"/>
      <color indexed="9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0"/>
      <name val="Book Antiqua"/>
      <family val="1"/>
    </font>
    <font>
      <b/>
      <sz val="11"/>
      <color theme="0"/>
      <name val="Book Antiqua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/>
      <top style="medium"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/>
      <right style="medium"/>
      <top style="medium"/>
      <bottom/>
    </border>
    <border>
      <left/>
      <right/>
      <top style="thin">
        <color indexed="8"/>
      </top>
      <bottom style="thin">
        <color indexed="8"/>
      </bottom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>
        <color indexed="8"/>
      </left>
      <right/>
      <top style="medium"/>
      <bottom style="thin">
        <color indexed="8"/>
      </bottom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/>
      <top style="medium"/>
      <bottom style="medium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medium"/>
      <bottom style="medium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medium"/>
      <bottom/>
    </border>
    <border>
      <left/>
      <right style="medium"/>
      <top/>
      <bottom/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/>
      <bottom style="thin"/>
    </border>
    <border>
      <left style="medium"/>
      <right/>
      <top style="thin">
        <color indexed="8"/>
      </top>
      <bottom>
        <color indexed="63"/>
      </bottom>
    </border>
    <border>
      <left style="medium"/>
      <right/>
      <top style="thin"/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/>
      <right style="medium"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 style="medium"/>
      <right/>
      <top style="thin">
        <color indexed="8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/>
      <top>
        <color indexed="63"/>
      </top>
      <bottom style="thin">
        <color indexed="8"/>
      </bottom>
    </border>
    <border>
      <left style="medium"/>
      <right/>
      <top/>
      <bottom/>
    </border>
    <border>
      <left/>
      <right/>
      <top style="thin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/>
      <right style="thin">
        <color indexed="8"/>
      </right>
      <top/>
      <bottom style="medium"/>
    </border>
    <border>
      <left/>
      <right style="thin">
        <color indexed="8"/>
      </right>
      <top style="medium"/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/>
      <right style="thin"/>
      <top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/>
      <right/>
      <top style="medium"/>
      <bottom style="thin"/>
    </border>
    <border>
      <left/>
      <right style="thin"/>
      <top style="thin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medium"/>
      <right/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7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9" fillId="14" borderId="1" applyNumberForma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Protection="0">
      <alignment horizontal="center"/>
    </xf>
    <xf numFmtId="0" fontId="18" fillId="0" borderId="2" applyNumberFormat="0" applyFill="0" applyAlignment="0" applyProtection="0"/>
    <xf numFmtId="0" fontId="24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40" fillId="15" borderId="5" applyNumberFormat="0" applyAlignment="0" applyProtection="0"/>
    <xf numFmtId="164" fontId="0" fillId="0" borderId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16" borderId="7" applyNumberFormat="0" applyFont="0" applyAlignment="0" applyProtection="0"/>
    <xf numFmtId="0" fontId="38" fillId="11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" borderId="1" applyNumberFormat="0" applyAlignment="0" applyProtection="0"/>
    <xf numFmtId="9" fontId="0" fillId="0" borderId="0" applyFont="0" applyFill="0" applyBorder="0" applyAlignment="0" applyProtection="0"/>
  </cellStyleXfs>
  <cellXfs count="87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0" xfId="0" applyFont="1" applyFill="1" applyAlignment="1">
      <alignment/>
    </xf>
    <xf numFmtId="166" fontId="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 indent="1"/>
    </xf>
    <xf numFmtId="0" fontId="9" fillId="0" borderId="0" xfId="0" applyFont="1" applyAlignment="1">
      <alignment/>
    </xf>
    <xf numFmtId="166" fontId="4" fillId="0" borderId="0" xfId="41" applyNumberFormat="1" applyFont="1" applyFill="1" applyBorder="1" applyAlignment="1">
      <alignment/>
    </xf>
    <xf numFmtId="0" fontId="10" fillId="0" borderId="12" xfId="0" applyFont="1" applyFill="1" applyBorder="1" applyAlignment="1">
      <alignment horizontal="left" wrapText="1" indent="1"/>
    </xf>
    <xf numFmtId="0" fontId="10" fillId="0" borderId="0" xfId="0" applyFont="1" applyFill="1" applyAlignment="1">
      <alignment wrapText="1"/>
    </xf>
    <xf numFmtId="166" fontId="2" fillId="0" borderId="13" xfId="41" applyNumberFormat="1" applyFont="1" applyFill="1" applyBorder="1" applyAlignment="1">
      <alignment/>
    </xf>
    <xf numFmtId="166" fontId="2" fillId="0" borderId="14" xfId="41" applyNumberFormat="1" applyFont="1" applyFill="1" applyBorder="1" applyAlignment="1">
      <alignment/>
    </xf>
    <xf numFmtId="166" fontId="2" fillId="0" borderId="15" xfId="41" applyNumberFormat="1" applyFont="1" applyFill="1" applyBorder="1" applyAlignment="1">
      <alignment/>
    </xf>
    <xf numFmtId="166" fontId="2" fillId="0" borderId="16" xfId="41" applyNumberFormat="1" applyFont="1" applyFill="1" applyBorder="1" applyAlignment="1">
      <alignment horizontal="right"/>
    </xf>
    <xf numFmtId="166" fontId="2" fillId="0" borderId="14" xfId="41" applyNumberFormat="1" applyFont="1" applyFill="1" applyBorder="1" applyAlignment="1">
      <alignment horizontal="right"/>
    </xf>
    <xf numFmtId="166" fontId="2" fillId="0" borderId="17" xfId="41" applyNumberFormat="1" applyFont="1" applyFill="1" applyBorder="1" applyAlignment="1">
      <alignment/>
    </xf>
    <xf numFmtId="166" fontId="2" fillId="0" borderId="18" xfId="41" applyNumberFormat="1" applyFont="1" applyFill="1" applyBorder="1" applyAlignment="1">
      <alignment horizontal="right"/>
    </xf>
    <xf numFmtId="166" fontId="3" fillId="0" borderId="16" xfId="41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0" fontId="10" fillId="0" borderId="19" xfId="0" applyFont="1" applyFill="1" applyBorder="1" applyAlignment="1">
      <alignment horizontal="center" wrapText="1"/>
    </xf>
    <xf numFmtId="0" fontId="10" fillId="0" borderId="20" xfId="0" applyFont="1" applyFill="1" applyBorder="1" applyAlignment="1">
      <alignment horizontal="center" wrapText="1"/>
    </xf>
    <xf numFmtId="0" fontId="10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/>
    </xf>
    <xf numFmtId="165" fontId="8" fillId="0" borderId="23" xfId="41" applyNumberFormat="1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5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3" fillId="0" borderId="2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top" wrapText="1"/>
    </xf>
    <xf numFmtId="166" fontId="12" fillId="0" borderId="0" xfId="41" applyNumberFormat="1" applyFont="1" applyAlignment="1">
      <alignment/>
    </xf>
    <xf numFmtId="0" fontId="9" fillId="0" borderId="1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" fontId="7" fillId="0" borderId="28" xfId="0" applyNumberFormat="1" applyFont="1" applyFill="1" applyBorder="1" applyAlignment="1">
      <alignment horizontal="center"/>
    </xf>
    <xf numFmtId="0" fontId="9" fillId="0" borderId="29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41" applyNumberFormat="1" applyFont="1" applyAlignment="1">
      <alignment/>
    </xf>
    <xf numFmtId="0" fontId="9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41" applyNumberFormat="1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9" fillId="0" borderId="15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1" fontId="7" fillId="0" borderId="28" xfId="41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9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" fontId="15" fillId="0" borderId="28" xfId="41" applyNumberFormat="1" applyFont="1" applyFill="1" applyBorder="1" applyAlignment="1">
      <alignment horizontal="center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wrapText="1"/>
    </xf>
    <xf numFmtId="165" fontId="5" fillId="0" borderId="36" xfId="41" applyNumberFormat="1" applyFont="1" applyFill="1" applyBorder="1" applyAlignment="1" applyProtection="1">
      <alignment/>
      <protection/>
    </xf>
    <xf numFmtId="0" fontId="4" fillId="0" borderId="35" xfId="0" applyFont="1" applyBorder="1" applyAlignment="1">
      <alignment horizontal="left" wrapText="1" indent="1"/>
    </xf>
    <xf numFmtId="0" fontId="5" fillId="0" borderId="0" xfId="0" applyFont="1" applyAlignment="1">
      <alignment horizontal="left"/>
    </xf>
    <xf numFmtId="0" fontId="5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left" wrapText="1" indent="1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 wrapText="1"/>
    </xf>
    <xf numFmtId="0" fontId="5" fillId="0" borderId="35" xfId="0" applyFont="1" applyBorder="1" applyAlignment="1">
      <alignment horizontal="left" wrapText="1"/>
    </xf>
    <xf numFmtId="0" fontId="4" fillId="0" borderId="0" xfId="0" applyFont="1" applyAlignment="1">
      <alignment horizontal="left" indent="3"/>
    </xf>
    <xf numFmtId="0" fontId="5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 wrapText="1"/>
    </xf>
    <xf numFmtId="0" fontId="5" fillId="0" borderId="40" xfId="0" applyFont="1" applyBorder="1" applyAlignment="1">
      <alignment wrapText="1"/>
    </xf>
    <xf numFmtId="0" fontId="4" fillId="0" borderId="40" xfId="0" applyFont="1" applyBorder="1" applyAlignment="1">
      <alignment horizontal="left" wrapText="1" indent="1"/>
    </xf>
    <xf numFmtId="0" fontId="5" fillId="0" borderId="40" xfId="0" applyFont="1" applyBorder="1" applyAlignment="1">
      <alignment horizontal="left" wrapText="1"/>
    </xf>
    <xf numFmtId="0" fontId="5" fillId="0" borderId="0" xfId="0" applyFont="1" applyAlignment="1">
      <alignment horizontal="left" indent="3"/>
    </xf>
    <xf numFmtId="0" fontId="4" fillId="0" borderId="40" xfId="0" applyFont="1" applyBorder="1" applyAlignment="1">
      <alignment wrapText="1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wrapText="1"/>
    </xf>
    <xf numFmtId="0" fontId="4" fillId="0" borderId="45" xfId="0" applyFont="1" applyBorder="1" applyAlignment="1">
      <alignment horizontal="left" wrapText="1" indent="1"/>
    </xf>
    <xf numFmtId="165" fontId="5" fillId="0" borderId="36" xfId="41" applyNumberFormat="1" applyFont="1" applyFill="1" applyBorder="1" applyAlignment="1" applyProtection="1">
      <alignment horizontal="center"/>
      <protection/>
    </xf>
    <xf numFmtId="165" fontId="5" fillId="0" borderId="36" xfId="41" applyNumberFormat="1" applyFont="1" applyFill="1" applyBorder="1" applyAlignment="1" applyProtection="1">
      <alignment horizontal="left" wrapText="1"/>
      <protection/>
    </xf>
    <xf numFmtId="0" fontId="4" fillId="0" borderId="35" xfId="0" applyFont="1" applyBorder="1" applyAlignment="1">
      <alignment horizontal="left" wrapText="1"/>
    </xf>
    <xf numFmtId="0" fontId="5" fillId="0" borderId="46" xfId="0" applyFont="1" applyBorder="1" applyAlignment="1">
      <alignment wrapText="1"/>
    </xf>
    <xf numFmtId="166" fontId="2" fillId="0" borderId="47" xfId="41" applyNumberFormat="1" applyFont="1" applyFill="1" applyBorder="1" applyAlignment="1">
      <alignment/>
    </xf>
    <xf numFmtId="0" fontId="2" fillId="0" borderId="47" xfId="0" applyFont="1" applyFill="1" applyBorder="1" applyAlignment="1">
      <alignment/>
    </xf>
    <xf numFmtId="166" fontId="2" fillId="0" borderId="13" xfId="41" applyNumberFormat="1" applyFont="1" applyFill="1" applyBorder="1" applyAlignment="1">
      <alignment wrapText="1"/>
    </xf>
    <xf numFmtId="166" fontId="2" fillId="0" borderId="15" xfId="41" applyNumberFormat="1" applyFont="1" applyFill="1" applyBorder="1" applyAlignment="1">
      <alignment wrapText="1"/>
    </xf>
    <xf numFmtId="166" fontId="2" fillId="0" borderId="48" xfId="41" applyNumberFormat="1" applyFont="1" applyFill="1" applyBorder="1" applyAlignment="1">
      <alignment/>
    </xf>
    <xf numFmtId="166" fontId="2" fillId="0" borderId="15" xfId="41" applyNumberFormat="1" applyFont="1" applyFill="1" applyBorder="1" applyAlignment="1">
      <alignment vertical="top" wrapText="1"/>
    </xf>
    <xf numFmtId="166" fontId="3" fillId="0" borderId="15" xfId="41" applyNumberFormat="1" applyFont="1" applyFill="1" applyBorder="1" applyAlignment="1">
      <alignment wrapText="1"/>
    </xf>
    <xf numFmtId="166" fontId="3" fillId="0" borderId="15" xfId="41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166" fontId="12" fillId="0" borderId="48" xfId="41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2" fillId="0" borderId="47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1" fontId="2" fillId="0" borderId="47" xfId="41" applyNumberFormat="1" applyFont="1" applyFill="1" applyBorder="1" applyAlignment="1">
      <alignment/>
    </xf>
    <xf numFmtId="1" fontId="2" fillId="0" borderId="15" xfId="41" applyNumberFormat="1" applyFont="1" applyFill="1" applyBorder="1" applyAlignment="1">
      <alignment/>
    </xf>
    <xf numFmtId="1" fontId="2" fillId="0" borderId="48" xfId="41" applyNumberFormat="1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5" fillId="0" borderId="25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0" fillId="0" borderId="12" xfId="0" applyBorder="1" applyAlignment="1">
      <alignment/>
    </xf>
    <xf numFmtId="0" fontId="11" fillId="0" borderId="12" xfId="0" applyFont="1" applyBorder="1" applyAlignment="1">
      <alignment/>
    </xf>
    <xf numFmtId="166" fontId="2" fillId="0" borderId="49" xfId="41" applyNumberFormat="1" applyFont="1" applyFill="1" applyBorder="1" applyAlignment="1">
      <alignment/>
    </xf>
    <xf numFmtId="2" fontId="4" fillId="0" borderId="0" xfId="0" applyNumberFormat="1" applyFont="1" applyAlignment="1">
      <alignment/>
    </xf>
    <xf numFmtId="0" fontId="2" fillId="0" borderId="12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3" fillId="0" borderId="5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10" xfId="0" applyFont="1" applyBorder="1" applyAlignment="1">
      <alignment horizontal="left" vertical="center" wrapText="1"/>
    </xf>
    <xf numFmtId="0" fontId="3" fillId="0" borderId="48" xfId="0" applyFont="1" applyBorder="1" applyAlignment="1">
      <alignment wrapText="1"/>
    </xf>
    <xf numFmtId="0" fontId="14" fillId="0" borderId="12" xfId="0" applyFont="1" applyBorder="1" applyAlignment="1">
      <alignment horizontal="left" vertical="center" wrapText="1" indent="1"/>
    </xf>
    <xf numFmtId="1" fontId="2" fillId="0" borderId="17" xfId="41" applyNumberFormat="1" applyFont="1" applyFill="1" applyBorder="1" applyAlignment="1">
      <alignment/>
    </xf>
    <xf numFmtId="166" fontId="2" fillId="0" borderId="51" xfId="41" applyNumberFormat="1" applyFont="1" applyFill="1" applyBorder="1" applyAlignment="1">
      <alignment/>
    </xf>
    <xf numFmtId="0" fontId="10" fillId="0" borderId="11" xfId="0" applyFont="1" applyFill="1" applyBorder="1" applyAlignment="1">
      <alignment horizontal="left" wrapText="1" indent="1"/>
    </xf>
    <xf numFmtId="166" fontId="2" fillId="0" borderId="48" xfId="41" applyNumberFormat="1" applyFont="1" applyFill="1" applyBorder="1" applyAlignment="1">
      <alignment/>
    </xf>
    <xf numFmtId="166" fontId="2" fillId="0" borderId="52" xfId="41" applyNumberFormat="1" applyFont="1" applyFill="1" applyBorder="1" applyAlignment="1">
      <alignment horizontal="right"/>
    </xf>
    <xf numFmtId="166" fontId="3" fillId="0" borderId="16" xfId="41" applyNumberFormat="1" applyFont="1" applyFill="1" applyBorder="1" applyAlignment="1">
      <alignment/>
    </xf>
    <xf numFmtId="3" fontId="3" fillId="0" borderId="30" xfId="0" applyNumberFormat="1" applyFont="1" applyFill="1" applyBorder="1" applyAlignment="1">
      <alignment/>
    </xf>
    <xf numFmtId="0" fontId="8" fillId="0" borderId="53" xfId="0" applyFont="1" applyFill="1" applyBorder="1" applyAlignment="1">
      <alignment horizontal="left" vertical="center" wrapText="1"/>
    </xf>
    <xf numFmtId="165" fontId="3" fillId="0" borderId="54" xfId="41" applyNumberFormat="1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55" xfId="0" applyFont="1" applyFill="1" applyBorder="1" applyAlignment="1">
      <alignment horizontal="left" vertical="center" wrapText="1" indent="2"/>
    </xf>
    <xf numFmtId="0" fontId="4" fillId="0" borderId="56" xfId="0" applyFont="1" applyBorder="1" applyAlignment="1">
      <alignment horizontal="left" wrapText="1" indent="1"/>
    </xf>
    <xf numFmtId="0" fontId="14" fillId="0" borderId="26" xfId="0" applyFont="1" applyBorder="1" applyAlignment="1">
      <alignment horizontal="left" vertical="center" wrapText="1" indent="1"/>
    </xf>
    <xf numFmtId="0" fontId="3" fillId="0" borderId="57" xfId="0" applyFont="1" applyBorder="1" applyAlignment="1">
      <alignment wrapText="1"/>
    </xf>
    <xf numFmtId="165" fontId="3" fillId="0" borderId="15" xfId="41" applyNumberFormat="1" applyFont="1" applyFill="1" applyBorder="1" applyAlignment="1">
      <alignment vertical="center" wrapText="1"/>
    </xf>
    <xf numFmtId="165" fontId="3" fillId="0" borderId="48" xfId="41" applyNumberFormat="1" applyFont="1" applyFill="1" applyBorder="1" applyAlignment="1">
      <alignment vertical="center" wrapText="1"/>
    </xf>
    <xf numFmtId="165" fontId="3" fillId="0" borderId="23" xfId="41" applyNumberFormat="1" applyFont="1" applyFill="1" applyBorder="1" applyAlignment="1">
      <alignment vertical="center" wrapText="1"/>
    </xf>
    <xf numFmtId="165" fontId="3" fillId="0" borderId="28" xfId="41" applyNumberFormat="1" applyFont="1" applyFill="1" applyBorder="1" applyAlignment="1">
      <alignment vertical="center" wrapText="1"/>
    </xf>
    <xf numFmtId="0" fontId="11" fillId="0" borderId="55" xfId="0" applyFont="1" applyBorder="1" applyAlignment="1">
      <alignment/>
    </xf>
    <xf numFmtId="0" fontId="5" fillId="0" borderId="43" xfId="0" applyFont="1" applyBorder="1" applyAlignment="1">
      <alignment horizontal="left" wrapText="1"/>
    </xf>
    <xf numFmtId="0" fontId="3" fillId="0" borderId="48" xfId="0" applyFont="1" applyFill="1" applyBorder="1" applyAlignment="1">
      <alignment vertical="center" wrapText="1"/>
    </xf>
    <xf numFmtId="0" fontId="3" fillId="0" borderId="25" xfId="0" applyFont="1" applyBorder="1" applyAlignment="1">
      <alignment horizontal="center" vertical="center" wrapText="1"/>
    </xf>
    <xf numFmtId="0" fontId="11" fillId="0" borderId="24" xfId="0" applyFont="1" applyBorder="1" applyAlignment="1">
      <alignment/>
    </xf>
    <xf numFmtId="0" fontId="5" fillId="0" borderId="25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5" fillId="0" borderId="43" xfId="0" applyFont="1" applyBorder="1" applyAlignment="1">
      <alignment horizontal="center" wrapText="1"/>
    </xf>
    <xf numFmtId="0" fontId="4" fillId="0" borderId="44" xfId="0" applyFont="1" applyBorder="1" applyAlignment="1">
      <alignment horizontal="left" wrapText="1" indent="1"/>
    </xf>
    <xf numFmtId="0" fontId="4" fillId="0" borderId="45" xfId="0" applyFont="1" applyBorder="1" applyAlignment="1">
      <alignment horizontal="left" wrapText="1" indent="2"/>
    </xf>
    <xf numFmtId="0" fontId="5" fillId="0" borderId="15" xfId="0" applyFont="1" applyBorder="1" applyAlignment="1">
      <alignment horizontal="left" wrapText="1"/>
    </xf>
    <xf numFmtId="166" fontId="5" fillId="0" borderId="48" xfId="41" applyNumberFormat="1" applyFont="1" applyFill="1" applyBorder="1" applyAlignment="1">
      <alignment/>
    </xf>
    <xf numFmtId="166" fontId="2" fillId="0" borderId="58" xfId="41" applyNumberFormat="1" applyFont="1" applyFill="1" applyBorder="1" applyAlignment="1">
      <alignment/>
    </xf>
    <xf numFmtId="166" fontId="2" fillId="0" borderId="59" xfId="41" applyNumberFormat="1" applyFont="1" applyFill="1" applyBorder="1" applyAlignment="1">
      <alignment/>
    </xf>
    <xf numFmtId="166" fontId="2" fillId="0" borderId="28" xfId="41" applyNumberFormat="1" applyFont="1" applyFill="1" applyBorder="1" applyAlignment="1">
      <alignment/>
    </xf>
    <xf numFmtId="165" fontId="3" fillId="0" borderId="60" xfId="41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166" fontId="4" fillId="0" borderId="15" xfId="41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5" fillId="0" borderId="61" xfId="0" applyFont="1" applyBorder="1" applyAlignment="1">
      <alignment horizontal="left" wrapText="1"/>
    </xf>
    <xf numFmtId="0" fontId="9" fillId="0" borderId="12" xfId="0" applyFont="1" applyFill="1" applyBorder="1" applyAlignment="1">
      <alignment horizontal="left" wrapText="1" indent="1"/>
    </xf>
    <xf numFmtId="1" fontId="2" fillId="0" borderId="51" xfId="41" applyNumberFormat="1" applyFont="1" applyFill="1" applyBorder="1" applyAlignment="1">
      <alignment/>
    </xf>
    <xf numFmtId="1" fontId="2" fillId="0" borderId="13" xfId="41" applyNumberFormat="1" applyFont="1" applyFill="1" applyBorder="1" applyAlignment="1">
      <alignment/>
    </xf>
    <xf numFmtId="1" fontId="2" fillId="0" borderId="62" xfId="41" applyNumberFormat="1" applyFont="1" applyFill="1" applyBorder="1" applyAlignment="1">
      <alignment/>
    </xf>
    <xf numFmtId="0" fontId="9" fillId="0" borderId="12" xfId="0" applyFont="1" applyBorder="1" applyAlignment="1">
      <alignment horizontal="left" vertical="center" wrapText="1" indent="1"/>
    </xf>
    <xf numFmtId="0" fontId="3" fillId="0" borderId="53" xfId="0" applyFont="1" applyBorder="1" applyAlignment="1">
      <alignment horizontal="left" vertical="center" wrapText="1"/>
    </xf>
    <xf numFmtId="0" fontId="3" fillId="0" borderId="23" xfId="0" applyFont="1" applyBorder="1" applyAlignment="1">
      <alignment wrapText="1"/>
    </xf>
    <xf numFmtId="0" fontId="2" fillId="0" borderId="51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52" xfId="0" applyFont="1" applyBorder="1" applyAlignment="1">
      <alignment vertical="center" wrapText="1"/>
    </xf>
    <xf numFmtId="0" fontId="2" fillId="0" borderId="52" xfId="41" applyNumberFormat="1" applyFont="1" applyBorder="1" applyAlignment="1">
      <alignment vertical="center" wrapText="1"/>
    </xf>
    <xf numFmtId="0" fontId="9" fillId="0" borderId="11" xfId="0" applyFont="1" applyBorder="1" applyAlignment="1">
      <alignment horizontal="left" vertical="center" wrapText="1" indent="1"/>
    </xf>
    <xf numFmtId="0" fontId="9" fillId="0" borderId="63" xfId="0" applyFont="1" applyBorder="1" applyAlignment="1">
      <alignment horizontal="left" vertical="center" wrapText="1" indent="1"/>
    </xf>
    <xf numFmtId="0" fontId="3" fillId="0" borderId="49" xfId="0" applyFont="1" applyBorder="1" applyAlignment="1">
      <alignment vertical="center" wrapText="1"/>
    </xf>
    <xf numFmtId="0" fontId="3" fillId="0" borderId="64" xfId="0" applyFont="1" applyBorder="1" applyAlignment="1">
      <alignment wrapText="1"/>
    </xf>
    <xf numFmtId="166" fontId="5" fillId="0" borderId="22" xfId="41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166" fontId="5" fillId="0" borderId="14" xfId="41" applyNumberFormat="1" applyFont="1" applyFill="1" applyBorder="1" applyAlignment="1">
      <alignment/>
    </xf>
    <xf numFmtId="166" fontId="4" fillId="0" borderId="16" xfId="41" applyNumberFormat="1" applyFont="1" applyFill="1" applyBorder="1" applyAlignment="1">
      <alignment/>
    </xf>
    <xf numFmtId="166" fontId="4" fillId="0" borderId="18" xfId="41" applyNumberFormat="1" applyFont="1" applyFill="1" applyBorder="1" applyAlignment="1">
      <alignment/>
    </xf>
    <xf numFmtId="166" fontId="5" fillId="0" borderId="14" xfId="41" applyNumberFormat="1" applyFont="1" applyFill="1" applyBorder="1" applyAlignment="1">
      <alignment/>
    </xf>
    <xf numFmtId="166" fontId="5" fillId="0" borderId="16" xfId="41" applyNumberFormat="1" applyFont="1" applyFill="1" applyBorder="1" applyAlignment="1">
      <alignment/>
    </xf>
    <xf numFmtId="166" fontId="5" fillId="0" borderId="18" xfId="41" applyNumberFormat="1" applyFont="1" applyFill="1" applyBorder="1" applyAlignment="1">
      <alignment/>
    </xf>
    <xf numFmtId="166" fontId="4" fillId="0" borderId="27" xfId="41" applyNumberFormat="1" applyFont="1" applyFill="1" applyBorder="1" applyAlignment="1">
      <alignment/>
    </xf>
    <xf numFmtId="166" fontId="5" fillId="0" borderId="21" xfId="41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/>
    </xf>
    <xf numFmtId="166" fontId="5" fillId="0" borderId="27" xfId="41" applyNumberFormat="1" applyFont="1" applyFill="1" applyBorder="1" applyAlignment="1">
      <alignment/>
    </xf>
    <xf numFmtId="166" fontId="5" fillId="0" borderId="65" xfId="41" applyNumberFormat="1" applyFont="1" applyFill="1" applyBorder="1" applyAlignment="1">
      <alignment/>
    </xf>
    <xf numFmtId="0" fontId="4" fillId="0" borderId="47" xfId="0" applyFont="1" applyBorder="1" applyAlignment="1">
      <alignment/>
    </xf>
    <xf numFmtId="0" fontId="4" fillId="0" borderId="58" xfId="0" applyFont="1" applyBorder="1" applyAlignment="1">
      <alignment/>
    </xf>
    <xf numFmtId="0" fontId="4" fillId="0" borderId="48" xfId="0" applyFont="1" applyBorder="1" applyAlignment="1">
      <alignment/>
    </xf>
    <xf numFmtId="0" fontId="5" fillId="0" borderId="66" xfId="0" applyFont="1" applyBorder="1" applyAlignment="1">
      <alignment horizontal="center" vertical="center" wrapText="1"/>
    </xf>
    <xf numFmtId="165" fontId="4" fillId="0" borderId="67" xfId="41" applyNumberFormat="1" applyFont="1" applyFill="1" applyBorder="1" applyAlignment="1" applyProtection="1">
      <alignment/>
      <protection/>
    </xf>
    <xf numFmtId="165" fontId="5" fillId="0" borderId="67" xfId="41" applyNumberFormat="1" applyFont="1" applyFill="1" applyBorder="1" applyAlignment="1" applyProtection="1">
      <alignment/>
      <protection/>
    </xf>
    <xf numFmtId="165" fontId="5" fillId="0" borderId="68" xfId="41" applyNumberFormat="1" applyFont="1" applyFill="1" applyBorder="1" applyAlignment="1" applyProtection="1">
      <alignment/>
      <protection/>
    </xf>
    <xf numFmtId="165" fontId="4" fillId="0" borderId="68" xfId="41" applyNumberFormat="1" applyFont="1" applyFill="1" applyBorder="1" applyAlignment="1" applyProtection="1">
      <alignment/>
      <protection/>
    </xf>
    <xf numFmtId="165" fontId="4" fillId="0" borderId="67" xfId="41" applyNumberFormat="1" applyFont="1" applyFill="1" applyBorder="1" applyAlignment="1" applyProtection="1">
      <alignment horizontal="left"/>
      <protection/>
    </xf>
    <xf numFmtId="165" fontId="4" fillId="0" borderId="69" xfId="41" applyNumberFormat="1" applyFont="1" applyFill="1" applyBorder="1" applyAlignment="1" applyProtection="1">
      <alignment/>
      <protection/>
    </xf>
    <xf numFmtId="165" fontId="5" fillId="0" borderId="70" xfId="41" applyNumberFormat="1" applyFont="1" applyFill="1" applyBorder="1" applyAlignment="1" applyProtection="1">
      <alignment/>
      <protection/>
    </xf>
    <xf numFmtId="165" fontId="4" fillId="0" borderId="67" xfId="41" applyNumberFormat="1" applyFont="1" applyFill="1" applyBorder="1" applyAlignment="1" applyProtection="1">
      <alignment horizontal="left" indent="3"/>
      <protection/>
    </xf>
    <xf numFmtId="165" fontId="5" fillId="0" borderId="71" xfId="41" applyNumberFormat="1" applyFont="1" applyFill="1" applyBorder="1" applyAlignment="1" applyProtection="1">
      <alignment/>
      <protection/>
    </xf>
    <xf numFmtId="0" fontId="4" fillId="0" borderId="72" xfId="0" applyFont="1" applyBorder="1" applyAlignment="1">
      <alignment/>
    </xf>
    <xf numFmtId="165" fontId="5" fillId="0" borderId="67" xfId="41" applyNumberFormat="1" applyFont="1" applyFill="1" applyBorder="1" applyAlignment="1" applyProtection="1">
      <alignment horizontal="center"/>
      <protection/>
    </xf>
    <xf numFmtId="165" fontId="4" fillId="0" borderId="67" xfId="41" applyNumberFormat="1" applyFont="1" applyFill="1" applyBorder="1" applyAlignment="1" applyProtection="1">
      <alignment horizontal="center"/>
      <protection/>
    </xf>
    <xf numFmtId="165" fontId="5" fillId="0" borderId="67" xfId="41" applyNumberFormat="1" applyFont="1" applyFill="1" applyBorder="1" applyAlignment="1" applyProtection="1">
      <alignment horizontal="left" wrapText="1"/>
      <protection/>
    </xf>
    <xf numFmtId="165" fontId="4" fillId="0" borderId="67" xfId="41" applyNumberFormat="1" applyFont="1" applyFill="1" applyBorder="1" applyAlignment="1" applyProtection="1">
      <alignment horizontal="left" wrapText="1"/>
      <protection/>
    </xf>
    <xf numFmtId="165" fontId="5" fillId="0" borderId="70" xfId="41" applyNumberFormat="1" applyFont="1" applyFill="1" applyBorder="1" applyAlignment="1" applyProtection="1">
      <alignment horizontal="center"/>
      <protection/>
    </xf>
    <xf numFmtId="0" fontId="5" fillId="0" borderId="21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/>
    </xf>
    <xf numFmtId="165" fontId="4" fillId="0" borderId="68" xfId="41" applyNumberFormat="1" applyFont="1" applyFill="1" applyBorder="1" applyAlignment="1" applyProtection="1">
      <alignment horizontal="left" wrapText="1"/>
      <protection/>
    </xf>
    <xf numFmtId="165" fontId="4" fillId="0" borderId="69" xfId="41" applyNumberFormat="1" applyFont="1" applyFill="1" applyBorder="1" applyAlignment="1" applyProtection="1">
      <alignment horizontal="left" wrapText="1"/>
      <protection/>
    </xf>
    <xf numFmtId="165" fontId="5" fillId="0" borderId="68" xfId="41" applyNumberFormat="1" applyFont="1" applyFill="1" applyBorder="1" applyAlignment="1" applyProtection="1">
      <alignment horizontal="left" wrapText="1"/>
      <protection/>
    </xf>
    <xf numFmtId="0" fontId="4" fillId="0" borderId="67" xfId="0" applyFont="1" applyBorder="1" applyAlignment="1">
      <alignment/>
    </xf>
    <xf numFmtId="165" fontId="5" fillId="0" borderId="70" xfId="41" applyNumberFormat="1" applyFont="1" applyFill="1" applyBorder="1" applyAlignment="1" applyProtection="1">
      <alignment horizontal="left" wrapText="1"/>
      <protection/>
    </xf>
    <xf numFmtId="0" fontId="8" fillId="0" borderId="25" xfId="0" applyFont="1" applyBorder="1" applyAlignment="1">
      <alignment horizontal="center" wrapText="1"/>
    </xf>
    <xf numFmtId="0" fontId="8" fillId="0" borderId="22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165" fontId="20" fillId="0" borderId="0" xfId="41" applyNumberFormat="1" applyFont="1" applyAlignment="1">
      <alignment/>
    </xf>
    <xf numFmtId="1" fontId="10" fillId="0" borderId="0" xfId="0" applyNumberFormat="1" applyFont="1" applyAlignment="1">
      <alignment/>
    </xf>
    <xf numFmtId="0" fontId="9" fillId="0" borderId="73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166" fontId="4" fillId="0" borderId="48" xfId="41" applyNumberFormat="1" applyFont="1" applyFill="1" applyBorder="1" applyAlignment="1">
      <alignment/>
    </xf>
    <xf numFmtId="0" fontId="9" fillId="0" borderId="13" xfId="0" applyFont="1" applyBorder="1" applyAlignment="1">
      <alignment vertical="center" wrapText="1"/>
    </xf>
    <xf numFmtId="165" fontId="8" fillId="0" borderId="30" xfId="41" applyNumberFormat="1" applyFont="1" applyFill="1" applyBorder="1" applyAlignment="1">
      <alignment horizontal="center" vertical="center" wrapText="1"/>
    </xf>
    <xf numFmtId="166" fontId="5" fillId="0" borderId="74" xfId="41" applyNumberFormat="1" applyFont="1" applyFill="1" applyBorder="1" applyAlignment="1">
      <alignment/>
    </xf>
    <xf numFmtId="165" fontId="8" fillId="0" borderId="30" xfId="41" applyNumberFormat="1" applyFont="1" applyFill="1" applyBorder="1" applyAlignment="1">
      <alignment vertical="center" wrapText="1"/>
    </xf>
    <xf numFmtId="0" fontId="2" fillId="0" borderId="26" xfId="0" applyFont="1" applyFill="1" applyBorder="1" applyAlignment="1">
      <alignment horizontal="left" vertical="top" wrapText="1" indent="1"/>
    </xf>
    <xf numFmtId="3" fontId="2" fillId="0" borderId="30" xfId="0" applyNumberFormat="1" applyFont="1" applyFill="1" applyBorder="1" applyAlignment="1">
      <alignment/>
    </xf>
    <xf numFmtId="0" fontId="2" fillId="25" borderId="13" xfId="0" applyFont="1" applyFill="1" applyBorder="1" applyAlignment="1">
      <alignment vertical="center" wrapText="1"/>
    </xf>
    <xf numFmtId="165" fontId="4" fillId="25" borderId="67" xfId="41" applyNumberFormat="1" applyFont="1" applyFill="1" applyBorder="1" applyAlignment="1" applyProtection="1">
      <alignment/>
      <protection/>
    </xf>
    <xf numFmtId="0" fontId="5" fillId="0" borderId="75" xfId="0" applyFont="1" applyBorder="1" applyAlignment="1">
      <alignment horizontal="center"/>
    </xf>
    <xf numFmtId="165" fontId="4" fillId="0" borderId="76" xfId="41" applyNumberFormat="1" applyFont="1" applyFill="1" applyBorder="1" applyAlignment="1" applyProtection="1">
      <alignment/>
      <protection/>
    </xf>
    <xf numFmtId="165" fontId="2" fillId="0" borderId="67" xfId="41" applyNumberFormat="1" applyFont="1" applyFill="1" applyBorder="1" applyAlignment="1" applyProtection="1">
      <alignment/>
      <protection/>
    </xf>
    <xf numFmtId="165" fontId="4" fillId="0" borderId="36" xfId="41" applyNumberFormat="1" applyFont="1" applyFill="1" applyBorder="1" applyAlignment="1" applyProtection="1">
      <alignment/>
      <protection/>
    </xf>
    <xf numFmtId="165" fontId="4" fillId="0" borderId="15" xfId="41" applyNumberFormat="1" applyFont="1" applyFill="1" applyBorder="1" applyAlignment="1" applyProtection="1">
      <alignment/>
      <protection/>
    </xf>
    <xf numFmtId="0" fontId="2" fillId="0" borderId="77" xfId="0" applyFont="1" applyFill="1" applyBorder="1" applyAlignment="1">
      <alignment/>
    </xf>
    <xf numFmtId="0" fontId="3" fillId="0" borderId="26" xfId="0" applyFont="1" applyFill="1" applyBorder="1" applyAlignment="1">
      <alignment horizontal="left" vertical="top" wrapText="1" indent="4"/>
    </xf>
    <xf numFmtId="0" fontId="3" fillId="25" borderId="48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left" wrapText="1" indent="1"/>
    </xf>
    <xf numFmtId="165" fontId="5" fillId="0" borderId="15" xfId="41" applyNumberFormat="1" applyFont="1" applyFill="1" applyBorder="1" applyAlignment="1" applyProtection="1">
      <alignment/>
      <protection/>
    </xf>
    <xf numFmtId="165" fontId="4" fillId="0" borderId="15" xfId="41" applyNumberFormat="1" applyFont="1" applyFill="1" applyBorder="1" applyAlignment="1" applyProtection="1">
      <alignment horizontal="center"/>
      <protection/>
    </xf>
    <xf numFmtId="165" fontId="4" fillId="0" borderId="46" xfId="41" applyNumberFormat="1" applyFont="1" applyFill="1" applyBorder="1" applyAlignment="1" applyProtection="1">
      <alignment/>
      <protection/>
    </xf>
    <xf numFmtId="0" fontId="4" fillId="0" borderId="40" xfId="0" applyFont="1" applyBorder="1" applyAlignment="1">
      <alignment horizontal="left" wrapText="1"/>
    </xf>
    <xf numFmtId="165" fontId="4" fillId="0" borderId="36" xfId="41" applyNumberFormat="1" applyFont="1" applyFill="1" applyBorder="1" applyAlignment="1" applyProtection="1">
      <alignment horizontal="left" wrapText="1"/>
      <protection/>
    </xf>
    <xf numFmtId="166" fontId="4" fillId="0" borderId="74" xfId="41" applyNumberFormat="1" applyFont="1" applyFill="1" applyBorder="1" applyAlignment="1">
      <alignment/>
    </xf>
    <xf numFmtId="166" fontId="5" fillId="0" borderId="58" xfId="41" applyNumberFormat="1" applyFont="1" applyFill="1" applyBorder="1" applyAlignment="1">
      <alignment/>
    </xf>
    <xf numFmtId="166" fontId="3" fillId="0" borderId="13" xfId="41" applyNumberFormat="1" applyFont="1" applyFill="1" applyBorder="1" applyAlignment="1">
      <alignment/>
    </xf>
    <xf numFmtId="0" fontId="10" fillId="0" borderId="22" xfId="0" applyFont="1" applyFill="1" applyBorder="1" applyAlignment="1">
      <alignment horizontal="center" wrapText="1"/>
    </xf>
    <xf numFmtId="166" fontId="3" fillId="0" borderId="0" xfId="0" applyNumberFormat="1" applyFont="1" applyAlignment="1">
      <alignment/>
    </xf>
    <xf numFmtId="0" fontId="7" fillId="25" borderId="23" xfId="0" applyFont="1" applyFill="1" applyBorder="1" applyAlignment="1">
      <alignment horizontal="center"/>
    </xf>
    <xf numFmtId="0" fontId="7" fillId="25" borderId="27" xfId="0" applyFont="1" applyFill="1" applyBorder="1" applyAlignment="1">
      <alignment horizontal="center"/>
    </xf>
    <xf numFmtId="166" fontId="4" fillId="0" borderId="14" xfId="41" applyNumberFormat="1" applyFont="1" applyFill="1" applyBorder="1" applyAlignment="1">
      <alignment/>
    </xf>
    <xf numFmtId="0" fontId="4" fillId="0" borderId="68" xfId="0" applyFont="1" applyBorder="1" applyAlignment="1">
      <alignment horizontal="left" wrapText="1" indent="1"/>
    </xf>
    <xf numFmtId="164" fontId="0" fillId="0" borderId="68" xfId="41" applyFill="1" applyBorder="1" applyAlignment="1" applyProtection="1">
      <alignment horizontal="left" indent="3"/>
      <protection/>
    </xf>
    <xf numFmtId="165" fontId="4" fillId="0" borderId="13" xfId="41" applyNumberFormat="1" applyFont="1" applyFill="1" applyBorder="1" applyAlignment="1" applyProtection="1">
      <alignment/>
      <protection/>
    </xf>
    <xf numFmtId="0" fontId="4" fillId="0" borderId="78" xfId="0" applyFont="1" applyBorder="1" applyAlignment="1">
      <alignment horizontal="left" wrapText="1" indent="1"/>
    </xf>
    <xf numFmtId="0" fontId="2" fillId="0" borderId="21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9" fillId="0" borderId="11" xfId="0" applyFont="1" applyBorder="1" applyAlignment="1">
      <alignment horizontal="left" vertical="center" wrapText="1"/>
    </xf>
    <xf numFmtId="0" fontId="14" fillId="0" borderId="63" xfId="0" applyFont="1" applyBorder="1" applyAlignment="1">
      <alignment horizontal="left" vertical="center" wrapText="1"/>
    </xf>
    <xf numFmtId="0" fontId="3" fillId="0" borderId="52" xfId="0" applyFont="1" applyBorder="1" applyAlignment="1">
      <alignment wrapText="1"/>
    </xf>
    <xf numFmtId="166" fontId="3" fillId="0" borderId="21" xfId="41" applyNumberFormat="1" applyFont="1" applyBorder="1" applyAlignment="1">
      <alignment horizontal="center" vertical="center" wrapText="1"/>
    </xf>
    <xf numFmtId="166" fontId="2" fillId="0" borderId="16" xfId="41" applyNumberFormat="1" applyFont="1" applyFill="1" applyBorder="1" applyAlignment="1">
      <alignment/>
    </xf>
    <xf numFmtId="166" fontId="3" fillId="0" borderId="16" xfId="41" applyNumberFormat="1" applyFont="1" applyFill="1" applyBorder="1" applyAlignment="1">
      <alignment vertical="top" wrapText="1"/>
    </xf>
    <xf numFmtId="166" fontId="12" fillId="0" borderId="16" xfId="41" applyNumberFormat="1" applyFont="1" applyFill="1" applyBorder="1" applyAlignment="1">
      <alignment/>
    </xf>
    <xf numFmtId="166" fontId="2" fillId="0" borderId="15" xfId="41" applyNumberFormat="1" applyFont="1" applyFill="1" applyBorder="1" applyAlignment="1">
      <alignment/>
    </xf>
    <xf numFmtId="166" fontId="12" fillId="0" borderId="15" xfId="41" applyNumberFormat="1" applyFont="1" applyFill="1" applyBorder="1" applyAlignment="1">
      <alignment/>
    </xf>
    <xf numFmtId="0" fontId="3" fillId="0" borderId="64" xfId="0" applyFont="1" applyBorder="1" applyAlignment="1">
      <alignment vertical="center" wrapText="1"/>
    </xf>
    <xf numFmtId="0" fontId="14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wrapText="1"/>
    </xf>
    <xf numFmtId="0" fontId="3" fillId="0" borderId="74" xfId="0" applyFont="1" applyBorder="1" applyAlignment="1">
      <alignment wrapText="1"/>
    </xf>
    <xf numFmtId="0" fontId="14" fillId="0" borderId="10" xfId="0" applyFont="1" applyBorder="1" applyAlignment="1">
      <alignment horizontal="left" vertical="center" wrapText="1"/>
    </xf>
    <xf numFmtId="0" fontId="3" fillId="0" borderId="47" xfId="0" applyFont="1" applyBorder="1" applyAlignment="1">
      <alignment wrapText="1"/>
    </xf>
    <xf numFmtId="0" fontId="3" fillId="0" borderId="58" xfId="0" applyFont="1" applyBorder="1" applyAlignment="1">
      <alignment wrapText="1"/>
    </xf>
    <xf numFmtId="0" fontId="3" fillId="0" borderId="58" xfId="0" applyFont="1" applyBorder="1" applyAlignment="1">
      <alignment vertical="center" wrapText="1"/>
    </xf>
    <xf numFmtId="0" fontId="3" fillId="0" borderId="48" xfId="0" applyFont="1" applyBorder="1" applyAlignment="1">
      <alignment vertical="center" wrapText="1"/>
    </xf>
    <xf numFmtId="0" fontId="8" fillId="0" borderId="11" xfId="0" applyFont="1" applyFill="1" applyBorder="1" applyAlignment="1">
      <alignment wrapText="1"/>
    </xf>
    <xf numFmtId="166" fontId="2" fillId="0" borderId="15" xfId="41" applyNumberFormat="1" applyFont="1" applyFill="1" applyBorder="1" applyAlignment="1">
      <alignment horizontal="right"/>
    </xf>
    <xf numFmtId="166" fontId="3" fillId="0" borderId="23" xfId="41" applyNumberFormat="1" applyFont="1" applyFill="1" applyBorder="1" applyAlignment="1">
      <alignment/>
    </xf>
    <xf numFmtId="0" fontId="3" fillId="0" borderId="11" xfId="0" applyFont="1" applyFill="1" applyBorder="1" applyAlignment="1">
      <alignment vertical="top" wrapText="1"/>
    </xf>
    <xf numFmtId="0" fontId="5" fillId="0" borderId="79" xfId="0" applyFont="1" applyBorder="1" applyAlignment="1">
      <alignment horizontal="center" vertical="center" wrapText="1"/>
    </xf>
    <xf numFmtId="165" fontId="4" fillId="0" borderId="0" xfId="41" applyNumberFormat="1" applyFont="1" applyFill="1" applyBorder="1" applyAlignment="1" applyProtection="1">
      <alignment/>
      <protection/>
    </xf>
    <xf numFmtId="0" fontId="5" fillId="0" borderId="47" xfId="0" applyFont="1" applyBorder="1" applyAlignment="1">
      <alignment horizontal="left" wrapText="1"/>
    </xf>
    <xf numFmtId="165" fontId="4" fillId="0" borderId="80" xfId="41" applyNumberFormat="1" applyFont="1" applyFill="1" applyBorder="1" applyAlignment="1" applyProtection="1">
      <alignment/>
      <protection/>
    </xf>
    <xf numFmtId="165" fontId="4" fillId="0" borderId="40" xfId="41" applyNumberFormat="1" applyFont="1" applyFill="1" applyBorder="1" applyAlignment="1" applyProtection="1">
      <alignment/>
      <protection/>
    </xf>
    <xf numFmtId="165" fontId="4" fillId="0" borderId="29" xfId="41" applyNumberFormat="1" applyFont="1" applyFill="1" applyBorder="1" applyAlignment="1" applyProtection="1">
      <alignment/>
      <protection/>
    </xf>
    <xf numFmtId="0" fontId="4" fillId="0" borderId="29" xfId="0" applyFont="1" applyBorder="1" applyAlignment="1">
      <alignment/>
    </xf>
    <xf numFmtId="0" fontId="4" fillId="0" borderId="73" xfId="0" applyFont="1" applyBorder="1" applyAlignment="1">
      <alignment horizontal="left" indent="3"/>
    </xf>
    <xf numFmtId="164" fontId="0" fillId="0" borderId="15" xfId="41" applyFill="1" applyBorder="1" applyAlignment="1" applyProtection="1">
      <alignment horizontal="left" indent="3"/>
      <protection/>
    </xf>
    <xf numFmtId="0" fontId="4" fillId="0" borderId="80" xfId="0" applyFont="1" applyBorder="1" applyAlignment="1">
      <alignment/>
    </xf>
    <xf numFmtId="165" fontId="4" fillId="0" borderId="40" xfId="41" applyNumberFormat="1" applyFont="1" applyFill="1" applyBorder="1" applyAlignment="1" applyProtection="1">
      <alignment horizontal="center"/>
      <protection/>
    </xf>
    <xf numFmtId="165" fontId="4" fillId="0" borderId="40" xfId="41" applyNumberFormat="1" applyFont="1" applyFill="1" applyBorder="1" applyAlignment="1" applyProtection="1">
      <alignment horizontal="left" wrapText="1"/>
      <protection/>
    </xf>
    <xf numFmtId="165" fontId="5" fillId="0" borderId="40" xfId="41" applyNumberFormat="1" applyFont="1" applyFill="1" applyBorder="1" applyAlignment="1" applyProtection="1">
      <alignment horizontal="center"/>
      <protection/>
    </xf>
    <xf numFmtId="0" fontId="4" fillId="0" borderId="47" xfId="0" applyFont="1" applyFill="1" applyBorder="1" applyAlignment="1">
      <alignment/>
    </xf>
    <xf numFmtId="0" fontId="4" fillId="0" borderId="80" xfId="0" applyFont="1" applyFill="1" applyBorder="1" applyAlignment="1">
      <alignment/>
    </xf>
    <xf numFmtId="165" fontId="4" fillId="0" borderId="81" xfId="41" applyNumberFormat="1" applyFont="1" applyFill="1" applyBorder="1" applyAlignment="1" applyProtection="1">
      <alignment horizontal="left" wrapText="1"/>
      <protection/>
    </xf>
    <xf numFmtId="165" fontId="4" fillId="0" borderId="15" xfId="41" applyNumberFormat="1" applyFont="1" applyFill="1" applyBorder="1" applyAlignment="1" applyProtection="1">
      <alignment horizontal="left" wrapText="1"/>
      <protection/>
    </xf>
    <xf numFmtId="0" fontId="4" fillId="0" borderId="40" xfId="0" applyFont="1" applyBorder="1" applyAlignment="1">
      <alignment/>
    </xf>
    <xf numFmtId="166" fontId="4" fillId="0" borderId="14" xfId="41" applyNumberFormat="1" applyFont="1" applyFill="1" applyBorder="1" applyAlignment="1">
      <alignment/>
    </xf>
    <xf numFmtId="166" fontId="50" fillId="0" borderId="14" xfId="41" applyNumberFormat="1" applyFont="1" applyFill="1" applyBorder="1" applyAlignment="1">
      <alignment/>
    </xf>
    <xf numFmtId="166" fontId="50" fillId="0" borderId="74" xfId="41" applyNumberFormat="1" applyFont="1" applyFill="1" applyBorder="1" applyAlignment="1">
      <alignment/>
    </xf>
    <xf numFmtId="166" fontId="5" fillId="0" borderId="47" xfId="41" applyNumberFormat="1" applyFont="1" applyFill="1" applyBorder="1" applyAlignment="1">
      <alignment/>
    </xf>
    <xf numFmtId="166" fontId="5" fillId="0" borderId="50" xfId="41" applyNumberFormat="1" applyFont="1" applyFill="1" applyBorder="1" applyAlignment="1">
      <alignment horizontal="center" vertical="center" wrapText="1"/>
    </xf>
    <xf numFmtId="166" fontId="5" fillId="0" borderId="15" xfId="41" applyNumberFormat="1" applyFont="1" applyFill="1" applyBorder="1" applyAlignment="1">
      <alignment/>
    </xf>
    <xf numFmtId="166" fontId="51" fillId="0" borderId="15" xfId="41" applyNumberFormat="1" applyFont="1" applyFill="1" applyBorder="1" applyAlignment="1">
      <alignment/>
    </xf>
    <xf numFmtId="166" fontId="50" fillId="0" borderId="15" xfId="41" applyNumberFormat="1" applyFont="1" applyFill="1" applyBorder="1" applyAlignment="1">
      <alignment/>
    </xf>
    <xf numFmtId="166" fontId="5" fillId="0" borderId="23" xfId="41" applyNumberFormat="1" applyFont="1" applyFill="1" applyBorder="1" applyAlignment="1">
      <alignment/>
    </xf>
    <xf numFmtId="166" fontId="51" fillId="0" borderId="48" xfId="41" applyNumberFormat="1" applyFont="1" applyFill="1" applyBorder="1" applyAlignment="1">
      <alignment/>
    </xf>
    <xf numFmtId="0" fontId="3" fillId="0" borderId="12" xfId="0" applyFont="1" applyFill="1" applyBorder="1" applyAlignment="1">
      <alignment vertical="top" wrapText="1"/>
    </xf>
    <xf numFmtId="3" fontId="3" fillId="0" borderId="47" xfId="0" applyNumberFormat="1" applyFont="1" applyFill="1" applyBorder="1" applyAlignment="1">
      <alignment/>
    </xf>
    <xf numFmtId="3" fontId="3" fillId="0" borderId="58" xfId="0" applyNumberFormat="1" applyFont="1" applyFill="1" applyBorder="1" applyAlignment="1">
      <alignment/>
    </xf>
    <xf numFmtId="3" fontId="3" fillId="0" borderId="48" xfId="0" applyNumberFormat="1" applyFont="1" applyFill="1" applyBorder="1" applyAlignment="1">
      <alignment/>
    </xf>
    <xf numFmtId="165" fontId="51" fillId="0" borderId="82" xfId="41" applyNumberFormat="1" applyFont="1" applyFill="1" applyBorder="1" applyAlignment="1" applyProtection="1">
      <alignment/>
      <protection/>
    </xf>
    <xf numFmtId="165" fontId="51" fillId="0" borderId="67" xfId="41" applyNumberFormat="1" applyFont="1" applyFill="1" applyBorder="1" applyAlignment="1" applyProtection="1">
      <alignment/>
      <protection/>
    </xf>
    <xf numFmtId="165" fontId="50" fillId="0" borderId="67" xfId="41" applyNumberFormat="1" applyFont="1" applyFill="1" applyBorder="1" applyAlignment="1" applyProtection="1">
      <alignment/>
      <protection/>
    </xf>
    <xf numFmtId="165" fontId="51" fillId="0" borderId="40" xfId="41" applyNumberFormat="1" applyFont="1" applyFill="1" applyBorder="1" applyAlignment="1" applyProtection="1">
      <alignment/>
      <protection/>
    </xf>
    <xf numFmtId="165" fontId="51" fillId="0" borderId="40" xfId="41" applyNumberFormat="1" applyFont="1" applyFill="1" applyBorder="1" applyAlignment="1" applyProtection="1">
      <alignment horizontal="center"/>
      <protection/>
    </xf>
    <xf numFmtId="165" fontId="51" fillId="0" borderId="36" xfId="41" applyNumberFormat="1" applyFont="1" applyFill="1" applyBorder="1" applyAlignment="1" applyProtection="1">
      <alignment horizontal="center"/>
      <protection/>
    </xf>
    <xf numFmtId="165" fontId="51" fillId="0" borderId="36" xfId="41" applyNumberFormat="1" applyFont="1" applyFill="1" applyBorder="1" applyAlignment="1" applyProtection="1">
      <alignment/>
      <protection/>
    </xf>
    <xf numFmtId="165" fontId="50" fillId="0" borderId="36" xfId="41" applyNumberFormat="1" applyFont="1" applyFill="1" applyBorder="1" applyAlignment="1" applyProtection="1">
      <alignment/>
      <protection/>
    </xf>
    <xf numFmtId="165" fontId="51" fillId="0" borderId="67" xfId="41" applyNumberFormat="1" applyFont="1" applyFill="1" applyBorder="1" applyAlignment="1" applyProtection="1">
      <alignment horizontal="left" wrapText="1"/>
      <protection/>
    </xf>
    <xf numFmtId="165" fontId="51" fillId="0" borderId="36" xfId="41" applyNumberFormat="1" applyFont="1" applyFill="1" applyBorder="1" applyAlignment="1" applyProtection="1">
      <alignment horizontal="left" wrapText="1"/>
      <protection/>
    </xf>
    <xf numFmtId="165" fontId="50" fillId="0" borderId="67" xfId="41" applyNumberFormat="1" applyFont="1" applyFill="1" applyBorder="1" applyAlignment="1" applyProtection="1">
      <alignment horizontal="left" wrapText="1"/>
      <protection/>
    </xf>
    <xf numFmtId="0" fontId="5" fillId="0" borderId="83" xfId="0" applyFont="1" applyBorder="1" applyAlignment="1">
      <alignment horizontal="center" vertical="center" wrapText="1"/>
    </xf>
    <xf numFmtId="165" fontId="4" fillId="0" borderId="84" xfId="41" applyNumberFormat="1" applyFont="1" applyFill="1" applyBorder="1" applyAlignment="1" applyProtection="1">
      <alignment/>
      <protection/>
    </xf>
    <xf numFmtId="166" fontId="2" fillId="0" borderId="18" xfId="41" applyNumberFormat="1" applyFont="1" applyFill="1" applyBorder="1" applyAlignment="1">
      <alignment/>
    </xf>
    <xf numFmtId="166" fontId="2" fillId="0" borderId="49" xfId="41" applyNumberFormat="1" applyFont="1" applyFill="1" applyBorder="1" applyAlignment="1">
      <alignment/>
    </xf>
    <xf numFmtId="3" fontId="2" fillId="0" borderId="47" xfId="0" applyNumberFormat="1" applyFont="1" applyFill="1" applyBorder="1" applyAlignment="1">
      <alignment/>
    </xf>
    <xf numFmtId="3" fontId="2" fillId="0" borderId="74" xfId="0" applyNumberFormat="1" applyFont="1" applyFill="1" applyBorder="1" applyAlignment="1">
      <alignment/>
    </xf>
    <xf numFmtId="3" fontId="2" fillId="0" borderId="48" xfId="0" applyNumberFormat="1" applyFont="1" applyFill="1" applyBorder="1" applyAlignment="1">
      <alignment/>
    </xf>
    <xf numFmtId="3" fontId="2" fillId="0" borderId="49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left" vertical="top" wrapText="1" indent="1"/>
    </xf>
    <xf numFmtId="166" fontId="3" fillId="0" borderId="47" xfId="41" applyNumberFormat="1" applyFont="1" applyFill="1" applyBorder="1" applyAlignment="1">
      <alignment/>
    </xf>
    <xf numFmtId="166" fontId="2" fillId="0" borderId="74" xfId="41" applyNumberFormat="1" applyFont="1" applyFill="1" applyBorder="1" applyAlignment="1">
      <alignment/>
    </xf>
    <xf numFmtId="0" fontId="10" fillId="0" borderId="26" xfId="0" applyFont="1" applyFill="1" applyBorder="1" applyAlignment="1">
      <alignment horizontal="left" wrapText="1" indent="1"/>
    </xf>
    <xf numFmtId="0" fontId="8" fillId="0" borderId="21" xfId="0" applyFont="1" applyFill="1" applyBorder="1" applyAlignment="1">
      <alignment horizontal="center" wrapText="1"/>
    </xf>
    <xf numFmtId="165" fontId="3" fillId="0" borderId="85" xfId="41" applyNumberFormat="1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wrapText="1"/>
    </xf>
    <xf numFmtId="165" fontId="3" fillId="0" borderId="29" xfId="41" applyNumberFormat="1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 indent="1"/>
    </xf>
    <xf numFmtId="0" fontId="3" fillId="0" borderId="26" xfId="0" applyFont="1" applyBorder="1" applyAlignment="1">
      <alignment horizontal="left" vertical="center" wrapText="1" indent="1"/>
    </xf>
    <xf numFmtId="0" fontId="9" fillId="0" borderId="11" xfId="0" applyFont="1" applyFill="1" applyBorder="1" applyAlignment="1">
      <alignment wrapText="1"/>
    </xf>
    <xf numFmtId="165" fontId="4" fillId="0" borderId="36" xfId="41" applyNumberFormat="1" applyFont="1" applyFill="1" applyBorder="1" applyAlignment="1" applyProtection="1">
      <alignment horizontal="center"/>
      <protection/>
    </xf>
    <xf numFmtId="165" fontId="4" fillId="0" borderId="86" xfId="41" applyNumberFormat="1" applyFont="1" applyFill="1" applyBorder="1" applyAlignment="1" applyProtection="1">
      <alignment horizontal="left" wrapText="1"/>
      <protection/>
    </xf>
    <xf numFmtId="165" fontId="4" fillId="0" borderId="71" xfId="41" applyNumberFormat="1" applyFont="1" applyFill="1" applyBorder="1" applyAlignment="1" applyProtection="1">
      <alignment horizontal="left" wrapText="1"/>
      <protection/>
    </xf>
    <xf numFmtId="165" fontId="4" fillId="0" borderId="61" xfId="41" applyNumberFormat="1" applyFont="1" applyFill="1" applyBorder="1" applyAlignment="1" applyProtection="1">
      <alignment/>
      <protection/>
    </xf>
    <xf numFmtId="165" fontId="4" fillId="0" borderId="71" xfId="41" applyNumberFormat="1" applyFont="1" applyFill="1" applyBorder="1" applyAlignment="1" applyProtection="1">
      <alignment/>
      <protection/>
    </xf>
    <xf numFmtId="165" fontId="4" fillId="0" borderId="17" xfId="41" applyNumberFormat="1" applyFont="1" applyFill="1" applyBorder="1" applyAlignment="1" applyProtection="1">
      <alignment/>
      <protection/>
    </xf>
    <xf numFmtId="165" fontId="5" fillId="0" borderId="87" xfId="41" applyNumberFormat="1" applyFont="1" applyFill="1" applyBorder="1" applyAlignment="1" applyProtection="1">
      <alignment/>
      <protection/>
    </xf>
    <xf numFmtId="165" fontId="4" fillId="0" borderId="67" xfId="41" applyNumberFormat="1" applyFont="1" applyFill="1" applyBorder="1" applyAlignment="1" applyProtection="1">
      <alignment vertical="center"/>
      <protection/>
    </xf>
    <xf numFmtId="165" fontId="4" fillId="0" borderId="40" xfId="41" applyNumberFormat="1" applyFont="1" applyFill="1" applyBorder="1" applyAlignment="1" applyProtection="1">
      <alignment horizontal="left" vertical="center" wrapText="1"/>
      <protection/>
    </xf>
    <xf numFmtId="165" fontId="4" fillId="0" borderId="67" xfId="41" applyNumberFormat="1" applyFont="1" applyFill="1" applyBorder="1" applyAlignment="1" applyProtection="1">
      <alignment horizontal="left" vertical="center" wrapText="1"/>
      <protection/>
    </xf>
    <xf numFmtId="165" fontId="4" fillId="0" borderId="36" xfId="41" applyNumberFormat="1" applyFont="1" applyFill="1" applyBorder="1" applyAlignment="1" applyProtection="1">
      <alignment horizontal="left" vertical="center" wrapText="1"/>
      <protection/>
    </xf>
    <xf numFmtId="0" fontId="21" fillId="0" borderId="40" xfId="0" applyFont="1" applyBorder="1" applyAlignment="1">
      <alignment horizontal="left" wrapText="1" indent="1"/>
    </xf>
    <xf numFmtId="0" fontId="4" fillId="0" borderId="15" xfId="0" applyFont="1" applyBorder="1" applyAlignment="1">
      <alignment vertical="center"/>
    </xf>
    <xf numFmtId="165" fontId="4" fillId="0" borderId="36" xfId="41" applyNumberFormat="1" applyFont="1" applyFill="1" applyBorder="1" applyAlignment="1" applyProtection="1">
      <alignment vertical="center"/>
      <protection/>
    </xf>
    <xf numFmtId="165" fontId="4" fillId="0" borderId="44" xfId="41" applyNumberFormat="1" applyFont="1" applyFill="1" applyBorder="1" applyAlignment="1" applyProtection="1">
      <alignment/>
      <protection/>
    </xf>
    <xf numFmtId="0" fontId="5" fillId="0" borderId="88" xfId="0" applyFont="1" applyBorder="1" applyAlignment="1">
      <alignment horizontal="left" wrapText="1"/>
    </xf>
    <xf numFmtId="165" fontId="5" fillId="0" borderId="48" xfId="41" applyNumberFormat="1" applyFont="1" applyFill="1" applyBorder="1" applyAlignment="1" applyProtection="1">
      <alignment/>
      <protection/>
    </xf>
    <xf numFmtId="165" fontId="5" fillId="0" borderId="89" xfId="41" applyNumberFormat="1" applyFont="1" applyFill="1" applyBorder="1" applyAlignment="1" applyProtection="1">
      <alignment horizontal="left" wrapText="1"/>
      <protection/>
    </xf>
    <xf numFmtId="165" fontId="5" fillId="0" borderId="42" xfId="41" applyNumberFormat="1" applyFont="1" applyFill="1" applyBorder="1" applyAlignment="1" applyProtection="1">
      <alignment/>
      <protection/>
    </xf>
    <xf numFmtId="165" fontId="5" fillId="0" borderId="89" xfId="41" applyNumberFormat="1" applyFont="1" applyFill="1" applyBorder="1" applyAlignment="1" applyProtection="1">
      <alignment/>
      <protection/>
    </xf>
    <xf numFmtId="165" fontId="5" fillId="0" borderId="13" xfId="41" applyNumberFormat="1" applyFont="1" applyFill="1" applyBorder="1" applyAlignment="1" applyProtection="1">
      <alignment/>
      <protection/>
    </xf>
    <xf numFmtId="0" fontId="5" fillId="0" borderId="81" xfId="0" applyFont="1" applyBorder="1" applyAlignment="1">
      <alignment horizontal="center" wrapText="1"/>
    </xf>
    <xf numFmtId="166" fontId="4" fillId="0" borderId="23" xfId="41" applyNumberFormat="1" applyFont="1" applyFill="1" applyBorder="1" applyAlignment="1">
      <alignment/>
    </xf>
    <xf numFmtId="166" fontId="4" fillId="0" borderId="28" xfId="41" applyNumberFormat="1" applyFont="1" applyFill="1" applyBorder="1" applyAlignment="1">
      <alignment/>
    </xf>
    <xf numFmtId="166" fontId="4" fillId="0" borderId="14" xfId="41" applyNumberFormat="1" applyFont="1" applyFill="1" applyBorder="1" applyAlignment="1">
      <alignment vertical="center"/>
    </xf>
    <xf numFmtId="166" fontId="4" fillId="0" borderId="74" xfId="41" applyNumberFormat="1" applyFont="1" applyFill="1" applyBorder="1" applyAlignment="1">
      <alignment vertical="center"/>
    </xf>
    <xf numFmtId="166" fontId="4" fillId="0" borderId="16" xfId="41" applyNumberFormat="1" applyFont="1" applyFill="1" applyBorder="1" applyAlignment="1">
      <alignment vertical="center"/>
    </xf>
    <xf numFmtId="0" fontId="3" fillId="0" borderId="59" xfId="0" applyFont="1" applyBorder="1" applyAlignment="1">
      <alignment wrapText="1"/>
    </xf>
    <xf numFmtId="0" fontId="3" fillId="0" borderId="74" xfId="0" applyFont="1" applyFill="1" applyBorder="1" applyAlignment="1">
      <alignment vertical="center" wrapText="1"/>
    </xf>
    <xf numFmtId="0" fontId="4" fillId="0" borderId="90" xfId="0" applyFont="1" applyBorder="1" applyAlignment="1">
      <alignment horizontal="left" wrapText="1" indent="1"/>
    </xf>
    <xf numFmtId="0" fontId="4" fillId="0" borderId="53" xfId="0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3" fontId="2" fillId="0" borderId="91" xfId="0" applyNumberFormat="1" applyFont="1" applyFill="1" applyBorder="1" applyAlignment="1">
      <alignment/>
    </xf>
    <xf numFmtId="0" fontId="8" fillId="0" borderId="26" xfId="0" applyFont="1" applyFill="1" applyBorder="1" applyAlignment="1">
      <alignment wrapText="1"/>
    </xf>
    <xf numFmtId="166" fontId="2" fillId="0" borderId="23" xfId="41" applyNumberFormat="1" applyFont="1" applyFill="1" applyBorder="1" applyAlignment="1">
      <alignment/>
    </xf>
    <xf numFmtId="166" fontId="3" fillId="0" borderId="30" xfId="41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166" fontId="2" fillId="0" borderId="91" xfId="41" applyNumberFormat="1" applyFont="1" applyFill="1" applyBorder="1" applyAlignment="1">
      <alignment/>
    </xf>
    <xf numFmtId="166" fontId="2" fillId="0" borderId="50" xfId="41" applyNumberFormat="1" applyFont="1" applyFill="1" applyBorder="1" applyAlignment="1">
      <alignment horizontal="right"/>
    </xf>
    <xf numFmtId="166" fontId="2" fillId="0" borderId="62" xfId="41" applyNumberFormat="1" applyFont="1" applyFill="1" applyBorder="1" applyAlignment="1">
      <alignment/>
    </xf>
    <xf numFmtId="165" fontId="3" fillId="0" borderId="77" xfId="41" applyNumberFormat="1" applyFont="1" applyFill="1" applyBorder="1" applyAlignment="1">
      <alignment horizontal="left" vertical="center" wrapText="1"/>
    </xf>
    <xf numFmtId="165" fontId="3" fillId="0" borderId="92" xfId="41" applyNumberFormat="1" applyFont="1" applyFill="1" applyBorder="1" applyAlignment="1">
      <alignment horizontal="left" vertical="center" wrapText="1"/>
    </xf>
    <xf numFmtId="0" fontId="2" fillId="25" borderId="47" xfId="0" applyFont="1" applyFill="1" applyBorder="1" applyAlignment="1">
      <alignment vertical="center" wrapText="1"/>
    </xf>
    <xf numFmtId="0" fontId="3" fillId="0" borderId="58" xfId="0" applyFont="1" applyFill="1" applyBorder="1" applyAlignment="1">
      <alignment vertical="center" wrapText="1"/>
    </xf>
    <xf numFmtId="0" fontId="9" fillId="0" borderId="63" xfId="0" applyFont="1" applyFill="1" applyBorder="1" applyAlignment="1">
      <alignment wrapText="1"/>
    </xf>
    <xf numFmtId="1" fontId="2" fillId="0" borderId="74" xfId="41" applyNumberFormat="1" applyFont="1" applyFill="1" applyBorder="1" applyAlignment="1">
      <alignment/>
    </xf>
    <xf numFmtId="0" fontId="4" fillId="0" borderId="13" xfId="0" applyFont="1" applyBorder="1" applyAlignment="1">
      <alignment horizontal="left" wrapText="1" indent="1"/>
    </xf>
    <xf numFmtId="165" fontId="4" fillId="0" borderId="14" xfId="41" applyNumberFormat="1" applyFont="1" applyFill="1" applyBorder="1" applyAlignment="1" applyProtection="1">
      <alignment/>
      <protection/>
    </xf>
    <xf numFmtId="165" fontId="5" fillId="0" borderId="93" xfId="41" applyNumberFormat="1" applyFont="1" applyFill="1" applyBorder="1" applyAlignment="1" applyProtection="1">
      <alignment/>
      <protection/>
    </xf>
    <xf numFmtId="0" fontId="9" fillId="0" borderId="11" xfId="0" applyFont="1" applyFill="1" applyBorder="1" applyAlignment="1">
      <alignment vertical="center" wrapText="1"/>
    </xf>
    <xf numFmtId="0" fontId="2" fillId="25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left" wrapText="1" indent="1"/>
    </xf>
    <xf numFmtId="166" fontId="2" fillId="0" borderId="18" xfId="41" applyNumberFormat="1" applyFont="1" applyFill="1" applyBorder="1" applyAlignment="1">
      <alignment/>
    </xf>
    <xf numFmtId="166" fontId="2" fillId="0" borderId="16" xfId="41" applyNumberFormat="1" applyFont="1" applyFill="1" applyBorder="1" applyAlignment="1">
      <alignment/>
    </xf>
    <xf numFmtId="1" fontId="2" fillId="0" borderId="30" xfId="41" applyNumberFormat="1" applyFont="1" applyFill="1" applyBorder="1" applyAlignment="1">
      <alignment/>
    </xf>
    <xf numFmtId="165" fontId="4" fillId="0" borderId="68" xfId="41" applyNumberFormat="1" applyFont="1" applyFill="1" applyBorder="1" applyAlignment="1" applyProtection="1">
      <alignment horizontal="center"/>
      <protection/>
    </xf>
    <xf numFmtId="165" fontId="4" fillId="0" borderId="45" xfId="41" applyNumberFormat="1" applyFont="1" applyFill="1" applyBorder="1" applyAlignment="1" applyProtection="1">
      <alignment horizontal="center"/>
      <protection/>
    </xf>
    <xf numFmtId="165" fontId="5" fillId="0" borderId="45" xfId="41" applyNumberFormat="1" applyFont="1" applyFill="1" applyBorder="1" applyAlignment="1" applyProtection="1">
      <alignment horizontal="center"/>
      <protection/>
    </xf>
    <xf numFmtId="165" fontId="5" fillId="0" borderId="93" xfId="41" applyNumberFormat="1" applyFont="1" applyFill="1" applyBorder="1" applyAlignment="1" applyProtection="1">
      <alignment horizontal="center"/>
      <protection/>
    </xf>
    <xf numFmtId="0" fontId="3" fillId="25" borderId="13" xfId="0" applyFont="1" applyFill="1" applyBorder="1" applyAlignment="1">
      <alignment vertical="center" wrapText="1"/>
    </xf>
    <xf numFmtId="165" fontId="5" fillId="0" borderId="69" xfId="41" applyNumberFormat="1" applyFont="1" applyFill="1" applyBorder="1" applyAlignment="1" applyProtection="1">
      <alignment horizontal="center"/>
      <protection/>
    </xf>
    <xf numFmtId="0" fontId="5" fillId="0" borderId="44" xfId="0" applyFont="1" applyBorder="1" applyAlignment="1">
      <alignment horizontal="center" wrapText="1"/>
    </xf>
    <xf numFmtId="165" fontId="5" fillId="0" borderId="71" xfId="41" applyNumberFormat="1" applyFont="1" applyFill="1" applyBorder="1" applyAlignment="1" applyProtection="1">
      <alignment horizontal="center"/>
      <protection/>
    </xf>
    <xf numFmtId="165" fontId="5" fillId="0" borderId="94" xfId="41" applyNumberFormat="1" applyFont="1" applyFill="1" applyBorder="1" applyAlignment="1" applyProtection="1">
      <alignment horizontal="center"/>
      <protection/>
    </xf>
    <xf numFmtId="0" fontId="4" fillId="0" borderId="72" xfId="0" applyFont="1" applyFill="1" applyBorder="1" applyAlignment="1">
      <alignment/>
    </xf>
    <xf numFmtId="165" fontId="4" fillId="0" borderId="95" xfId="41" applyNumberFormat="1" applyFont="1" applyFill="1" applyBorder="1" applyAlignment="1" applyProtection="1">
      <alignment/>
      <protection/>
    </xf>
    <xf numFmtId="166" fontId="2" fillId="0" borderId="15" xfId="41" applyNumberFormat="1" applyFont="1" applyFill="1" applyBorder="1" applyAlignment="1">
      <alignment wrapText="1"/>
    </xf>
    <xf numFmtId="166" fontId="3" fillId="0" borderId="22" xfId="41" applyNumberFormat="1" applyFont="1" applyBorder="1" applyAlignment="1">
      <alignment horizontal="center" vertical="center" wrapText="1"/>
    </xf>
    <xf numFmtId="166" fontId="3" fillId="0" borderId="20" xfId="41" applyNumberFormat="1" applyFont="1" applyBorder="1" applyAlignment="1">
      <alignment horizontal="center" vertical="center" wrapText="1"/>
    </xf>
    <xf numFmtId="165" fontId="4" fillId="0" borderId="96" xfId="41" applyNumberFormat="1" applyFont="1" applyFill="1" applyBorder="1" applyAlignment="1" applyProtection="1">
      <alignment vertical="center"/>
      <protection/>
    </xf>
    <xf numFmtId="165" fontId="4" fillId="0" borderId="71" xfId="41" applyNumberFormat="1" applyFont="1" applyFill="1" applyBorder="1" applyAlignment="1" applyProtection="1">
      <alignment vertical="center"/>
      <protection/>
    </xf>
    <xf numFmtId="0" fontId="3" fillId="0" borderId="28" xfId="0" applyFont="1" applyBorder="1" applyAlignment="1">
      <alignment wrapText="1"/>
    </xf>
    <xf numFmtId="0" fontId="5" fillId="0" borderId="47" xfId="0" applyFont="1" applyFill="1" applyBorder="1" applyAlignment="1">
      <alignment horizontal="left" wrapText="1"/>
    </xf>
    <xf numFmtId="0" fontId="4" fillId="0" borderId="58" xfId="0" applyFont="1" applyFill="1" applyBorder="1" applyAlignment="1">
      <alignment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wrapText="1"/>
    </xf>
    <xf numFmtId="0" fontId="4" fillId="0" borderId="35" xfId="0" applyFont="1" applyFill="1" applyBorder="1" applyAlignment="1">
      <alignment horizontal="left" wrapText="1" indent="1"/>
    </xf>
    <xf numFmtId="0" fontId="4" fillId="0" borderId="97" xfId="0" applyFont="1" applyFill="1" applyBorder="1" applyAlignment="1">
      <alignment horizontal="left" wrapText="1" indent="1"/>
    </xf>
    <xf numFmtId="0" fontId="5" fillId="0" borderId="4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wrapText="1" indent="1"/>
    </xf>
    <xf numFmtId="0" fontId="5" fillId="0" borderId="38" xfId="0" applyFont="1" applyFill="1" applyBorder="1" applyAlignment="1">
      <alignment wrapText="1"/>
    </xf>
    <xf numFmtId="0" fontId="5" fillId="0" borderId="39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4" fillId="0" borderId="98" xfId="0" applyFont="1" applyFill="1" applyBorder="1" applyAlignment="1">
      <alignment horizontal="left" wrapText="1" indent="1"/>
    </xf>
    <xf numFmtId="0" fontId="5" fillId="0" borderId="99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left" wrapText="1" indent="1"/>
    </xf>
    <xf numFmtId="165" fontId="4" fillId="0" borderId="93" xfId="41" applyNumberFormat="1" applyFont="1" applyFill="1" applyBorder="1" applyAlignment="1" applyProtection="1">
      <alignment/>
      <protection/>
    </xf>
    <xf numFmtId="0" fontId="5" fillId="0" borderId="75" xfId="0" applyFont="1" applyFill="1" applyBorder="1" applyAlignment="1">
      <alignment horizontal="center"/>
    </xf>
    <xf numFmtId="165" fontId="4" fillId="0" borderId="94" xfId="41" applyNumberFormat="1" applyFont="1" applyFill="1" applyBorder="1" applyAlignment="1" applyProtection="1">
      <alignment vertical="center"/>
      <protection/>
    </xf>
    <xf numFmtId="0" fontId="5" fillId="0" borderId="100" xfId="0" applyFont="1" applyFill="1" applyBorder="1" applyAlignment="1">
      <alignment horizontal="center"/>
    </xf>
    <xf numFmtId="0" fontId="4" fillId="0" borderId="101" xfId="0" applyFont="1" applyFill="1" applyBorder="1" applyAlignment="1">
      <alignment horizontal="left" wrapText="1" indent="1"/>
    </xf>
    <xf numFmtId="165" fontId="4" fillId="0" borderId="102" xfId="41" applyNumberFormat="1" applyFont="1" applyFill="1" applyBorder="1" applyAlignment="1" applyProtection="1">
      <alignment/>
      <protection/>
    </xf>
    <xf numFmtId="0" fontId="5" fillId="0" borderId="37" xfId="0" applyFont="1" applyFill="1" applyBorder="1" applyAlignment="1">
      <alignment horizontal="center"/>
    </xf>
    <xf numFmtId="165" fontId="4" fillId="0" borderId="103" xfId="41" applyNumberFormat="1" applyFont="1" applyFill="1" applyBorder="1" applyAlignment="1" applyProtection="1">
      <alignment/>
      <protection/>
    </xf>
    <xf numFmtId="0" fontId="5" fillId="0" borderId="12" xfId="0" applyFont="1" applyFill="1" applyBorder="1" applyAlignment="1">
      <alignment horizontal="center"/>
    </xf>
    <xf numFmtId="0" fontId="5" fillId="0" borderId="15" xfId="0" applyFont="1" applyFill="1" applyBorder="1" applyAlignment="1">
      <alignment wrapText="1"/>
    </xf>
    <xf numFmtId="0" fontId="5" fillId="0" borderId="46" xfId="0" applyFont="1" applyFill="1" applyBorder="1" applyAlignment="1">
      <alignment wrapText="1"/>
    </xf>
    <xf numFmtId="0" fontId="4" fillId="0" borderId="15" xfId="0" applyFont="1" applyFill="1" applyBorder="1" applyAlignment="1">
      <alignment horizontal="left" wrapText="1" indent="2"/>
    </xf>
    <xf numFmtId="0" fontId="5" fillId="0" borderId="38" xfId="0" applyFont="1" applyFill="1" applyBorder="1" applyAlignment="1">
      <alignment horizontal="left" wrapText="1"/>
    </xf>
    <xf numFmtId="0" fontId="4" fillId="0" borderId="35" xfId="0" applyFont="1" applyFill="1" applyBorder="1" applyAlignment="1">
      <alignment horizontal="left" wrapText="1" indent="2"/>
    </xf>
    <xf numFmtId="165" fontId="5" fillId="0" borderId="94" xfId="41" applyNumberFormat="1" applyFont="1" applyFill="1" applyBorder="1" applyAlignment="1" applyProtection="1">
      <alignment/>
      <protection/>
    </xf>
    <xf numFmtId="0" fontId="4" fillId="0" borderId="101" xfId="0" applyFont="1" applyFill="1" applyBorder="1" applyAlignment="1">
      <alignment horizontal="left" wrapText="1" indent="2"/>
    </xf>
    <xf numFmtId="165" fontId="5" fillId="0" borderId="102" xfId="41" applyNumberFormat="1" applyFont="1" applyFill="1" applyBorder="1" applyAlignment="1" applyProtection="1">
      <alignment/>
      <protection/>
    </xf>
    <xf numFmtId="0" fontId="5" fillId="0" borderId="35" xfId="0" applyFont="1" applyFill="1" applyBorder="1" applyAlignment="1">
      <alignment horizontal="center" wrapText="1"/>
    </xf>
    <xf numFmtId="0" fontId="4" fillId="0" borderId="35" xfId="0" applyFont="1" applyFill="1" applyBorder="1" applyAlignment="1">
      <alignment wrapText="1"/>
    </xf>
    <xf numFmtId="0" fontId="5" fillId="0" borderId="104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/>
    </xf>
    <xf numFmtId="166" fontId="3" fillId="0" borderId="47" xfId="41" applyNumberFormat="1" applyFont="1" applyFill="1" applyBorder="1" applyAlignment="1">
      <alignment horizontal="center" vertical="center" wrapText="1"/>
    </xf>
    <xf numFmtId="166" fontId="3" fillId="0" borderId="58" xfId="41" applyNumberFormat="1" applyFont="1" applyFill="1" applyBorder="1" applyAlignment="1">
      <alignment horizontal="center" vertical="center" wrapText="1"/>
    </xf>
    <xf numFmtId="166" fontId="3" fillId="0" borderId="48" xfId="41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left" indent="2"/>
    </xf>
    <xf numFmtId="0" fontId="5" fillId="0" borderId="17" xfId="0" applyFont="1" applyFill="1" applyBorder="1" applyAlignment="1">
      <alignment/>
    </xf>
    <xf numFmtId="0" fontId="4" fillId="0" borderId="15" xfId="0" applyFont="1" applyFill="1" applyBorder="1" applyAlignment="1">
      <alignment wrapText="1"/>
    </xf>
    <xf numFmtId="0" fontId="4" fillId="0" borderId="17" xfId="0" applyFont="1" applyFill="1" applyBorder="1" applyAlignment="1">
      <alignment/>
    </xf>
    <xf numFmtId="0" fontId="0" fillId="0" borderId="15" xfId="0" applyFill="1" applyBorder="1" applyAlignment="1">
      <alignment/>
    </xf>
    <xf numFmtId="0" fontId="11" fillId="0" borderId="15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" fillId="0" borderId="91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1" fontId="3" fillId="0" borderId="91" xfId="41" applyNumberFormat="1" applyFont="1" applyFill="1" applyBorder="1" applyAlignment="1">
      <alignment/>
    </xf>
    <xf numFmtId="1" fontId="3" fillId="0" borderId="62" xfId="41" applyNumberFormat="1" applyFont="1" applyFill="1" applyBorder="1" applyAlignment="1">
      <alignment/>
    </xf>
    <xf numFmtId="0" fontId="8" fillId="0" borderId="12" xfId="0" applyFont="1" applyFill="1" applyBorder="1" applyAlignment="1">
      <alignment horizontal="left" vertical="center" wrapText="1" indent="1"/>
    </xf>
    <xf numFmtId="1" fontId="3" fillId="0" borderId="15" xfId="41" applyNumberFormat="1" applyFont="1" applyFill="1" applyBorder="1" applyAlignment="1">
      <alignment/>
    </xf>
    <xf numFmtId="1" fontId="3" fillId="0" borderId="48" xfId="41" applyNumberFormat="1" applyFont="1" applyFill="1" applyBorder="1" applyAlignment="1">
      <alignment/>
    </xf>
    <xf numFmtId="0" fontId="8" fillId="0" borderId="63" xfId="0" applyFont="1" applyFill="1" applyBorder="1" applyAlignment="1">
      <alignment horizontal="left" vertical="center" wrapText="1" indent="1"/>
    </xf>
    <xf numFmtId="1" fontId="3" fillId="0" borderId="51" xfId="41" applyNumberFormat="1" applyFont="1" applyFill="1" applyBorder="1" applyAlignment="1">
      <alignment/>
    </xf>
    <xf numFmtId="1" fontId="3" fillId="0" borderId="59" xfId="41" applyNumberFormat="1" applyFont="1" applyFill="1" applyBorder="1" applyAlignment="1">
      <alignment/>
    </xf>
    <xf numFmtId="0" fontId="3" fillId="0" borderId="12" xfId="0" applyFont="1" applyFill="1" applyBorder="1" applyAlignment="1">
      <alignment horizontal="left" indent="1"/>
    </xf>
    <xf numFmtId="1" fontId="3" fillId="0" borderId="15" xfId="0" applyNumberFormat="1" applyFont="1" applyFill="1" applyBorder="1" applyAlignment="1">
      <alignment/>
    </xf>
    <xf numFmtId="0" fontId="3" fillId="0" borderId="55" xfId="0" applyFont="1" applyFill="1" applyBorder="1" applyAlignment="1">
      <alignment horizontal="left" wrapText="1" indent="1"/>
    </xf>
    <xf numFmtId="1" fontId="3" fillId="0" borderId="23" xfId="0" applyNumberFormat="1" applyFont="1" applyFill="1" applyBorder="1" applyAlignment="1">
      <alignment/>
    </xf>
    <xf numFmtId="1" fontId="3" fillId="0" borderId="28" xfId="0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4" fillId="0" borderId="46" xfId="0" applyFont="1" applyFill="1" applyBorder="1" applyAlignment="1">
      <alignment horizontal="left" wrapText="1" indent="1"/>
    </xf>
    <xf numFmtId="0" fontId="5" fillId="0" borderId="105" xfId="0" applyFont="1" applyFill="1" applyBorder="1" applyAlignment="1">
      <alignment horizontal="center"/>
    </xf>
    <xf numFmtId="0" fontId="4" fillId="0" borderId="106" xfId="0" applyFont="1" applyFill="1" applyBorder="1" applyAlignment="1">
      <alignment horizontal="left" wrapText="1" indent="1"/>
    </xf>
    <xf numFmtId="0" fontId="4" fillId="0" borderId="61" xfId="0" applyFont="1" applyFill="1" applyBorder="1" applyAlignment="1">
      <alignment horizontal="left" wrapText="1" indent="1"/>
    </xf>
    <xf numFmtId="165" fontId="5" fillId="0" borderId="42" xfId="41" applyNumberFormat="1" applyFont="1" applyFill="1" applyBorder="1" applyAlignment="1" applyProtection="1">
      <alignment horizontal="left" wrapText="1"/>
      <protection/>
    </xf>
    <xf numFmtId="0" fontId="10" fillId="0" borderId="10" xfId="0" applyFont="1" applyFill="1" applyBorder="1" applyAlignment="1">
      <alignment wrapText="1"/>
    </xf>
    <xf numFmtId="1" fontId="3" fillId="0" borderId="58" xfId="41" applyNumberFormat="1" applyFont="1" applyFill="1" applyBorder="1" applyAlignment="1">
      <alignment/>
    </xf>
    <xf numFmtId="0" fontId="10" fillId="0" borderId="12" xfId="0" applyFont="1" applyFill="1" applyBorder="1" applyAlignment="1">
      <alignment wrapText="1"/>
    </xf>
    <xf numFmtId="0" fontId="10" fillId="0" borderId="24" xfId="0" applyFont="1" applyFill="1" applyBorder="1" applyAlignment="1">
      <alignment wrapText="1"/>
    </xf>
    <xf numFmtId="1" fontId="3" fillId="0" borderId="49" xfId="41" applyNumberFormat="1" applyFont="1" applyFill="1" applyBorder="1" applyAlignment="1">
      <alignment/>
    </xf>
    <xf numFmtId="0" fontId="10" fillId="0" borderId="55" xfId="0" applyFont="1" applyFill="1" applyBorder="1" applyAlignment="1">
      <alignment horizontal="left" wrapText="1" indent="1"/>
    </xf>
    <xf numFmtId="1" fontId="3" fillId="0" borderId="64" xfId="41" applyNumberFormat="1" applyFont="1" applyFill="1" applyBorder="1" applyAlignment="1">
      <alignment/>
    </xf>
    <xf numFmtId="0" fontId="8" fillId="0" borderId="53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 wrapText="1" indent="1"/>
    </xf>
    <xf numFmtId="0" fontId="8" fillId="0" borderId="55" xfId="0" applyFont="1" applyFill="1" applyBorder="1" applyAlignment="1">
      <alignment horizontal="left" wrapText="1" indent="1"/>
    </xf>
    <xf numFmtId="1" fontId="3" fillId="0" borderId="23" xfId="41" applyNumberFormat="1" applyFont="1" applyFill="1" applyBorder="1" applyAlignment="1">
      <alignment/>
    </xf>
    <xf numFmtId="1" fontId="3" fillId="0" borderId="28" xfId="41" applyNumberFormat="1" applyFont="1" applyFill="1" applyBorder="1" applyAlignment="1">
      <alignment/>
    </xf>
    <xf numFmtId="1" fontId="3" fillId="0" borderId="47" xfId="41" applyNumberFormat="1" applyFont="1" applyFill="1" applyBorder="1" applyAlignment="1">
      <alignment/>
    </xf>
    <xf numFmtId="1" fontId="3" fillId="0" borderId="30" xfId="0" applyNumberFormat="1" applyFont="1" applyFill="1" applyBorder="1" applyAlignment="1">
      <alignment/>
    </xf>
    <xf numFmtId="1" fontId="3" fillId="0" borderId="6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/>
    </xf>
    <xf numFmtId="1" fontId="10" fillId="0" borderId="0" xfId="0" applyNumberFormat="1" applyFont="1" applyFill="1" applyAlignment="1">
      <alignment/>
    </xf>
    <xf numFmtId="166" fontId="2" fillId="0" borderId="50" xfId="41" applyNumberFormat="1" applyFont="1" applyFill="1" applyBorder="1" applyAlignment="1">
      <alignment/>
    </xf>
    <xf numFmtId="165" fontId="4" fillId="0" borderId="95" xfId="41" applyNumberFormat="1" applyFont="1" applyFill="1" applyBorder="1" applyAlignment="1" applyProtection="1">
      <alignment vertical="center"/>
      <protection/>
    </xf>
    <xf numFmtId="165" fontId="4" fillId="0" borderId="68" xfId="41" applyNumberFormat="1" applyFont="1" applyFill="1" applyBorder="1" applyAlignment="1" applyProtection="1">
      <alignment vertical="center"/>
      <protection/>
    </xf>
    <xf numFmtId="165" fontId="5" fillId="0" borderId="36" xfId="41" applyNumberFormat="1" applyFont="1" applyFill="1" applyBorder="1" applyAlignment="1" applyProtection="1">
      <alignment vertical="center"/>
      <protection/>
    </xf>
    <xf numFmtId="165" fontId="4" fillId="0" borderId="51" xfId="41" applyNumberFormat="1" applyFont="1" applyFill="1" applyBorder="1" applyAlignment="1" applyProtection="1">
      <alignment/>
      <protection/>
    </xf>
    <xf numFmtId="0" fontId="5" fillId="0" borderId="100" xfId="0" applyFont="1" applyBorder="1" applyAlignment="1">
      <alignment horizontal="center"/>
    </xf>
    <xf numFmtId="0" fontId="4" fillId="0" borderId="96" xfId="0" applyFont="1" applyBorder="1" applyAlignment="1">
      <alignment horizontal="left" wrapText="1" indent="1"/>
    </xf>
    <xf numFmtId="165" fontId="2" fillId="0" borderId="67" xfId="41" applyNumberFormat="1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>
      <alignment horizontal="left" wrapText="1"/>
    </xf>
    <xf numFmtId="3" fontId="2" fillId="0" borderId="15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top" wrapText="1"/>
    </xf>
    <xf numFmtId="0" fontId="4" fillId="0" borderId="0" xfId="0" applyFont="1" applyBorder="1" applyAlignment="1">
      <alignment horizontal="left" wrapText="1" indent="1"/>
    </xf>
    <xf numFmtId="165" fontId="4" fillId="0" borderId="13" xfId="41" applyNumberFormat="1" applyFont="1" applyFill="1" applyBorder="1" applyAlignment="1" applyProtection="1">
      <alignment vertical="center"/>
      <protection/>
    </xf>
    <xf numFmtId="165" fontId="4" fillId="0" borderId="14" xfId="41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 horizontal="left" wrapText="1" indent="1"/>
    </xf>
    <xf numFmtId="165" fontId="4" fillId="0" borderId="17" xfId="41" applyNumberFormat="1" applyFont="1" applyFill="1" applyBorder="1" applyAlignment="1" applyProtection="1">
      <alignment horizontal="left" wrapText="1"/>
      <protection/>
    </xf>
    <xf numFmtId="165" fontId="4" fillId="0" borderId="94" xfId="41" applyNumberFormat="1" applyFont="1" applyFill="1" applyBorder="1" applyAlignment="1" applyProtection="1">
      <alignment horizontal="left" wrapText="1"/>
      <protection/>
    </xf>
    <xf numFmtId="0" fontId="4" fillId="0" borderId="96" xfId="0" applyFont="1" applyFill="1" applyBorder="1" applyAlignment="1">
      <alignment horizontal="left" wrapText="1" indent="1"/>
    </xf>
    <xf numFmtId="165" fontId="4" fillId="0" borderId="86" xfId="41" applyNumberFormat="1" applyFont="1" applyFill="1" applyBorder="1" applyAlignment="1" applyProtection="1">
      <alignment/>
      <protection/>
    </xf>
    <xf numFmtId="0" fontId="4" fillId="0" borderId="17" xfId="0" applyFont="1" applyFill="1" applyBorder="1" applyAlignment="1">
      <alignment horizontal="left" wrapText="1" indent="1"/>
    </xf>
    <xf numFmtId="165" fontId="4" fillId="0" borderId="15" xfId="41" applyNumberFormat="1" applyFont="1" applyFill="1" applyBorder="1" applyAlignment="1" applyProtection="1">
      <alignment vertical="center"/>
      <protection/>
    </xf>
    <xf numFmtId="165" fontId="4" fillId="0" borderId="69" xfId="41" applyNumberFormat="1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wrapText="1"/>
    </xf>
    <xf numFmtId="165" fontId="5" fillId="0" borderId="74" xfId="41" applyNumberFormat="1" applyFont="1" applyFill="1" applyBorder="1" applyAlignment="1" applyProtection="1">
      <alignment/>
      <protection/>
    </xf>
    <xf numFmtId="0" fontId="5" fillId="0" borderId="107" xfId="0" applyFont="1" applyFill="1" applyBorder="1" applyAlignment="1">
      <alignment horizontal="center" wrapText="1"/>
    </xf>
    <xf numFmtId="165" fontId="4" fillId="0" borderId="108" xfId="41" applyNumberFormat="1" applyFont="1" applyFill="1" applyBorder="1" applyAlignment="1" applyProtection="1">
      <alignment/>
      <protection/>
    </xf>
    <xf numFmtId="0" fontId="5" fillId="0" borderId="109" xfId="0" applyFont="1" applyFill="1" applyBorder="1" applyAlignment="1">
      <alignment horizontal="center"/>
    </xf>
    <xf numFmtId="165" fontId="4" fillId="0" borderId="94" xfId="41" applyNumberFormat="1" applyFont="1" applyFill="1" applyBorder="1" applyAlignment="1" applyProtection="1">
      <alignment/>
      <protection/>
    </xf>
    <xf numFmtId="0" fontId="5" fillId="0" borderId="1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wrapText="1" indent="1"/>
    </xf>
    <xf numFmtId="165" fontId="4" fillId="0" borderId="77" xfId="41" applyNumberFormat="1" applyFont="1" applyFill="1" applyBorder="1" applyAlignment="1" applyProtection="1">
      <alignment/>
      <protection/>
    </xf>
    <xf numFmtId="165" fontId="5" fillId="0" borderId="111" xfId="41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/>
    </xf>
    <xf numFmtId="165" fontId="4" fillId="0" borderId="48" xfId="41" applyNumberFormat="1" applyFont="1" applyFill="1" applyBorder="1" applyAlignment="1" applyProtection="1">
      <alignment horizontal="left" wrapText="1"/>
      <protection/>
    </xf>
    <xf numFmtId="165" fontId="4" fillId="0" borderId="96" xfId="41" applyNumberFormat="1" applyFont="1" applyFill="1" applyBorder="1" applyAlignment="1" applyProtection="1">
      <alignment/>
      <protection/>
    </xf>
    <xf numFmtId="165" fontId="4" fillId="0" borderId="112" xfId="41" applyNumberFormat="1" applyFont="1" applyFill="1" applyBorder="1" applyAlignment="1" applyProtection="1">
      <alignment vertical="center"/>
      <protection/>
    </xf>
    <xf numFmtId="165" fontId="4" fillId="0" borderId="113" xfId="41" applyNumberFormat="1" applyFont="1" applyFill="1" applyBorder="1" applyAlignment="1" applyProtection="1">
      <alignment vertical="center"/>
      <protection/>
    </xf>
    <xf numFmtId="165" fontId="4" fillId="0" borderId="103" xfId="41" applyNumberFormat="1" applyFont="1" applyFill="1" applyBorder="1" applyAlignment="1" applyProtection="1">
      <alignment vertical="center"/>
      <protection/>
    </xf>
    <xf numFmtId="0" fontId="5" fillId="0" borderId="114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left" wrapText="1" indent="1"/>
    </xf>
    <xf numFmtId="165" fontId="4" fillId="0" borderId="23" xfId="41" applyNumberFormat="1" applyFont="1" applyFill="1" applyBorder="1" applyAlignment="1" applyProtection="1">
      <alignment/>
      <protection/>
    </xf>
    <xf numFmtId="0" fontId="4" fillId="0" borderId="82" xfId="0" applyFont="1" applyFill="1" applyBorder="1" applyAlignment="1">
      <alignment horizontal="left" wrapText="1" indent="1"/>
    </xf>
    <xf numFmtId="165" fontId="5" fillId="0" borderId="115" xfId="41" applyNumberFormat="1" applyFont="1" applyFill="1" applyBorder="1" applyAlignment="1" applyProtection="1">
      <alignment/>
      <protection/>
    </xf>
    <xf numFmtId="165" fontId="4" fillId="0" borderId="70" xfId="41" applyNumberFormat="1" applyFont="1" applyFill="1" applyBorder="1" applyAlignment="1" applyProtection="1">
      <alignment/>
      <protection/>
    </xf>
    <xf numFmtId="0" fontId="5" fillId="0" borderId="116" xfId="0" applyFont="1" applyFill="1" applyBorder="1" applyAlignment="1">
      <alignment horizontal="center"/>
    </xf>
    <xf numFmtId="165" fontId="5" fillId="0" borderId="72" xfId="41" applyNumberFormat="1" applyFont="1" applyFill="1" applyBorder="1" applyAlignment="1" applyProtection="1">
      <alignment/>
      <protection/>
    </xf>
    <xf numFmtId="0" fontId="4" fillId="0" borderId="42" xfId="0" applyFont="1" applyBorder="1" applyAlignment="1">
      <alignment horizontal="left" wrapText="1" indent="1"/>
    </xf>
    <xf numFmtId="165" fontId="4" fillId="0" borderId="30" xfId="41" applyNumberFormat="1" applyFont="1" applyFill="1" applyBorder="1" applyAlignment="1" applyProtection="1">
      <alignment/>
      <protection/>
    </xf>
    <xf numFmtId="0" fontId="5" fillId="0" borderId="116" xfId="0" applyFont="1" applyBorder="1" applyAlignment="1">
      <alignment horizontal="center"/>
    </xf>
    <xf numFmtId="0" fontId="4" fillId="0" borderId="117" xfId="0" applyFont="1" applyBorder="1" applyAlignment="1">
      <alignment horizontal="left" wrapText="1" indent="1"/>
    </xf>
    <xf numFmtId="165" fontId="4" fillId="0" borderId="47" xfId="41" applyNumberFormat="1" applyFont="1" applyFill="1" applyBorder="1" applyAlignment="1" applyProtection="1">
      <alignment/>
      <protection/>
    </xf>
    <xf numFmtId="165" fontId="4" fillId="0" borderId="72" xfId="41" applyNumberFormat="1" applyFont="1" applyFill="1" applyBorder="1" applyAlignment="1" applyProtection="1">
      <alignment/>
      <protection/>
    </xf>
    <xf numFmtId="165" fontId="4" fillId="0" borderId="51" xfId="41" applyNumberFormat="1" applyFont="1" applyFill="1" applyBorder="1" applyAlignment="1" applyProtection="1">
      <alignment vertical="center"/>
      <protection/>
    </xf>
    <xf numFmtId="165" fontId="4" fillId="0" borderId="118" xfId="41" applyNumberFormat="1" applyFont="1" applyFill="1" applyBorder="1" applyAlignment="1" applyProtection="1">
      <alignment vertical="center"/>
      <protection/>
    </xf>
    <xf numFmtId="165" fontId="4" fillId="0" borderId="71" xfId="41" applyNumberFormat="1" applyFont="1" applyFill="1" applyBorder="1" applyAlignment="1" applyProtection="1">
      <alignment horizontal="left" vertical="center" wrapText="1"/>
      <protection/>
    </xf>
    <xf numFmtId="0" fontId="5" fillId="0" borderId="119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left" wrapText="1" indent="1"/>
    </xf>
    <xf numFmtId="165" fontId="4" fillId="0" borderId="30" xfId="41" applyNumberFormat="1" applyFont="1" applyFill="1" applyBorder="1" applyAlignment="1" applyProtection="1">
      <alignment horizontal="left" wrapText="1"/>
      <protection/>
    </xf>
    <xf numFmtId="165" fontId="4" fillId="0" borderId="120" xfId="41" applyNumberFormat="1" applyFont="1" applyFill="1" applyBorder="1" applyAlignment="1" applyProtection="1">
      <alignment horizontal="left" wrapText="1"/>
      <protection/>
    </xf>
    <xf numFmtId="0" fontId="4" fillId="0" borderId="30" xfId="0" applyFont="1" applyFill="1" applyBorder="1" applyAlignment="1">
      <alignment/>
    </xf>
    <xf numFmtId="165" fontId="4" fillId="0" borderId="121" xfId="41" applyNumberFormat="1" applyFont="1" applyFill="1" applyBorder="1" applyAlignment="1" applyProtection="1">
      <alignment horizontal="left" wrapText="1"/>
      <protection/>
    </xf>
    <xf numFmtId="166" fontId="4" fillId="0" borderId="16" xfId="41" applyNumberFormat="1" applyFont="1" applyFill="1" applyBorder="1" applyAlignment="1">
      <alignment/>
    </xf>
    <xf numFmtId="165" fontId="4" fillId="0" borderId="93" xfId="41" applyNumberFormat="1" applyFont="1" applyFill="1" applyBorder="1" applyAlignment="1" applyProtection="1">
      <alignment vertical="center"/>
      <protection/>
    </xf>
    <xf numFmtId="165" fontId="4" fillId="0" borderId="76" xfId="41" applyNumberFormat="1" applyFont="1" applyFill="1" applyBorder="1" applyAlignment="1" applyProtection="1">
      <alignment vertical="center"/>
      <protection/>
    </xf>
    <xf numFmtId="0" fontId="5" fillId="0" borderId="122" xfId="0" applyFont="1" applyFill="1" applyBorder="1" applyAlignment="1">
      <alignment horizontal="center"/>
    </xf>
    <xf numFmtId="0" fontId="5" fillId="0" borderId="12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wrapText="1" indent="1"/>
    </xf>
    <xf numFmtId="165" fontId="4" fillId="0" borderId="78" xfId="41" applyNumberFormat="1" applyFont="1" applyFill="1" applyBorder="1" applyAlignment="1" applyProtection="1">
      <alignment/>
      <protection/>
    </xf>
    <xf numFmtId="0" fontId="5" fillId="0" borderId="45" xfId="0" applyFont="1" applyFill="1" applyBorder="1" applyAlignment="1">
      <alignment wrapText="1"/>
    </xf>
    <xf numFmtId="165" fontId="4" fillId="0" borderId="124" xfId="41" applyNumberFormat="1" applyFont="1" applyFill="1" applyBorder="1" applyAlignment="1" applyProtection="1">
      <alignment/>
      <protection/>
    </xf>
    <xf numFmtId="165" fontId="4" fillId="0" borderId="48" xfId="41" applyNumberFormat="1" applyFont="1" applyFill="1" applyBorder="1" applyAlignment="1" applyProtection="1">
      <alignment/>
      <protection/>
    </xf>
    <xf numFmtId="0" fontId="5" fillId="0" borderId="51" xfId="0" applyFont="1" applyFill="1" applyBorder="1" applyAlignment="1">
      <alignment wrapText="1"/>
    </xf>
    <xf numFmtId="165" fontId="5" fillId="0" borderId="51" xfId="41" applyNumberFormat="1" applyFont="1" applyFill="1" applyBorder="1" applyAlignment="1" applyProtection="1">
      <alignment/>
      <protection/>
    </xf>
    <xf numFmtId="165" fontId="5" fillId="0" borderId="125" xfId="41" applyNumberFormat="1" applyFont="1" applyFill="1" applyBorder="1" applyAlignment="1" applyProtection="1">
      <alignment/>
      <protection/>
    </xf>
    <xf numFmtId="0" fontId="4" fillId="0" borderId="126" xfId="0" applyFont="1" applyFill="1" applyBorder="1" applyAlignment="1">
      <alignment horizontal="left" wrapText="1" indent="1"/>
    </xf>
    <xf numFmtId="165" fontId="4" fillId="0" borderId="120" xfId="41" applyNumberFormat="1" applyFont="1" applyFill="1" applyBorder="1" applyAlignment="1" applyProtection="1">
      <alignment/>
      <protection/>
    </xf>
    <xf numFmtId="165" fontId="4" fillId="0" borderId="121" xfId="41" applyNumberFormat="1" applyFont="1" applyFill="1" applyBorder="1" applyAlignment="1" applyProtection="1">
      <alignment/>
      <protection/>
    </xf>
    <xf numFmtId="0" fontId="5" fillId="0" borderId="127" xfId="0" applyFont="1" applyFill="1" applyBorder="1" applyAlignment="1">
      <alignment wrapText="1"/>
    </xf>
    <xf numFmtId="165" fontId="4" fillId="0" borderId="67" xfId="41" applyNumberFormat="1" applyFont="1" applyFill="1" applyBorder="1" applyAlignment="1" applyProtection="1">
      <alignment horizontal="center" vertical="center"/>
      <protection/>
    </xf>
    <xf numFmtId="165" fontId="4" fillId="0" borderId="36" xfId="41" applyNumberFormat="1" applyFont="1" applyFill="1" applyBorder="1" applyAlignment="1" applyProtection="1">
      <alignment horizontal="center" vertical="center"/>
      <protection/>
    </xf>
    <xf numFmtId="165" fontId="4" fillId="0" borderId="23" xfId="41" applyNumberFormat="1" applyFont="1" applyFill="1" applyBorder="1" applyAlignment="1" applyProtection="1">
      <alignment vertical="center"/>
      <protection/>
    </xf>
    <xf numFmtId="165" fontId="4" fillId="0" borderId="89" xfId="41" applyNumberFormat="1" applyFont="1" applyFill="1" applyBorder="1" applyAlignment="1" applyProtection="1">
      <alignment vertical="center"/>
      <protection/>
    </xf>
    <xf numFmtId="165" fontId="4" fillId="0" borderId="61" xfId="41" applyNumberFormat="1" applyFont="1" applyFill="1" applyBorder="1" applyAlignment="1" applyProtection="1">
      <alignment vertical="center"/>
      <protection/>
    </xf>
    <xf numFmtId="165" fontId="5" fillId="0" borderId="15" xfId="41" applyNumberFormat="1" applyFont="1" applyFill="1" applyBorder="1" applyAlignment="1" applyProtection="1">
      <alignment vertical="center"/>
      <protection/>
    </xf>
    <xf numFmtId="165" fontId="5" fillId="0" borderId="48" xfId="41" applyNumberFormat="1" applyFont="1" applyFill="1" applyBorder="1" applyAlignment="1" applyProtection="1">
      <alignment vertical="center"/>
      <protection/>
    </xf>
    <xf numFmtId="165" fontId="4" fillId="25" borderId="67" xfId="41" applyNumberFormat="1" applyFont="1" applyFill="1" applyBorder="1" applyAlignment="1" applyProtection="1">
      <alignment vertical="center"/>
      <protection/>
    </xf>
    <xf numFmtId="165" fontId="4" fillId="0" borderId="40" xfId="41" applyNumberFormat="1" applyFont="1" applyFill="1" applyBorder="1" applyAlignment="1" applyProtection="1">
      <alignment vertical="center"/>
      <protection/>
    </xf>
    <xf numFmtId="165" fontId="5" fillId="0" borderId="68" xfId="41" applyNumberFormat="1" applyFont="1" applyFill="1" applyBorder="1" applyAlignment="1" applyProtection="1">
      <alignment vertical="center"/>
      <protection/>
    </xf>
    <xf numFmtId="165" fontId="4" fillId="0" borderId="15" xfId="41" applyNumberFormat="1" applyFont="1" applyFill="1" applyBorder="1" applyAlignment="1" applyProtection="1">
      <alignment horizontal="center" vertical="center"/>
      <protection/>
    </xf>
    <xf numFmtId="165" fontId="5" fillId="0" borderId="48" xfId="41" applyNumberFormat="1" applyFont="1" applyFill="1" applyBorder="1" applyAlignment="1" applyProtection="1">
      <alignment horizontal="center" vertical="center"/>
      <protection/>
    </xf>
    <xf numFmtId="165" fontId="5" fillId="0" borderId="36" xfId="41" applyNumberFormat="1" applyFont="1" applyFill="1" applyBorder="1" applyAlignment="1" applyProtection="1">
      <alignment horizontal="left" vertical="center" wrapText="1"/>
      <protection/>
    </xf>
    <xf numFmtId="165" fontId="5" fillId="0" borderId="67" xfId="41" applyNumberFormat="1" applyFont="1" applyFill="1" applyBorder="1" applyAlignment="1" applyProtection="1">
      <alignment horizontal="left" vertical="center" wrapText="1"/>
      <protection/>
    </xf>
    <xf numFmtId="0" fontId="5" fillId="0" borderId="15" xfId="0" applyFont="1" applyBorder="1" applyAlignment="1">
      <alignment vertical="center"/>
    </xf>
    <xf numFmtId="165" fontId="4" fillId="0" borderId="68" xfId="41" applyNumberFormat="1" applyFont="1" applyFill="1" applyBorder="1" applyAlignment="1" applyProtection="1">
      <alignment horizontal="left" vertical="center" wrapText="1"/>
      <protection/>
    </xf>
    <xf numFmtId="165" fontId="4" fillId="0" borderId="76" xfId="41" applyNumberFormat="1" applyFont="1" applyFill="1" applyBorder="1" applyAlignment="1" applyProtection="1">
      <alignment horizontal="left" vertical="center" wrapText="1"/>
      <protection/>
    </xf>
    <xf numFmtId="165" fontId="4" fillId="0" borderId="15" xfId="41" applyNumberFormat="1" applyFont="1" applyFill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>
      <alignment vertical="center"/>
    </xf>
    <xf numFmtId="165" fontId="5" fillId="0" borderId="68" xfId="41" applyNumberFormat="1" applyFont="1" applyFill="1" applyBorder="1" applyAlignment="1" applyProtection="1">
      <alignment horizontal="left" vertical="center" wrapText="1"/>
      <protection/>
    </xf>
    <xf numFmtId="165" fontId="5" fillId="0" borderId="93" xfId="41" applyNumberFormat="1" applyFont="1" applyFill="1" applyBorder="1" applyAlignment="1" applyProtection="1">
      <alignment horizontal="left" vertical="center" wrapText="1"/>
      <protection/>
    </xf>
    <xf numFmtId="165" fontId="4" fillId="0" borderId="125" xfId="41" applyNumberFormat="1" applyFont="1" applyFill="1" applyBorder="1" applyAlignment="1" applyProtection="1">
      <alignment/>
      <protection/>
    </xf>
    <xf numFmtId="0" fontId="5" fillId="0" borderId="82" xfId="0" applyFont="1" applyFill="1" applyBorder="1" applyAlignment="1">
      <alignment horizontal="left" wrapText="1"/>
    </xf>
    <xf numFmtId="0" fontId="9" fillId="0" borderId="55" xfId="0" applyFont="1" applyFill="1" applyBorder="1" applyAlignment="1">
      <alignment horizontal="left" wrapText="1" indent="1"/>
    </xf>
    <xf numFmtId="1" fontId="2" fillId="0" borderId="23" xfId="41" applyNumberFormat="1" applyFont="1" applyFill="1" applyBorder="1" applyAlignment="1">
      <alignment/>
    </xf>
    <xf numFmtId="1" fontId="2" fillId="0" borderId="28" xfId="41" applyNumberFormat="1" applyFont="1" applyFill="1" applyBorder="1" applyAlignment="1">
      <alignment/>
    </xf>
    <xf numFmtId="1" fontId="2" fillId="0" borderId="58" xfId="41" applyNumberFormat="1" applyFont="1" applyFill="1" applyBorder="1" applyAlignment="1">
      <alignment/>
    </xf>
    <xf numFmtId="165" fontId="4" fillId="0" borderId="89" xfId="41" applyNumberFormat="1" applyFont="1" applyFill="1" applyBorder="1" applyAlignment="1" applyProtection="1">
      <alignment/>
      <protection/>
    </xf>
    <xf numFmtId="0" fontId="5" fillId="0" borderId="122" xfId="0" applyFont="1" applyBorder="1" applyAlignment="1">
      <alignment horizontal="center" wrapText="1"/>
    </xf>
    <xf numFmtId="0" fontId="5" fillId="0" borderId="128" xfId="0" applyFont="1" applyBorder="1" applyAlignment="1">
      <alignment horizontal="left" wrapText="1"/>
    </xf>
    <xf numFmtId="165" fontId="5" fillId="0" borderId="76" xfId="41" applyNumberFormat="1" applyFont="1" applyFill="1" applyBorder="1" applyAlignment="1" applyProtection="1">
      <alignment/>
      <protection/>
    </xf>
    <xf numFmtId="165" fontId="4" fillId="0" borderId="51" xfId="41" applyNumberFormat="1" applyFont="1" applyFill="1" applyBorder="1" applyAlignment="1" applyProtection="1">
      <alignment horizontal="left" wrapText="1"/>
      <protection/>
    </xf>
    <xf numFmtId="165" fontId="4" fillId="0" borderId="76" xfId="41" applyNumberFormat="1" applyFont="1" applyFill="1" applyBorder="1" applyAlignment="1" applyProtection="1">
      <alignment horizontal="left" wrapText="1"/>
      <protection/>
    </xf>
    <xf numFmtId="0" fontId="4" fillId="0" borderId="51" xfId="0" applyFont="1" applyFill="1" applyBorder="1" applyAlignment="1">
      <alignment/>
    </xf>
    <xf numFmtId="165" fontId="4" fillId="0" borderId="125" xfId="41" applyNumberFormat="1" applyFont="1" applyFill="1" applyBorder="1" applyAlignment="1" applyProtection="1">
      <alignment horizontal="left" wrapText="1"/>
      <protection/>
    </xf>
    <xf numFmtId="165" fontId="4" fillId="0" borderId="13" xfId="41" applyNumberFormat="1" applyFont="1" applyFill="1" applyBorder="1" applyAlignment="1" applyProtection="1">
      <alignment horizontal="left" wrapText="1"/>
      <protection/>
    </xf>
    <xf numFmtId="0" fontId="4" fillId="0" borderId="13" xfId="0" applyFont="1" applyFill="1" applyBorder="1" applyAlignment="1">
      <alignment/>
    </xf>
    <xf numFmtId="165" fontId="4" fillId="0" borderId="93" xfId="41" applyNumberFormat="1" applyFont="1" applyFill="1" applyBorder="1" applyAlignment="1" applyProtection="1">
      <alignment horizontal="left" wrapText="1"/>
      <protection/>
    </xf>
    <xf numFmtId="165" fontId="4" fillId="0" borderId="77" xfId="41" applyNumberFormat="1" applyFont="1" applyFill="1" applyBorder="1" applyAlignment="1" applyProtection="1">
      <alignment horizontal="left" wrapText="1"/>
      <protection/>
    </xf>
    <xf numFmtId="165" fontId="5" fillId="0" borderId="71" xfId="41" applyNumberFormat="1" applyFont="1" applyFill="1" applyBorder="1" applyAlignment="1" applyProtection="1">
      <alignment horizontal="left" wrapText="1"/>
      <protection/>
    </xf>
    <xf numFmtId="165" fontId="5" fillId="0" borderId="120" xfId="41" applyNumberFormat="1" applyFont="1" applyFill="1" applyBorder="1" applyAlignment="1" applyProtection="1">
      <alignment horizontal="center"/>
      <protection/>
    </xf>
    <xf numFmtId="0" fontId="3" fillId="0" borderId="62" xfId="0" applyFont="1" applyBorder="1" applyAlignment="1">
      <alignment wrapText="1"/>
    </xf>
    <xf numFmtId="0" fontId="9" fillId="0" borderId="24" xfId="0" applyFont="1" applyFill="1" applyBorder="1" applyAlignment="1">
      <alignment horizontal="left" wrapText="1" indent="1"/>
    </xf>
    <xf numFmtId="165" fontId="51" fillId="0" borderId="93" xfId="41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>
      <alignment horizontal="left" vertical="center" wrapText="1"/>
    </xf>
    <xf numFmtId="166" fontId="3" fillId="0" borderId="47" xfId="0" applyNumberFormat="1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left" vertical="center" wrapText="1"/>
    </xf>
    <xf numFmtId="166" fontId="3" fillId="0" borderId="65" xfId="41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top" wrapText="1"/>
    </xf>
    <xf numFmtId="166" fontId="3" fillId="0" borderId="15" xfId="41" applyNumberFormat="1" applyFont="1" applyFill="1" applyBorder="1" applyAlignment="1">
      <alignment horizontal="center" vertical="center"/>
    </xf>
    <xf numFmtId="0" fontId="2" fillId="0" borderId="123" xfId="0" applyFont="1" applyFill="1" applyBorder="1" applyAlignment="1">
      <alignment/>
    </xf>
    <xf numFmtId="0" fontId="3" fillId="0" borderId="25" xfId="0" applyFont="1" applyFill="1" applyBorder="1" applyAlignment="1">
      <alignment horizontal="center" vertical="center" wrapText="1"/>
    </xf>
    <xf numFmtId="166" fontId="3" fillId="0" borderId="22" xfId="41" applyNumberFormat="1" applyFont="1" applyFill="1" applyBorder="1" applyAlignment="1">
      <alignment vertical="center" wrapText="1"/>
    </xf>
    <xf numFmtId="166" fontId="3" fillId="0" borderId="22" xfId="41" applyNumberFormat="1" applyFont="1" applyFill="1" applyBorder="1" applyAlignment="1">
      <alignment horizontal="center" vertical="center"/>
    </xf>
    <xf numFmtId="166" fontId="3" fillId="0" borderId="21" xfId="41" applyNumberFormat="1" applyFont="1" applyFill="1" applyBorder="1" applyAlignment="1">
      <alignment horizontal="center" vertical="center"/>
    </xf>
    <xf numFmtId="166" fontId="3" fillId="0" borderId="20" xfId="41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indent="1"/>
    </xf>
    <xf numFmtId="0" fontId="4" fillId="0" borderId="2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wrapText="1"/>
    </xf>
    <xf numFmtId="0" fontId="5" fillId="0" borderId="24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left" indent="4"/>
    </xf>
    <xf numFmtId="0" fontId="4" fillId="0" borderId="0" xfId="0" applyFont="1" applyFill="1" applyAlignment="1">
      <alignment horizontal="center"/>
    </xf>
    <xf numFmtId="0" fontId="5" fillId="0" borderId="22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166" fontId="5" fillId="0" borderId="28" xfId="41" applyNumberFormat="1" applyFont="1" applyFill="1" applyBorder="1" applyAlignment="1">
      <alignment/>
    </xf>
    <xf numFmtId="166" fontId="2" fillId="0" borderId="129" xfId="41" applyNumberFormat="1" applyFont="1" applyFill="1" applyBorder="1" applyAlignment="1">
      <alignment/>
    </xf>
    <xf numFmtId="166" fontId="2" fillId="0" borderId="31" xfId="41" applyNumberFormat="1" applyFont="1" applyFill="1" applyBorder="1" applyAlignment="1">
      <alignment horizontal="right"/>
    </xf>
    <xf numFmtId="166" fontId="2" fillId="0" borderId="27" xfId="41" applyNumberFormat="1" applyFont="1" applyFill="1" applyBorder="1" applyAlignment="1">
      <alignment horizontal="right"/>
    </xf>
    <xf numFmtId="166" fontId="2" fillId="0" borderId="27" xfId="41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>
      <alignment/>
    </xf>
    <xf numFmtId="0" fontId="8" fillId="0" borderId="12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/>
    </xf>
    <xf numFmtId="0" fontId="3" fillId="0" borderId="74" xfId="0" applyFont="1" applyFill="1" applyBorder="1" applyAlignment="1">
      <alignment/>
    </xf>
    <xf numFmtId="0" fontId="8" fillId="0" borderId="63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3" fillId="0" borderId="64" xfId="0" applyFont="1" applyFill="1" applyBorder="1" applyAlignment="1">
      <alignment/>
    </xf>
    <xf numFmtId="0" fontId="8" fillId="0" borderId="26" xfId="0" applyFont="1" applyFill="1" applyBorder="1" applyAlignment="1">
      <alignment horizontal="left" vertical="center" wrapText="1" indent="1"/>
    </xf>
    <xf numFmtId="0" fontId="3" fillId="0" borderId="28" xfId="0" applyFont="1" applyFill="1" applyBorder="1" applyAlignment="1">
      <alignment/>
    </xf>
    <xf numFmtId="0" fontId="2" fillId="0" borderId="130" xfId="0" applyFont="1" applyFill="1" applyBorder="1" applyAlignment="1">
      <alignment/>
    </xf>
    <xf numFmtId="0" fontId="2" fillId="0" borderId="108" xfId="0" applyFont="1" applyFill="1" applyBorder="1" applyAlignment="1">
      <alignment/>
    </xf>
    <xf numFmtId="0" fontId="2" fillId="0" borderId="131" xfId="0" applyFont="1" applyFill="1" applyBorder="1" applyAlignment="1">
      <alignment/>
    </xf>
    <xf numFmtId="0" fontId="2" fillId="0" borderId="77" xfId="0" applyFont="1" applyFill="1" applyBorder="1" applyAlignment="1">
      <alignment vertical="center"/>
    </xf>
    <xf numFmtId="0" fontId="2" fillId="0" borderId="132" xfId="0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40" xfId="0" applyFont="1" applyFill="1" applyBorder="1" applyAlignment="1">
      <alignment horizontal="left" wrapText="1"/>
    </xf>
    <xf numFmtId="0" fontId="4" fillId="0" borderId="40" xfId="0" applyFont="1" applyFill="1" applyBorder="1" applyAlignment="1">
      <alignment horizontal="left" wrapText="1" indent="1"/>
    </xf>
    <xf numFmtId="0" fontId="4" fillId="0" borderId="40" xfId="0" applyFont="1" applyFill="1" applyBorder="1" applyAlignment="1">
      <alignment horizontal="left" wrapText="1" indent="3"/>
    </xf>
    <xf numFmtId="0" fontId="5" fillId="0" borderId="40" xfId="0" applyFont="1" applyFill="1" applyBorder="1" applyAlignment="1">
      <alignment wrapText="1"/>
    </xf>
    <xf numFmtId="0" fontId="5" fillId="0" borderId="35" xfId="0" applyFont="1" applyFill="1" applyBorder="1" applyAlignment="1">
      <alignment horizontal="left" wrapText="1"/>
    </xf>
    <xf numFmtId="0" fontId="4" fillId="0" borderId="40" xfId="0" applyFont="1" applyFill="1" applyBorder="1" applyAlignment="1">
      <alignment wrapText="1"/>
    </xf>
    <xf numFmtId="0" fontId="4" fillId="0" borderId="133" xfId="0" applyFont="1" applyFill="1" applyBorder="1" applyAlignment="1">
      <alignment/>
    </xf>
    <xf numFmtId="0" fontId="5" fillId="0" borderId="81" xfId="0" applyFont="1" applyFill="1" applyBorder="1" applyAlignment="1">
      <alignment horizontal="center" wrapText="1"/>
    </xf>
    <xf numFmtId="165" fontId="5" fillId="0" borderId="103" xfId="41" applyNumberFormat="1" applyFont="1" applyFill="1" applyBorder="1" applyAlignment="1" applyProtection="1">
      <alignment horizontal="center"/>
      <protection/>
    </xf>
    <xf numFmtId="0" fontId="4" fillId="0" borderId="45" xfId="0" applyFont="1" applyFill="1" applyBorder="1" applyAlignment="1">
      <alignment/>
    </xf>
    <xf numFmtId="0" fontId="5" fillId="0" borderId="122" xfId="0" applyFont="1" applyFill="1" applyBorder="1" applyAlignment="1">
      <alignment horizontal="left" wrapText="1"/>
    </xf>
    <xf numFmtId="0" fontId="5" fillId="0" borderId="134" xfId="0" applyFont="1" applyFill="1" applyBorder="1" applyAlignment="1">
      <alignment horizontal="left" wrapText="1"/>
    </xf>
    <xf numFmtId="0" fontId="4" fillId="0" borderId="40" xfId="0" applyFont="1" applyFill="1" applyBorder="1" applyAlignment="1">
      <alignment/>
    </xf>
    <xf numFmtId="0" fontId="5" fillId="0" borderId="40" xfId="0" applyFont="1" applyFill="1" applyBorder="1" applyAlignment="1">
      <alignment horizontal="center" wrapText="1"/>
    </xf>
    <xf numFmtId="0" fontId="5" fillId="0" borderId="44" xfId="0" applyFont="1" applyFill="1" applyBorder="1" applyAlignment="1">
      <alignment horizontal="center" wrapText="1"/>
    </xf>
    <xf numFmtId="0" fontId="5" fillId="0" borderId="42" xfId="0" applyFont="1" applyFill="1" applyBorder="1" applyAlignment="1">
      <alignment horizontal="center" wrapText="1"/>
    </xf>
    <xf numFmtId="165" fontId="5" fillId="0" borderId="42" xfId="41" applyNumberFormat="1" applyFont="1" applyFill="1" applyBorder="1" applyAlignment="1" applyProtection="1">
      <alignment horizontal="center"/>
      <protection/>
    </xf>
    <xf numFmtId="165" fontId="5" fillId="0" borderId="89" xfId="41" applyNumberFormat="1" applyFont="1" applyFill="1" applyBorder="1" applyAlignment="1" applyProtection="1">
      <alignment horizontal="center"/>
      <protection/>
    </xf>
    <xf numFmtId="0" fontId="8" fillId="0" borderId="25" xfId="0" applyFont="1" applyFill="1" applyBorder="1" applyAlignment="1">
      <alignment horizontal="left" wrapText="1"/>
    </xf>
    <xf numFmtId="0" fontId="8" fillId="0" borderId="22" xfId="0" applyFont="1" applyFill="1" applyBorder="1" applyAlignment="1">
      <alignment horizontal="center"/>
    </xf>
    <xf numFmtId="1" fontId="2" fillId="0" borderId="22" xfId="41" applyNumberFormat="1" applyFont="1" applyFill="1" applyBorder="1" applyAlignment="1">
      <alignment/>
    </xf>
    <xf numFmtId="0" fontId="8" fillId="0" borderId="20" xfId="0" applyFont="1" applyFill="1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left" wrapText="1" indent="1"/>
    </xf>
    <xf numFmtId="165" fontId="4" fillId="0" borderId="93" xfId="41" applyNumberFormat="1" applyFont="1" applyFill="1" applyBorder="1" applyAlignment="1" applyProtection="1">
      <alignment horizontal="center" vertical="center"/>
      <protection/>
    </xf>
    <xf numFmtId="0" fontId="4" fillId="0" borderId="81" xfId="0" applyFont="1" applyFill="1" applyBorder="1" applyAlignment="1">
      <alignment horizontal="left" wrapText="1" indent="3"/>
    </xf>
    <xf numFmtId="165" fontId="4" fillId="0" borderId="69" xfId="41" applyNumberFormat="1" applyFont="1" applyFill="1" applyBorder="1" applyAlignment="1" applyProtection="1">
      <alignment horizontal="center"/>
      <protection/>
    </xf>
    <xf numFmtId="165" fontId="4" fillId="0" borderId="81" xfId="41" applyNumberFormat="1" applyFont="1" applyFill="1" applyBorder="1" applyAlignment="1" applyProtection="1">
      <alignment horizontal="left" vertical="center" wrapText="1"/>
      <protection/>
    </xf>
    <xf numFmtId="165" fontId="4" fillId="0" borderId="69" xfId="41" applyNumberFormat="1" applyFont="1" applyFill="1" applyBorder="1" applyAlignment="1" applyProtection="1">
      <alignment horizontal="center" vertical="center"/>
      <protection/>
    </xf>
    <xf numFmtId="165" fontId="4" fillId="0" borderId="103" xfId="41" applyNumberFormat="1" applyFont="1" applyFill="1" applyBorder="1" applyAlignment="1" applyProtection="1">
      <alignment horizontal="center" vertical="center"/>
      <protection/>
    </xf>
    <xf numFmtId="165" fontId="4" fillId="0" borderId="86" xfId="41" applyNumberFormat="1" applyFont="1" applyFill="1" applyBorder="1" applyAlignment="1" applyProtection="1">
      <alignment vertical="center"/>
      <protection/>
    </xf>
    <xf numFmtId="165" fontId="5" fillId="0" borderId="93" xfId="41" applyNumberFormat="1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 indent="1"/>
    </xf>
    <xf numFmtId="0" fontId="9" fillId="0" borderId="24" xfId="0" applyFont="1" applyFill="1" applyBorder="1" applyAlignment="1">
      <alignment wrapText="1"/>
    </xf>
    <xf numFmtId="165" fontId="4" fillId="0" borderId="77" xfId="41" applyNumberFormat="1" applyFont="1" applyFill="1" applyBorder="1" applyAlignment="1" applyProtection="1">
      <alignment vertical="center"/>
      <protection/>
    </xf>
    <xf numFmtId="165" fontId="4" fillId="0" borderId="87" xfId="41" applyNumberFormat="1" applyFont="1" applyFill="1" applyBorder="1" applyAlignment="1" applyProtection="1">
      <alignment/>
      <protection/>
    </xf>
    <xf numFmtId="165" fontId="4" fillId="0" borderId="111" xfId="41" applyNumberFormat="1" applyFont="1" applyFill="1" applyBorder="1" applyAlignment="1" applyProtection="1">
      <alignment/>
      <protection/>
    </xf>
    <xf numFmtId="0" fontId="4" fillId="0" borderId="104" xfId="0" applyFont="1" applyFill="1" applyBorder="1" applyAlignment="1">
      <alignment horizontal="left" wrapText="1" indent="1"/>
    </xf>
    <xf numFmtId="0" fontId="5" fillId="0" borderId="127" xfId="0" applyFont="1" applyFill="1" applyBorder="1" applyAlignment="1">
      <alignment horizontal="left" wrapText="1"/>
    </xf>
    <xf numFmtId="0" fontId="5" fillId="0" borderId="40" xfId="0" applyFont="1" applyFill="1" applyBorder="1" applyAlignment="1">
      <alignment/>
    </xf>
    <xf numFmtId="0" fontId="5" fillId="0" borderId="97" xfId="0" applyFont="1" applyFill="1" applyBorder="1" applyAlignment="1">
      <alignment wrapText="1"/>
    </xf>
    <xf numFmtId="165" fontId="5" fillId="0" borderId="94" xfId="41" applyNumberFormat="1" applyFont="1" applyFill="1" applyBorder="1" applyAlignment="1" applyProtection="1">
      <alignment horizontal="left" wrapText="1"/>
      <protection/>
    </xf>
    <xf numFmtId="0" fontId="5" fillId="0" borderId="55" xfId="0" applyFont="1" applyBorder="1" applyAlignment="1">
      <alignment horizontal="center"/>
    </xf>
    <xf numFmtId="0" fontId="4" fillId="0" borderId="23" xfId="0" applyFont="1" applyBorder="1" applyAlignment="1">
      <alignment/>
    </xf>
    <xf numFmtId="165" fontId="5" fillId="0" borderId="23" xfId="0" applyNumberFormat="1" applyFont="1" applyBorder="1" applyAlignment="1">
      <alignment/>
    </xf>
    <xf numFmtId="165" fontId="5" fillId="0" borderId="28" xfId="0" applyNumberFormat="1" applyFont="1" applyBorder="1" applyAlignment="1">
      <alignment/>
    </xf>
    <xf numFmtId="1" fontId="3" fillId="0" borderId="48" xfId="0" applyNumberFormat="1" applyFont="1" applyFill="1" applyBorder="1" applyAlignment="1">
      <alignment/>
    </xf>
    <xf numFmtId="0" fontId="3" fillId="0" borderId="123" xfId="0" applyFont="1" applyFill="1" applyBorder="1" applyAlignment="1">
      <alignment horizontal="center" vertical="top" wrapText="1"/>
    </xf>
    <xf numFmtId="166" fontId="3" fillId="0" borderId="14" xfId="41" applyNumberFormat="1" applyFont="1" applyFill="1" applyBorder="1" applyAlignment="1">
      <alignment horizontal="center" vertical="center"/>
    </xf>
    <xf numFmtId="166" fontId="3" fillId="0" borderId="74" xfId="41" applyNumberFormat="1" applyFont="1" applyFill="1" applyBorder="1" applyAlignment="1">
      <alignment horizontal="center" vertical="center"/>
    </xf>
    <xf numFmtId="0" fontId="12" fillId="0" borderId="15" xfId="0" applyFont="1" applyBorder="1" applyAlignment="1">
      <alignment/>
    </xf>
    <xf numFmtId="166" fontId="2" fillId="0" borderId="12" xfId="41" applyNumberFormat="1" applyFont="1" applyFill="1" applyBorder="1" applyAlignment="1">
      <alignment wrapText="1"/>
    </xf>
    <xf numFmtId="0" fontId="12" fillId="0" borderId="123" xfId="0" applyFont="1" applyBorder="1" applyAlignment="1">
      <alignment/>
    </xf>
    <xf numFmtId="166" fontId="3" fillId="0" borderId="48" xfId="41" applyNumberFormat="1" applyFont="1" applyFill="1" applyBorder="1" applyAlignment="1">
      <alignment/>
    </xf>
    <xf numFmtId="3" fontId="3" fillId="0" borderId="64" xfId="0" applyNumberFormat="1" applyFont="1" applyFill="1" applyBorder="1" applyAlignment="1">
      <alignment/>
    </xf>
    <xf numFmtId="0" fontId="9" fillId="0" borderId="17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/>
    </xf>
    <xf numFmtId="0" fontId="3" fillId="0" borderId="135" xfId="0" applyFont="1" applyBorder="1" applyAlignment="1">
      <alignment horizontal="center"/>
    </xf>
    <xf numFmtId="0" fontId="3" fillId="0" borderId="135" xfId="0" applyFont="1" applyBorder="1" applyAlignment="1">
      <alignment horizontal="center" vertical="center" wrapText="1"/>
    </xf>
    <xf numFmtId="1" fontId="9" fillId="0" borderId="62" xfId="41" applyNumberFormat="1" applyFont="1" applyFill="1" applyBorder="1" applyAlignment="1">
      <alignment horizontal="center" vertical="center" wrapText="1"/>
    </xf>
    <xf numFmtId="1" fontId="9" fillId="0" borderId="59" xfId="41" applyNumberFormat="1" applyFont="1" applyFill="1" applyBorder="1" applyAlignment="1">
      <alignment horizontal="center" vertical="center" wrapText="1"/>
    </xf>
    <xf numFmtId="1" fontId="9" fillId="0" borderId="74" xfId="41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2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136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137" xfId="0" applyFont="1" applyFill="1" applyBorder="1" applyAlignment="1">
      <alignment horizontal="center" vertical="center" wrapText="1"/>
    </xf>
    <xf numFmtId="0" fontId="9" fillId="0" borderId="123" xfId="0" applyFont="1" applyFill="1" applyBorder="1" applyAlignment="1">
      <alignment horizontal="center" vertical="center" wrapText="1"/>
    </xf>
    <xf numFmtId="0" fontId="9" fillId="0" borderId="138" xfId="0" applyFont="1" applyFill="1" applyBorder="1" applyAlignment="1">
      <alignment horizontal="center" vertical="center" wrapText="1"/>
    </xf>
    <xf numFmtId="0" fontId="2" fillId="0" borderId="137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3" fillId="0" borderId="79" xfId="0" applyFont="1" applyBorder="1" applyAlignment="1">
      <alignment horizontal="center"/>
    </xf>
    <xf numFmtId="0" fontId="14" fillId="0" borderId="21" xfId="0" applyFont="1" applyBorder="1" applyAlignment="1">
      <alignment horizontal="center" vertical="center" wrapText="1"/>
    </xf>
    <xf numFmtId="0" fontId="14" fillId="0" borderId="79" xfId="0" applyFont="1" applyBorder="1" applyAlignment="1">
      <alignment horizontal="center" vertical="center" wrapText="1"/>
    </xf>
    <xf numFmtId="0" fontId="14" fillId="0" borderId="139" xfId="0" applyFont="1" applyBorder="1" applyAlignment="1">
      <alignment horizontal="center" vertical="center" wrapText="1"/>
    </xf>
    <xf numFmtId="0" fontId="9" fillId="0" borderId="91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135" xfId="0" applyFont="1" applyBorder="1" applyAlignment="1">
      <alignment horizontal="center" vertical="center" wrapText="1"/>
    </xf>
    <xf numFmtId="0" fontId="9" fillId="0" borderId="140" xfId="0" applyFont="1" applyBorder="1" applyAlignment="1">
      <alignment horizontal="center" vertical="center" wrapText="1"/>
    </xf>
    <xf numFmtId="0" fontId="9" fillId="0" borderId="106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/>
    </xf>
    <xf numFmtId="0" fontId="9" fillId="0" borderId="135" xfId="0" applyFont="1" applyBorder="1" applyAlignment="1">
      <alignment horizontal="center" vertical="center"/>
    </xf>
    <xf numFmtId="0" fontId="9" fillId="0" borderId="140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24" xfId="0" applyFont="1" applyFill="1" applyBorder="1" applyAlignment="1">
      <alignment horizontal="center" vertical="center" wrapText="1"/>
    </xf>
    <xf numFmtId="165" fontId="8" fillId="0" borderId="15" xfId="41" applyNumberFormat="1" applyFont="1" applyFill="1" applyBorder="1" applyAlignment="1">
      <alignment horizontal="center" vertical="center" wrapText="1"/>
    </xf>
    <xf numFmtId="165" fontId="8" fillId="0" borderId="58" xfId="41" applyNumberFormat="1" applyFont="1" applyFill="1" applyBorder="1" applyAlignment="1">
      <alignment horizontal="center" vertical="center" wrapText="1"/>
    </xf>
    <xf numFmtId="165" fontId="8" fillId="0" borderId="48" xfId="41" applyNumberFormat="1" applyFont="1" applyFill="1" applyBorder="1" applyAlignment="1">
      <alignment horizontal="center" vertical="center" wrapText="1"/>
    </xf>
    <xf numFmtId="165" fontId="8" fillId="0" borderId="28" xfId="41" applyNumberFormat="1" applyFont="1" applyFill="1" applyBorder="1" applyAlignment="1">
      <alignment horizontal="center" vertical="center" wrapText="1"/>
    </xf>
    <xf numFmtId="165" fontId="8" fillId="0" borderId="65" xfId="41" applyNumberFormat="1" applyFont="1" applyFill="1" applyBorder="1" applyAlignment="1">
      <alignment horizontal="center" vertical="center" wrapText="1"/>
    </xf>
    <xf numFmtId="165" fontId="8" fillId="0" borderId="16" xfId="41" applyNumberFormat="1" applyFont="1" applyFill="1" applyBorder="1" applyAlignment="1">
      <alignment horizontal="center" vertical="center" wrapText="1"/>
    </xf>
    <xf numFmtId="165" fontId="8" fillId="0" borderId="27" xfId="41" applyNumberFormat="1" applyFont="1" applyFill="1" applyBorder="1" applyAlignment="1">
      <alignment horizontal="center" vertical="center" wrapText="1"/>
    </xf>
    <xf numFmtId="165" fontId="8" fillId="0" borderId="135" xfId="41" applyNumberFormat="1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165" fontId="8" fillId="0" borderId="140" xfId="41" applyNumberFormat="1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165" fontId="8" fillId="0" borderId="15" xfId="41" applyNumberFormat="1" applyFont="1" applyFill="1" applyBorder="1" applyAlignment="1">
      <alignment horizontal="center" vertical="center"/>
    </xf>
    <xf numFmtId="165" fontId="8" fillId="0" borderId="17" xfId="41" applyNumberFormat="1" applyFont="1" applyFill="1" applyBorder="1" applyAlignment="1">
      <alignment horizontal="center" vertical="center" wrapText="1"/>
    </xf>
    <xf numFmtId="165" fontId="8" fillId="0" borderId="30" xfId="41" applyNumberFormat="1" applyFont="1" applyFill="1" applyBorder="1" applyAlignment="1">
      <alignment horizontal="center" vertical="center" wrapText="1"/>
    </xf>
    <xf numFmtId="1" fontId="14" fillId="0" borderId="62" xfId="41" applyNumberFormat="1" applyFont="1" applyFill="1" applyBorder="1" applyAlignment="1">
      <alignment horizontal="center" vertical="center" wrapText="1"/>
    </xf>
    <xf numFmtId="1" fontId="14" fillId="0" borderId="59" xfId="41" applyNumberFormat="1" applyFont="1" applyFill="1" applyBorder="1" applyAlignment="1">
      <alignment horizontal="center" vertical="center" wrapText="1"/>
    </xf>
    <xf numFmtId="1" fontId="14" fillId="0" borderId="74" xfId="41" applyNumberFormat="1" applyFont="1" applyFill="1" applyBorder="1" applyAlignment="1">
      <alignment horizontal="center" vertical="center" wrapText="1"/>
    </xf>
    <xf numFmtId="0" fontId="9" fillId="0" borderId="65" xfId="0" applyFont="1" applyBorder="1" applyAlignment="1">
      <alignment horizontal="center"/>
    </xf>
    <xf numFmtId="0" fontId="9" fillId="0" borderId="135" xfId="0" applyFont="1" applyBorder="1" applyAlignment="1">
      <alignment horizontal="center"/>
    </xf>
    <xf numFmtId="0" fontId="9" fillId="0" borderId="140" xfId="0" applyFont="1" applyBorder="1" applyAlignment="1">
      <alignment horizontal="center"/>
    </xf>
    <xf numFmtId="0" fontId="9" fillId="0" borderId="29" xfId="0" applyFont="1" applyBorder="1" applyAlignment="1">
      <alignment horizontal="center" vertical="center"/>
    </xf>
    <xf numFmtId="0" fontId="14" fillId="0" borderId="53" xfId="0" applyFont="1" applyFill="1" applyBorder="1" applyAlignment="1">
      <alignment horizontal="center" vertical="center" wrapText="1"/>
    </xf>
    <xf numFmtId="0" fontId="0" fillId="0" borderId="63" xfId="0" applyBorder="1" applyAlignment="1">
      <alignment/>
    </xf>
    <xf numFmtId="0" fontId="0" fillId="0" borderId="11" xfId="0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139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14" fillId="0" borderId="135" xfId="0" applyFont="1" applyBorder="1" applyAlignment="1">
      <alignment horizontal="center" vertical="center"/>
    </xf>
    <xf numFmtId="0" fontId="14" fillId="0" borderId="14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124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4" fillId="0" borderId="50" xfId="0" applyFont="1" applyBorder="1" applyAlignment="1">
      <alignment horizontal="center" wrapText="1"/>
    </xf>
    <xf numFmtId="0" fontId="14" fillId="0" borderId="141" xfId="0" applyFont="1" applyBorder="1" applyAlignment="1">
      <alignment horizontal="center" wrapText="1"/>
    </xf>
    <xf numFmtId="0" fontId="14" fillId="0" borderId="54" xfId="0" applyFont="1" applyBorder="1" applyAlignment="1">
      <alignment horizontal="center" wrapText="1"/>
    </xf>
    <xf numFmtId="0" fontId="9" fillId="0" borderId="18" xfId="0" applyFont="1" applyBorder="1" applyAlignment="1">
      <alignment horizontal="center"/>
    </xf>
    <xf numFmtId="0" fontId="9" fillId="0" borderId="142" xfId="0" applyFont="1" applyBorder="1" applyAlignment="1">
      <alignment horizontal="center"/>
    </xf>
    <xf numFmtId="0" fontId="9" fillId="0" borderId="136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/>
    </xf>
    <xf numFmtId="0" fontId="9" fillId="0" borderId="142" xfId="0" applyFont="1" applyBorder="1" applyAlignment="1">
      <alignment horizontal="center" vertical="center"/>
    </xf>
    <xf numFmtId="0" fontId="9" fillId="0" borderId="13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13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5" fillId="0" borderId="116" xfId="0" applyFont="1" applyFill="1" applyBorder="1" applyAlignment="1">
      <alignment horizontal="left" wrapText="1"/>
    </xf>
    <xf numFmtId="0" fontId="5" fillId="0" borderId="117" xfId="0" applyFont="1" applyFill="1" applyBorder="1" applyAlignment="1">
      <alignment horizontal="left" wrapText="1"/>
    </xf>
    <xf numFmtId="0" fontId="5" fillId="0" borderId="72" xfId="0" applyFont="1" applyFill="1" applyBorder="1" applyAlignment="1">
      <alignment horizontal="left" wrapText="1"/>
    </xf>
    <xf numFmtId="0" fontId="5" fillId="0" borderId="37" xfId="0" applyFont="1" applyFill="1" applyBorder="1" applyAlignment="1">
      <alignment horizontal="left" wrapText="1"/>
    </xf>
    <xf numFmtId="0" fontId="5" fillId="0" borderId="45" xfId="0" applyFont="1" applyFill="1" applyBorder="1" applyAlignment="1">
      <alignment horizontal="left" wrapText="1"/>
    </xf>
    <xf numFmtId="0" fontId="5" fillId="0" borderId="143" xfId="0" applyFont="1" applyBorder="1" applyAlignment="1">
      <alignment horizontal="left" wrapText="1"/>
    </xf>
    <xf numFmtId="0" fontId="5" fillId="0" borderId="144" xfId="0" applyFont="1" applyBorder="1" applyAlignment="1">
      <alignment horizontal="left" wrapText="1"/>
    </xf>
    <xf numFmtId="0" fontId="5" fillId="0" borderId="110" xfId="0" applyFont="1" applyBorder="1" applyAlignment="1">
      <alignment horizontal="left" wrapText="1"/>
    </xf>
    <xf numFmtId="0" fontId="5" fillId="0" borderId="124" xfId="0" applyFont="1" applyBorder="1" applyAlignment="1">
      <alignment horizontal="left" wrapText="1"/>
    </xf>
    <xf numFmtId="0" fontId="5" fillId="0" borderId="29" xfId="0" applyFont="1" applyBorder="1" applyAlignment="1">
      <alignment horizontal="left" wrapText="1"/>
    </xf>
    <xf numFmtId="0" fontId="5" fillId="0" borderId="110" xfId="0" applyFont="1" applyFill="1" applyBorder="1" applyAlignment="1">
      <alignment horizontal="left" wrapText="1"/>
    </xf>
    <xf numFmtId="0" fontId="5" fillId="0" borderId="101" xfId="0" applyFont="1" applyFill="1" applyBorder="1" applyAlignment="1">
      <alignment horizontal="left" wrapText="1"/>
    </xf>
    <xf numFmtId="0" fontId="5" fillId="0" borderId="72" xfId="0" applyFont="1" applyBorder="1" applyAlignment="1">
      <alignment horizontal="left" wrapText="1"/>
    </xf>
    <xf numFmtId="0" fontId="5" fillId="0" borderId="43" xfId="0" applyFont="1" applyFill="1" applyBorder="1" applyAlignment="1">
      <alignment horizontal="left"/>
    </xf>
    <xf numFmtId="0" fontId="5" fillId="0" borderId="67" xfId="0" applyFont="1" applyFill="1" applyBorder="1" applyAlignment="1">
      <alignment horizontal="left"/>
    </xf>
    <xf numFmtId="0" fontId="5" fillId="0" borderId="127" xfId="0" applyFont="1" applyBorder="1" applyAlignment="1">
      <alignment horizontal="left" wrapText="1"/>
    </xf>
    <xf numFmtId="0" fontId="5" fillId="0" borderId="145" xfId="0" applyFont="1" applyBorder="1" applyAlignment="1">
      <alignment horizontal="left"/>
    </xf>
    <xf numFmtId="0" fontId="5" fillId="0" borderId="98" xfId="0" applyFont="1" applyBorder="1" applyAlignment="1">
      <alignment horizontal="left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" xfId="35"/>
    <cellStyle name="Címsor 1" xfId="36"/>
    <cellStyle name="Címsor 2" xfId="37"/>
    <cellStyle name="Címsor 3" xfId="38"/>
    <cellStyle name="Címsor 4" xfId="39"/>
    <cellStyle name="Ellenőrzőcella" xfId="40"/>
    <cellStyle name="Comma" xfId="41"/>
    <cellStyle name="Comma [0]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H30" sqref="H29:H30"/>
    </sheetView>
  </sheetViews>
  <sheetFormatPr defaultColWidth="9.140625" defaultRowHeight="12.75"/>
  <cols>
    <col min="1" max="1" width="43.7109375" style="51" customWidth="1"/>
    <col min="2" max="2" width="11.00390625" style="48" bestFit="1" customWidth="1"/>
    <col min="3" max="3" width="9.8515625" style="48" bestFit="1" customWidth="1"/>
    <col min="4" max="4" width="11.00390625" style="48" bestFit="1" customWidth="1"/>
    <col min="5" max="5" width="49.00390625" style="48" bestFit="1" customWidth="1"/>
    <col min="6" max="6" width="12.00390625" style="52" bestFit="1" customWidth="1"/>
    <col min="7" max="7" width="10.57421875" style="52" bestFit="1" customWidth="1"/>
    <col min="8" max="8" width="12.00390625" style="52" bestFit="1" customWidth="1"/>
    <col min="9" max="16384" width="9.140625" style="48" customWidth="1"/>
  </cols>
  <sheetData>
    <row r="1" spans="1:10" ht="30.75" thickBot="1">
      <c r="A1" s="45" t="s">
        <v>27</v>
      </c>
      <c r="B1" s="46" t="s">
        <v>331</v>
      </c>
      <c r="C1" s="46" t="s">
        <v>330</v>
      </c>
      <c r="D1" s="46" t="s">
        <v>331</v>
      </c>
      <c r="E1" s="46" t="s">
        <v>28</v>
      </c>
      <c r="F1" s="286" t="s">
        <v>331</v>
      </c>
      <c r="G1" s="437" t="s">
        <v>330</v>
      </c>
      <c r="H1" s="438" t="s">
        <v>331</v>
      </c>
      <c r="I1" s="47"/>
      <c r="J1" s="47"/>
    </row>
    <row r="2" spans="1:10" ht="15">
      <c r="A2" s="658" t="s">
        <v>29</v>
      </c>
      <c r="B2" s="659"/>
      <c r="C2" s="659"/>
      <c r="D2" s="659"/>
      <c r="E2" s="660" t="s">
        <v>30</v>
      </c>
      <c r="F2" s="661"/>
      <c r="G2" s="479"/>
      <c r="H2" s="480"/>
      <c r="I2" s="47"/>
      <c r="J2" s="47"/>
    </row>
    <row r="3" spans="1:10" ht="13.5">
      <c r="A3" s="662" t="s">
        <v>39</v>
      </c>
      <c r="B3" s="110">
        <v>1211650</v>
      </c>
      <c r="C3" s="110"/>
      <c r="D3" s="110">
        <f>SUM(B3,C3)</f>
        <v>1211650</v>
      </c>
      <c r="E3" s="111" t="s">
        <v>31</v>
      </c>
      <c r="F3" s="287">
        <v>1152762</v>
      </c>
      <c r="G3" s="290">
        <v>23726</v>
      </c>
      <c r="H3" s="112">
        <f>SUM(F3,G3)</f>
        <v>1176488</v>
      </c>
      <c r="I3" s="47"/>
      <c r="J3" s="47"/>
    </row>
    <row r="4" spans="1:10" ht="13.5">
      <c r="A4" s="663" t="s">
        <v>216</v>
      </c>
      <c r="B4" s="111">
        <v>1209832</v>
      </c>
      <c r="C4" s="110">
        <v>6778</v>
      </c>
      <c r="D4" s="110">
        <f aca="true" t="shared" si="0" ref="D4:D12">SUM(B4,C4)</f>
        <v>1216610</v>
      </c>
      <c r="E4" s="110" t="s">
        <v>84</v>
      </c>
      <c r="F4" s="287">
        <v>329471</v>
      </c>
      <c r="G4" s="290">
        <v>5919</v>
      </c>
      <c r="H4" s="112">
        <f aca="true" t="shared" si="1" ref="H4:H12">SUM(F4,G4)</f>
        <v>335390</v>
      </c>
      <c r="I4" s="47"/>
      <c r="J4" s="47"/>
    </row>
    <row r="5" spans="1:10" ht="13.5">
      <c r="A5" s="663" t="s">
        <v>150</v>
      </c>
      <c r="B5" s="111">
        <v>687621</v>
      </c>
      <c r="C5" s="111">
        <v>29142</v>
      </c>
      <c r="D5" s="110">
        <f t="shared" si="0"/>
        <v>716763</v>
      </c>
      <c r="E5" s="111" t="s">
        <v>41</v>
      </c>
      <c r="F5" s="287">
        <v>1370892</v>
      </c>
      <c r="G5" s="290">
        <v>18038</v>
      </c>
      <c r="H5" s="112">
        <f t="shared" si="1"/>
        <v>1388930</v>
      </c>
      <c r="I5" s="47"/>
      <c r="J5" s="47"/>
    </row>
    <row r="6" spans="1:10" ht="13.5">
      <c r="A6" s="663" t="s">
        <v>224</v>
      </c>
      <c r="B6" s="111">
        <v>160904</v>
      </c>
      <c r="C6" s="111">
        <v>18005</v>
      </c>
      <c r="D6" s="110">
        <f t="shared" si="0"/>
        <v>178909</v>
      </c>
      <c r="E6" s="111" t="s">
        <v>225</v>
      </c>
      <c r="F6" s="287">
        <v>77535</v>
      </c>
      <c r="G6" s="290">
        <v>-1915</v>
      </c>
      <c r="H6" s="112">
        <f t="shared" si="1"/>
        <v>75620</v>
      </c>
      <c r="I6" s="47"/>
      <c r="J6" s="47"/>
    </row>
    <row r="7" spans="1:10" ht="13.5">
      <c r="A7" s="663" t="s">
        <v>230</v>
      </c>
      <c r="B7" s="111">
        <v>19365</v>
      </c>
      <c r="C7" s="111"/>
      <c r="D7" s="110">
        <f t="shared" si="0"/>
        <v>19365</v>
      </c>
      <c r="E7" s="111" t="s">
        <v>226</v>
      </c>
      <c r="F7" s="287">
        <v>235392</v>
      </c>
      <c r="G7" s="290">
        <v>1031</v>
      </c>
      <c r="H7" s="112">
        <f t="shared" si="1"/>
        <v>236423</v>
      </c>
      <c r="I7" s="47"/>
      <c r="J7" s="47"/>
    </row>
    <row r="8" spans="1:10" ht="13.5">
      <c r="A8" s="663" t="s">
        <v>221</v>
      </c>
      <c r="B8" s="113">
        <v>5000</v>
      </c>
      <c r="C8" s="113"/>
      <c r="D8" s="110">
        <f t="shared" si="0"/>
        <v>5000</v>
      </c>
      <c r="E8" s="111" t="s">
        <v>220</v>
      </c>
      <c r="F8" s="287">
        <v>26888</v>
      </c>
      <c r="G8" s="290"/>
      <c r="H8" s="112">
        <f t="shared" si="1"/>
        <v>26888</v>
      </c>
      <c r="I8" s="47"/>
      <c r="J8" s="47"/>
    </row>
    <row r="9" spans="1:10" ht="13.5">
      <c r="A9" s="663" t="s">
        <v>217</v>
      </c>
      <c r="B9" s="111">
        <v>16160</v>
      </c>
      <c r="C9" s="111">
        <v>718</v>
      </c>
      <c r="D9" s="110">
        <f t="shared" si="0"/>
        <v>16878</v>
      </c>
      <c r="E9" s="111" t="s">
        <v>32</v>
      </c>
      <c r="F9" s="287">
        <v>19896</v>
      </c>
      <c r="G9" s="290">
        <v>6596</v>
      </c>
      <c r="H9" s="112">
        <f t="shared" si="1"/>
        <v>26492</v>
      </c>
      <c r="I9" s="47"/>
      <c r="J9" s="47"/>
    </row>
    <row r="10" spans="1:10" ht="13.5">
      <c r="A10" s="663" t="s">
        <v>40</v>
      </c>
      <c r="B10" s="111">
        <v>0</v>
      </c>
      <c r="C10" s="111"/>
      <c r="D10" s="110">
        <f t="shared" si="0"/>
        <v>0</v>
      </c>
      <c r="E10" s="111" t="s">
        <v>223</v>
      </c>
      <c r="F10" s="287">
        <v>7500</v>
      </c>
      <c r="G10" s="290"/>
      <c r="H10" s="112">
        <f t="shared" si="1"/>
        <v>7500</v>
      </c>
      <c r="I10" s="47"/>
      <c r="J10" s="47"/>
    </row>
    <row r="11" spans="1:10" ht="13.5">
      <c r="A11" s="761" t="s">
        <v>642</v>
      </c>
      <c r="B11" s="436">
        <v>0</v>
      </c>
      <c r="C11" s="436">
        <v>35368</v>
      </c>
      <c r="D11" s="436">
        <f t="shared" si="0"/>
        <v>35368</v>
      </c>
      <c r="E11" s="111" t="s">
        <v>265</v>
      </c>
      <c r="F11" s="350">
        <v>36334</v>
      </c>
      <c r="G11" s="290">
        <v>35368</v>
      </c>
      <c r="H11" s="351">
        <f t="shared" si="1"/>
        <v>71702</v>
      </c>
      <c r="I11" s="47"/>
      <c r="J11" s="47"/>
    </row>
    <row r="12" spans="1:10" ht="13.5">
      <c r="A12" s="663" t="s">
        <v>641</v>
      </c>
      <c r="B12" s="436">
        <v>300000</v>
      </c>
      <c r="C12" s="436"/>
      <c r="D12" s="436">
        <f t="shared" si="0"/>
        <v>300000</v>
      </c>
      <c r="E12" s="111" t="s">
        <v>445</v>
      </c>
      <c r="F12" s="350">
        <v>300000</v>
      </c>
      <c r="G12" s="287"/>
      <c r="H12" s="351">
        <f t="shared" si="1"/>
        <v>300000</v>
      </c>
      <c r="I12" s="47"/>
      <c r="J12" s="47"/>
    </row>
    <row r="13" spans="1:10" ht="15">
      <c r="A13" s="664" t="s">
        <v>35</v>
      </c>
      <c r="B13" s="114">
        <f>SUM(B3:B12)</f>
        <v>3610532</v>
      </c>
      <c r="C13" s="114">
        <f>SUM(C3:C12)</f>
        <v>90011</v>
      </c>
      <c r="D13" s="114">
        <f>SUM(D3:D12)</f>
        <v>3700543</v>
      </c>
      <c r="E13" s="115" t="s">
        <v>33</v>
      </c>
      <c r="F13" s="665">
        <f>SUM(F3:F12)</f>
        <v>3556670</v>
      </c>
      <c r="G13" s="288">
        <f>SUM(G3:G12)</f>
        <v>88763</v>
      </c>
      <c r="H13" s="481">
        <f>SUM(H3:H12)</f>
        <v>3645433</v>
      </c>
      <c r="I13" s="47"/>
      <c r="J13" s="47"/>
    </row>
    <row r="14" spans="1:10" ht="15">
      <c r="A14" s="757"/>
      <c r="B14" s="114"/>
      <c r="C14" s="114"/>
      <c r="D14" s="114"/>
      <c r="E14" s="115"/>
      <c r="F14" s="758"/>
      <c r="G14" s="288"/>
      <c r="H14" s="759"/>
      <c r="I14" s="47"/>
      <c r="J14" s="47"/>
    </row>
    <row r="15" spans="1:10" ht="15">
      <c r="A15" s="333" t="s">
        <v>36</v>
      </c>
      <c r="B15" s="113"/>
      <c r="C15" s="113"/>
      <c r="D15" s="113"/>
      <c r="E15" s="116" t="s">
        <v>34</v>
      </c>
      <c r="F15" s="289"/>
      <c r="G15" s="291"/>
      <c r="H15" s="117"/>
      <c r="I15" s="47"/>
      <c r="J15" s="47"/>
    </row>
    <row r="16" spans="1:11" ht="13.5">
      <c r="A16" s="666" t="s">
        <v>229</v>
      </c>
      <c r="B16" s="111">
        <v>224065</v>
      </c>
      <c r="C16" s="111">
        <v>9549</v>
      </c>
      <c r="D16" s="111">
        <f aca="true" t="shared" si="2" ref="D16:D21">SUM(B16,C16)</f>
        <v>233614</v>
      </c>
      <c r="E16" s="111" t="s">
        <v>218</v>
      </c>
      <c r="F16" s="287">
        <v>390400</v>
      </c>
      <c r="G16" s="290">
        <v>21862</v>
      </c>
      <c r="H16" s="112">
        <f aca="true" t="shared" si="3" ref="H16:H22">SUM(F16,G16)</f>
        <v>412262</v>
      </c>
      <c r="I16" s="47"/>
      <c r="J16" s="118"/>
      <c r="K16" s="119"/>
    </row>
    <row r="17" spans="1:11" ht="13.5">
      <c r="A17" s="663" t="s">
        <v>227</v>
      </c>
      <c r="B17" s="111">
        <v>0</v>
      </c>
      <c r="C17" s="111"/>
      <c r="D17" s="111">
        <f t="shared" si="2"/>
        <v>0</v>
      </c>
      <c r="E17" s="111" t="s">
        <v>107</v>
      </c>
      <c r="F17" s="287">
        <v>331859</v>
      </c>
      <c r="G17" s="290">
        <v>-1799</v>
      </c>
      <c r="H17" s="112">
        <f t="shared" si="3"/>
        <v>330060</v>
      </c>
      <c r="I17" s="47"/>
      <c r="J17" s="118"/>
      <c r="K17" s="119"/>
    </row>
    <row r="18" spans="1:10" ht="13.5">
      <c r="A18" s="663" t="s">
        <v>228</v>
      </c>
      <c r="B18" s="111">
        <v>0</v>
      </c>
      <c r="C18" s="111"/>
      <c r="D18" s="111">
        <f t="shared" si="2"/>
        <v>0</v>
      </c>
      <c r="E18" s="111" t="s">
        <v>647</v>
      </c>
      <c r="F18" s="287">
        <v>0</v>
      </c>
      <c r="G18" s="290">
        <v>640</v>
      </c>
      <c r="H18" s="112">
        <f t="shared" si="3"/>
        <v>640</v>
      </c>
      <c r="I18" s="47"/>
      <c r="J18" s="47"/>
    </row>
    <row r="19" spans="1:10" ht="13.5">
      <c r="A19" s="663" t="s">
        <v>222</v>
      </c>
      <c r="B19" s="111">
        <v>1000</v>
      </c>
      <c r="C19" s="111"/>
      <c r="D19" s="111">
        <f t="shared" si="2"/>
        <v>1000</v>
      </c>
      <c r="E19" s="111" t="s">
        <v>646</v>
      </c>
      <c r="F19" s="287">
        <v>40750</v>
      </c>
      <c r="G19" s="290"/>
      <c r="H19" s="112">
        <f t="shared" si="3"/>
        <v>40750</v>
      </c>
      <c r="I19" s="47"/>
      <c r="J19" s="47"/>
    </row>
    <row r="20" spans="1:10" ht="13.5">
      <c r="A20" s="663" t="s">
        <v>219</v>
      </c>
      <c r="B20" s="111">
        <v>795689</v>
      </c>
      <c r="C20" s="111"/>
      <c r="D20" s="111">
        <f t="shared" si="2"/>
        <v>795689</v>
      </c>
      <c r="E20" s="113" t="s">
        <v>645</v>
      </c>
      <c r="F20" s="287">
        <v>308774</v>
      </c>
      <c r="G20" s="290">
        <v>-9906</v>
      </c>
      <c r="H20" s="112">
        <f t="shared" si="3"/>
        <v>298868</v>
      </c>
      <c r="I20" s="47"/>
      <c r="J20" s="47"/>
    </row>
    <row r="21" spans="1:10" ht="13.5">
      <c r="A21" s="663" t="s">
        <v>85</v>
      </c>
      <c r="B21" s="111">
        <v>0</v>
      </c>
      <c r="C21" s="111"/>
      <c r="D21" s="111">
        <f t="shared" si="2"/>
        <v>0</v>
      </c>
      <c r="E21" s="111" t="s">
        <v>644</v>
      </c>
      <c r="F21" s="287">
        <v>2833</v>
      </c>
      <c r="G21" s="290"/>
      <c r="H21" s="112">
        <f t="shared" si="3"/>
        <v>2833</v>
      </c>
      <c r="I21" s="47"/>
      <c r="J21" s="47"/>
    </row>
    <row r="22" spans="1:10" ht="13.5">
      <c r="A22" s="762"/>
      <c r="B22" s="760"/>
      <c r="C22" s="760"/>
      <c r="D22" s="760"/>
      <c r="E22" s="111" t="s">
        <v>643</v>
      </c>
      <c r="F22" s="287">
        <v>0</v>
      </c>
      <c r="G22" s="290"/>
      <c r="H22" s="112">
        <f t="shared" si="3"/>
        <v>0</v>
      </c>
      <c r="I22" s="47"/>
      <c r="J22" s="47"/>
    </row>
    <row r="23" spans="1:10" ht="15.75" thickBot="1">
      <c r="A23" s="664" t="s">
        <v>130</v>
      </c>
      <c r="B23" s="114">
        <f>SUM(B16:B21)</f>
        <v>1020754</v>
      </c>
      <c r="C23" s="114">
        <f>SUM(C16:C21)</f>
        <v>9549</v>
      </c>
      <c r="D23" s="114">
        <f>SUM(D16:D21)</f>
        <v>1030303</v>
      </c>
      <c r="E23" s="115" t="s">
        <v>37</v>
      </c>
      <c r="F23" s="147">
        <f>SUM(F16:F22)</f>
        <v>1074616</v>
      </c>
      <c r="G23" s="147">
        <f>SUM(G16:G22)</f>
        <v>10797</v>
      </c>
      <c r="H23" s="763">
        <f>SUM(H16:H22)</f>
        <v>1085413</v>
      </c>
      <c r="I23" s="47"/>
      <c r="J23" s="47"/>
    </row>
    <row r="24" spans="1:10" s="50" customFormat="1" ht="15.75" thickBot="1">
      <c r="A24" s="667" t="s">
        <v>38</v>
      </c>
      <c r="B24" s="668">
        <f>SUM(B23+B13)</f>
        <v>4631286</v>
      </c>
      <c r="C24" s="668">
        <f>SUM(C23+C13)</f>
        <v>99560</v>
      </c>
      <c r="D24" s="668">
        <f>SUM(D23+D13)</f>
        <v>4730846</v>
      </c>
      <c r="E24" s="669" t="s">
        <v>38</v>
      </c>
      <c r="F24" s="670">
        <f>SUM(F23+F13)</f>
        <v>4631286</v>
      </c>
      <c r="G24" s="670">
        <f>SUM(G23+G13)</f>
        <v>99560</v>
      </c>
      <c r="H24" s="671">
        <f>SUM(H23+H13)</f>
        <v>4730846</v>
      </c>
      <c r="I24" s="49"/>
      <c r="J24" s="49"/>
    </row>
  </sheetData>
  <sheetProtection/>
  <printOptions/>
  <pageMargins left="0.1968503937007874" right="0.2362204724409449" top="0.8267716535433072" bottom="0.7480314960629921" header="0.31496062992125984" footer="0.31496062992125984"/>
  <pageSetup horizontalDpi="600" verticalDpi="600" orientation="landscape" paperSize="9" scale="90" r:id="rId1"/>
  <headerFooter>
    <oddHeader>&amp;C&amp;"Book Antiqua,Félkövér"&amp;11Keszthely Város Önkormányzata
költségvetési mérlege közgazdasági tagolásban
2016. év&amp;R&amp;"Book Antiqua,Félkövér"1. sz. melléklet
ezer Ft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187"/>
  <sheetViews>
    <sheetView zoomScalePageLayoutView="0" workbookViewId="0" topLeftCell="A157">
      <selection activeCell="G180" sqref="G179:G180"/>
    </sheetView>
  </sheetViews>
  <sheetFormatPr defaultColWidth="9.140625" defaultRowHeight="12.75"/>
  <cols>
    <col min="1" max="1" width="4.421875" style="92" customWidth="1"/>
    <col min="2" max="2" width="54.00390625" style="93" customWidth="1"/>
    <col min="3" max="3" width="12.28125" style="35" bestFit="1" customWidth="1"/>
    <col min="4" max="4" width="11.28125" style="35" bestFit="1" customWidth="1"/>
    <col min="5" max="5" width="12.28125" style="35" bestFit="1" customWidth="1"/>
    <col min="6" max="6" width="11.140625" style="3" bestFit="1" customWidth="1"/>
    <col min="7" max="7" width="12.28125" style="3" bestFit="1" customWidth="1"/>
    <col min="8" max="13" width="9.140625" style="3" customWidth="1"/>
    <col min="14" max="14" width="9.140625" style="42" customWidth="1"/>
    <col min="15" max="16384" width="9.140625" style="3" customWidth="1"/>
  </cols>
  <sheetData>
    <row r="1" spans="1:7" ht="45.75" thickBot="1">
      <c r="A1" s="79" t="s">
        <v>14</v>
      </c>
      <c r="B1" s="80" t="s">
        <v>51</v>
      </c>
      <c r="C1" s="80" t="s">
        <v>331</v>
      </c>
      <c r="D1" s="80" t="s">
        <v>330</v>
      </c>
      <c r="E1" s="348" t="s">
        <v>331</v>
      </c>
      <c r="F1" s="127" t="s">
        <v>136</v>
      </c>
      <c r="G1" s="201" t="s">
        <v>137</v>
      </c>
    </row>
    <row r="2" spans="1:7" ht="16.5" customHeight="1">
      <c r="A2" s="858" t="s">
        <v>54</v>
      </c>
      <c r="B2" s="859"/>
      <c r="C2" s="860"/>
      <c r="D2" s="442"/>
      <c r="E2" s="442"/>
      <c r="F2" s="318"/>
      <c r="G2" s="443"/>
    </row>
    <row r="3" spans="1:7" s="42" customFormat="1" ht="15">
      <c r="A3" s="444">
        <v>1</v>
      </c>
      <c r="B3" s="445" t="s">
        <v>125</v>
      </c>
      <c r="C3" s="218">
        <f>SUM(C4:C20)</f>
        <v>108232</v>
      </c>
      <c r="D3" s="218">
        <f>SUM(D4:D20)</f>
        <v>120</v>
      </c>
      <c r="E3" s="218">
        <f>SUM(C3,D3)</f>
        <v>108352</v>
      </c>
      <c r="F3" s="218">
        <f>SUM(F4:F20)</f>
        <v>51210</v>
      </c>
      <c r="G3" s="83">
        <f>E3-F3</f>
        <v>57142</v>
      </c>
    </row>
    <row r="4" spans="1:7" s="42" customFormat="1" ht="33">
      <c r="A4" s="444"/>
      <c r="B4" s="446" t="s">
        <v>314</v>
      </c>
      <c r="C4" s="614">
        <v>1800</v>
      </c>
      <c r="D4" s="614"/>
      <c r="E4" s="614">
        <f aca="true" t="shared" si="0" ref="E4:E121">SUM(C4,D4)</f>
        <v>1800</v>
      </c>
      <c r="F4" s="614">
        <v>0</v>
      </c>
      <c r="G4" s="615">
        <f aca="true" t="shared" si="1" ref="G4:G121">E4-F4</f>
        <v>1800</v>
      </c>
    </row>
    <row r="5" spans="1:7" s="42" customFormat="1" ht="33">
      <c r="A5" s="444"/>
      <c r="B5" s="446" t="s">
        <v>313</v>
      </c>
      <c r="C5" s="614">
        <v>2000</v>
      </c>
      <c r="D5" s="614"/>
      <c r="E5" s="614">
        <f t="shared" si="0"/>
        <v>2000</v>
      </c>
      <c r="F5" s="614">
        <v>0</v>
      </c>
      <c r="G5" s="615">
        <f t="shared" si="1"/>
        <v>2000</v>
      </c>
    </row>
    <row r="6" spans="1:7" s="42" customFormat="1" ht="33">
      <c r="A6" s="444"/>
      <c r="B6" s="446" t="s">
        <v>280</v>
      </c>
      <c r="C6" s="614">
        <v>19500</v>
      </c>
      <c r="D6" s="614"/>
      <c r="E6" s="614">
        <f t="shared" si="0"/>
        <v>19500</v>
      </c>
      <c r="F6" s="614">
        <v>19500</v>
      </c>
      <c r="G6" s="615">
        <f t="shared" si="1"/>
        <v>0</v>
      </c>
    </row>
    <row r="7" spans="1:7" s="42" customFormat="1" ht="16.5">
      <c r="A7" s="444"/>
      <c r="B7" s="446" t="s">
        <v>530</v>
      </c>
      <c r="C7" s="614">
        <v>2400</v>
      </c>
      <c r="D7" s="614"/>
      <c r="E7" s="614">
        <f t="shared" si="0"/>
        <v>2400</v>
      </c>
      <c r="F7" s="614">
        <v>2400</v>
      </c>
      <c r="G7" s="615">
        <f t="shared" si="1"/>
        <v>0</v>
      </c>
    </row>
    <row r="8" spans="1:7" s="42" customFormat="1" ht="33">
      <c r="A8" s="444"/>
      <c r="B8" s="446" t="s">
        <v>283</v>
      </c>
      <c r="C8" s="614">
        <v>300</v>
      </c>
      <c r="D8" s="614"/>
      <c r="E8" s="614">
        <f t="shared" si="0"/>
        <v>300</v>
      </c>
      <c r="F8" s="614">
        <v>300</v>
      </c>
      <c r="G8" s="615">
        <f t="shared" si="1"/>
        <v>0</v>
      </c>
    </row>
    <row r="9" spans="1:7" s="42" customFormat="1" ht="33">
      <c r="A9" s="444"/>
      <c r="B9" s="446" t="s">
        <v>282</v>
      </c>
      <c r="C9" s="614">
        <v>1200</v>
      </c>
      <c r="D9" s="614"/>
      <c r="E9" s="614">
        <f t="shared" si="0"/>
        <v>1200</v>
      </c>
      <c r="F9" s="614">
        <v>1200</v>
      </c>
      <c r="G9" s="615">
        <f t="shared" si="1"/>
        <v>0</v>
      </c>
    </row>
    <row r="10" spans="1:7" s="42" customFormat="1" ht="33">
      <c r="A10" s="444"/>
      <c r="B10" s="446" t="s">
        <v>281</v>
      </c>
      <c r="C10" s="614">
        <v>900</v>
      </c>
      <c r="D10" s="614"/>
      <c r="E10" s="614">
        <f t="shared" si="0"/>
        <v>900</v>
      </c>
      <c r="F10" s="614">
        <v>900</v>
      </c>
      <c r="G10" s="615">
        <f t="shared" si="1"/>
        <v>0</v>
      </c>
    </row>
    <row r="11" spans="1:7" s="42" customFormat="1" ht="33">
      <c r="A11" s="444"/>
      <c r="B11" s="446" t="s">
        <v>312</v>
      </c>
      <c r="C11" s="614">
        <v>2700</v>
      </c>
      <c r="D11" s="614"/>
      <c r="E11" s="614">
        <f t="shared" si="0"/>
        <v>2700</v>
      </c>
      <c r="F11" s="614">
        <v>2700</v>
      </c>
      <c r="G11" s="615">
        <f t="shared" si="1"/>
        <v>0</v>
      </c>
    </row>
    <row r="12" spans="1:7" s="42" customFormat="1" ht="16.5">
      <c r="A12" s="444"/>
      <c r="B12" s="446" t="s">
        <v>531</v>
      </c>
      <c r="C12" s="614">
        <v>5410</v>
      </c>
      <c r="D12" s="614"/>
      <c r="E12" s="614">
        <f t="shared" si="0"/>
        <v>5410</v>
      </c>
      <c r="F12" s="614">
        <v>5410</v>
      </c>
      <c r="G12" s="615">
        <f t="shared" si="1"/>
        <v>0</v>
      </c>
    </row>
    <row r="13" spans="1:7" s="42" customFormat="1" ht="33">
      <c r="A13" s="444"/>
      <c r="B13" s="446" t="s">
        <v>284</v>
      </c>
      <c r="C13" s="614">
        <v>16800</v>
      </c>
      <c r="D13" s="614"/>
      <c r="E13" s="614">
        <f t="shared" si="0"/>
        <v>16800</v>
      </c>
      <c r="F13" s="614">
        <v>16800</v>
      </c>
      <c r="G13" s="615">
        <f t="shared" si="1"/>
        <v>0</v>
      </c>
    </row>
    <row r="14" spans="1:7" s="42" customFormat="1" ht="33">
      <c r="A14" s="444"/>
      <c r="B14" s="446" t="s">
        <v>532</v>
      </c>
      <c r="C14" s="614">
        <v>2000</v>
      </c>
      <c r="D14" s="614"/>
      <c r="E14" s="614">
        <f t="shared" si="0"/>
        <v>2000</v>
      </c>
      <c r="F14" s="614">
        <v>2000</v>
      </c>
      <c r="G14" s="615">
        <f t="shared" si="1"/>
        <v>0</v>
      </c>
    </row>
    <row r="15" spans="1:7" s="42" customFormat="1" ht="16.5">
      <c r="A15" s="444"/>
      <c r="B15" s="446" t="s">
        <v>449</v>
      </c>
      <c r="C15" s="614">
        <v>3175</v>
      </c>
      <c r="D15" s="614"/>
      <c r="E15" s="614">
        <f>SUM(C15,D15)</f>
        <v>3175</v>
      </c>
      <c r="F15" s="614"/>
      <c r="G15" s="615">
        <f>E15-F15</f>
        <v>3175</v>
      </c>
    </row>
    <row r="16" spans="1:7" s="42" customFormat="1" ht="33">
      <c r="A16" s="444"/>
      <c r="B16" s="446" t="s">
        <v>451</v>
      </c>
      <c r="C16" s="614">
        <v>1905</v>
      </c>
      <c r="D16" s="614"/>
      <c r="E16" s="614">
        <f>SUM(C16,D16)</f>
        <v>1905</v>
      </c>
      <c r="F16" s="614"/>
      <c r="G16" s="615">
        <f>E16-F16</f>
        <v>1905</v>
      </c>
    </row>
    <row r="17" spans="1:7" s="42" customFormat="1" ht="16.5">
      <c r="A17" s="444"/>
      <c r="B17" s="446" t="s">
        <v>450</v>
      </c>
      <c r="C17" s="614">
        <v>18907</v>
      </c>
      <c r="D17" s="614"/>
      <c r="E17" s="614">
        <f t="shared" si="0"/>
        <v>18907</v>
      </c>
      <c r="F17" s="614"/>
      <c r="G17" s="615">
        <f t="shared" si="1"/>
        <v>18907</v>
      </c>
    </row>
    <row r="18" spans="1:7" s="42" customFormat="1" ht="49.5">
      <c r="A18" s="444"/>
      <c r="B18" s="446" t="s">
        <v>452</v>
      </c>
      <c r="C18" s="614">
        <v>8835</v>
      </c>
      <c r="D18" s="614">
        <v>120</v>
      </c>
      <c r="E18" s="614">
        <f t="shared" si="0"/>
        <v>8955</v>
      </c>
      <c r="F18" s="614"/>
      <c r="G18" s="615">
        <f t="shared" si="1"/>
        <v>8955</v>
      </c>
    </row>
    <row r="19" spans="1:7" s="42" customFormat="1" ht="16.5">
      <c r="A19" s="444"/>
      <c r="B19" s="446" t="s">
        <v>435</v>
      </c>
      <c r="C19" s="614">
        <v>20000</v>
      </c>
      <c r="D19" s="614"/>
      <c r="E19" s="614">
        <f t="shared" si="0"/>
        <v>20000</v>
      </c>
      <c r="F19" s="614"/>
      <c r="G19" s="615">
        <f t="shared" si="1"/>
        <v>20000</v>
      </c>
    </row>
    <row r="20" spans="1:7" s="42" customFormat="1" ht="33">
      <c r="A20" s="444"/>
      <c r="B20" s="446" t="s">
        <v>517</v>
      </c>
      <c r="C20" s="614">
        <v>400</v>
      </c>
      <c r="D20" s="614"/>
      <c r="E20" s="614">
        <f t="shared" si="0"/>
        <v>400</v>
      </c>
      <c r="F20" s="614">
        <v>0</v>
      </c>
      <c r="G20" s="615">
        <f t="shared" si="1"/>
        <v>400</v>
      </c>
    </row>
    <row r="21" spans="1:7" s="42" customFormat="1" ht="16.5">
      <c r="A21" s="444"/>
      <c r="B21" s="446"/>
      <c r="C21" s="217"/>
      <c r="D21" s="217"/>
      <c r="E21" s="218">
        <f t="shared" si="0"/>
        <v>0</v>
      </c>
      <c r="F21" s="217"/>
      <c r="G21" s="343">
        <f t="shared" si="1"/>
        <v>0</v>
      </c>
    </row>
    <row r="22" spans="1:7" s="42" customFormat="1" ht="15">
      <c r="A22" s="444">
        <v>2</v>
      </c>
      <c r="B22" s="445" t="s">
        <v>126</v>
      </c>
      <c r="C22" s="218">
        <f>SUM(C23:C34)</f>
        <v>67191</v>
      </c>
      <c r="D22" s="218">
        <f>SUM(D23:D34)</f>
        <v>7244</v>
      </c>
      <c r="E22" s="218">
        <f>SUM(E23:E34)</f>
        <v>74435</v>
      </c>
      <c r="F22" s="218">
        <f>SUM(F23:F34)</f>
        <v>0</v>
      </c>
      <c r="G22" s="83">
        <f>SUM(G23:G34)</f>
        <v>74435</v>
      </c>
    </row>
    <row r="23" spans="1:7" s="42" customFormat="1" ht="16.5">
      <c r="A23" s="444"/>
      <c r="B23" s="446" t="s">
        <v>201</v>
      </c>
      <c r="C23" s="217">
        <v>21000</v>
      </c>
      <c r="D23" s="217"/>
      <c r="E23" s="217">
        <f t="shared" si="0"/>
        <v>21000</v>
      </c>
      <c r="F23" s="217"/>
      <c r="G23" s="258">
        <f t="shared" si="1"/>
        <v>21000</v>
      </c>
    </row>
    <row r="24" spans="1:7" s="42" customFormat="1" ht="18" customHeight="1">
      <c r="A24" s="444"/>
      <c r="B24" s="447" t="s">
        <v>565</v>
      </c>
      <c r="C24" s="217">
        <v>890</v>
      </c>
      <c r="D24" s="217">
        <v>0</v>
      </c>
      <c r="E24" s="217">
        <f t="shared" si="0"/>
        <v>890</v>
      </c>
      <c r="F24" s="217"/>
      <c r="G24" s="258">
        <f t="shared" si="1"/>
        <v>890</v>
      </c>
    </row>
    <row r="25" spans="1:7" s="42" customFormat="1" ht="18" customHeight="1">
      <c r="A25" s="444"/>
      <c r="B25" s="552" t="s">
        <v>327</v>
      </c>
      <c r="C25" s="371">
        <v>13327</v>
      </c>
      <c r="D25" s="371"/>
      <c r="E25" s="371">
        <f t="shared" si="0"/>
        <v>13327</v>
      </c>
      <c r="F25" s="371"/>
      <c r="G25" s="258">
        <f t="shared" si="1"/>
        <v>13327</v>
      </c>
    </row>
    <row r="26" spans="1:7" s="42" customFormat="1" ht="18" customHeight="1">
      <c r="A26" s="448"/>
      <c r="B26" s="449" t="s">
        <v>311</v>
      </c>
      <c r="C26" s="259">
        <v>60</v>
      </c>
      <c r="D26" s="259"/>
      <c r="E26" s="259">
        <f t="shared" si="0"/>
        <v>60</v>
      </c>
      <c r="F26" s="259"/>
      <c r="G26" s="553">
        <f t="shared" si="1"/>
        <v>60</v>
      </c>
    </row>
    <row r="27" spans="1:7" s="42" customFormat="1" ht="16.5">
      <c r="A27" s="448"/>
      <c r="B27" s="554" t="s">
        <v>511</v>
      </c>
      <c r="C27" s="279">
        <v>640</v>
      </c>
      <c r="D27" s="279">
        <v>-640</v>
      </c>
      <c r="E27" s="259">
        <f t="shared" si="0"/>
        <v>0</v>
      </c>
      <c r="F27" s="279"/>
      <c r="G27" s="463">
        <f t="shared" si="1"/>
        <v>0</v>
      </c>
    </row>
    <row r="28" spans="1:7" s="42" customFormat="1" ht="33">
      <c r="A28" s="448"/>
      <c r="B28" s="554" t="s">
        <v>556</v>
      </c>
      <c r="C28" s="555">
        <v>2600</v>
      </c>
      <c r="D28" s="555"/>
      <c r="E28" s="555">
        <f t="shared" si="0"/>
        <v>2600</v>
      </c>
      <c r="F28" s="555"/>
      <c r="G28" s="589">
        <f t="shared" si="1"/>
        <v>2600</v>
      </c>
    </row>
    <row r="29" spans="1:7" s="42" customFormat="1" ht="16.5">
      <c r="A29" s="448"/>
      <c r="B29" s="554" t="s">
        <v>592</v>
      </c>
      <c r="C29" s="555">
        <v>5000</v>
      </c>
      <c r="D29" s="555"/>
      <c r="E29" s="555">
        <f t="shared" si="0"/>
        <v>5000</v>
      </c>
      <c r="F29" s="555"/>
      <c r="G29" s="744">
        <f t="shared" si="1"/>
        <v>5000</v>
      </c>
    </row>
    <row r="30" spans="1:7" s="42" customFormat="1" ht="16.5">
      <c r="A30" s="448"/>
      <c r="B30" s="554" t="s">
        <v>633</v>
      </c>
      <c r="C30" s="588">
        <v>0</v>
      </c>
      <c r="D30" s="588">
        <v>7884</v>
      </c>
      <c r="E30" s="555">
        <f t="shared" si="0"/>
        <v>7884</v>
      </c>
      <c r="F30" s="588"/>
      <c r="G30" s="744">
        <f t="shared" si="1"/>
        <v>7884</v>
      </c>
    </row>
    <row r="31" spans="1:7" s="42" customFormat="1" ht="33">
      <c r="A31" s="448"/>
      <c r="B31" s="449" t="s">
        <v>515</v>
      </c>
      <c r="C31" s="555">
        <v>3810</v>
      </c>
      <c r="D31" s="555">
        <v>-318</v>
      </c>
      <c r="E31" s="555">
        <f t="shared" si="0"/>
        <v>3492</v>
      </c>
      <c r="F31" s="555"/>
      <c r="G31" s="380">
        <f t="shared" si="1"/>
        <v>3492</v>
      </c>
    </row>
    <row r="32" spans="1:7" s="42" customFormat="1" ht="33">
      <c r="A32" s="448"/>
      <c r="B32" s="449" t="s">
        <v>516</v>
      </c>
      <c r="C32" s="555">
        <v>3810</v>
      </c>
      <c r="D32" s="555">
        <v>318</v>
      </c>
      <c r="E32" s="555">
        <f t="shared" si="0"/>
        <v>4128</v>
      </c>
      <c r="F32" s="555"/>
      <c r="G32" s="380">
        <f t="shared" si="1"/>
        <v>4128</v>
      </c>
    </row>
    <row r="33" spans="1:7" s="42" customFormat="1" ht="33">
      <c r="A33" s="448"/>
      <c r="B33" s="449" t="s">
        <v>518</v>
      </c>
      <c r="C33" s="555">
        <v>4354</v>
      </c>
      <c r="D33" s="555"/>
      <c r="E33" s="555">
        <f t="shared" si="0"/>
        <v>4354</v>
      </c>
      <c r="F33" s="555"/>
      <c r="G33" s="380">
        <f t="shared" si="1"/>
        <v>4354</v>
      </c>
    </row>
    <row r="34" spans="1:7" s="42" customFormat="1" ht="33.75" thickBot="1">
      <c r="A34" s="574"/>
      <c r="B34" s="575" t="s">
        <v>519</v>
      </c>
      <c r="C34" s="616">
        <v>11700</v>
      </c>
      <c r="D34" s="616"/>
      <c r="E34" s="616">
        <f t="shared" si="0"/>
        <v>11700</v>
      </c>
      <c r="F34" s="616"/>
      <c r="G34" s="617">
        <f t="shared" si="1"/>
        <v>11700</v>
      </c>
    </row>
    <row r="35" spans="1:7" s="42" customFormat="1" ht="15">
      <c r="A35" s="601">
        <v>3</v>
      </c>
      <c r="B35" s="607" t="s">
        <v>526</v>
      </c>
      <c r="C35" s="608">
        <f>SUM(C36)</f>
        <v>2667</v>
      </c>
      <c r="D35" s="608">
        <f>SUM(D36)</f>
        <v>0</v>
      </c>
      <c r="E35" s="608">
        <f>SUM(C35:D35)</f>
        <v>2667</v>
      </c>
      <c r="F35" s="608">
        <f>SUM(F36)</f>
        <v>0</v>
      </c>
      <c r="G35" s="609">
        <f t="shared" si="1"/>
        <v>2667</v>
      </c>
    </row>
    <row r="36" spans="1:7" s="42" customFormat="1" ht="16.5">
      <c r="A36" s="564"/>
      <c r="B36" s="449" t="s">
        <v>527</v>
      </c>
      <c r="C36" s="259">
        <v>2667</v>
      </c>
      <c r="D36" s="259"/>
      <c r="E36" s="259">
        <f>SUM(C36:D36)</f>
        <v>2667</v>
      </c>
      <c r="F36" s="259"/>
      <c r="G36" s="461">
        <f t="shared" si="1"/>
        <v>2667</v>
      </c>
    </row>
    <row r="37" spans="1:7" s="42" customFormat="1" ht="16.5">
      <c r="A37" s="601"/>
      <c r="B37" s="602"/>
      <c r="C37" s="279"/>
      <c r="D37" s="279"/>
      <c r="E37" s="279"/>
      <c r="F37" s="279"/>
      <c r="G37" s="606"/>
    </row>
    <row r="38" spans="1:7" s="42" customFormat="1" ht="15">
      <c r="A38" s="600">
        <v>4</v>
      </c>
      <c r="B38" s="558" t="s">
        <v>528</v>
      </c>
      <c r="C38" s="387">
        <f>SUM(C39)</f>
        <v>3810</v>
      </c>
      <c r="D38" s="387">
        <f>SUM(D39)</f>
        <v>0</v>
      </c>
      <c r="E38" s="387">
        <f>SUM(C38:D38)</f>
        <v>3810</v>
      </c>
      <c r="F38" s="387">
        <f>SUM(F39)</f>
        <v>0</v>
      </c>
      <c r="G38" s="417">
        <f t="shared" si="1"/>
        <v>3810</v>
      </c>
    </row>
    <row r="39" spans="1:7" s="42" customFormat="1" ht="16.5">
      <c r="A39" s="562"/>
      <c r="B39" s="554" t="s">
        <v>529</v>
      </c>
      <c r="C39" s="372">
        <v>3810</v>
      </c>
      <c r="D39" s="372"/>
      <c r="E39" s="372">
        <f>SUM(C39:D39)</f>
        <v>3810</v>
      </c>
      <c r="F39" s="372"/>
      <c r="G39" s="563">
        <f t="shared" si="1"/>
        <v>3810</v>
      </c>
    </row>
    <row r="40" spans="1:7" s="42" customFormat="1" ht="16.5">
      <c r="A40" s="564"/>
      <c r="B40" s="565"/>
      <c r="C40" s="259"/>
      <c r="D40" s="259"/>
      <c r="E40" s="259"/>
      <c r="F40" s="259"/>
      <c r="G40" s="566"/>
    </row>
    <row r="41" spans="1:7" s="42" customFormat="1" ht="15">
      <c r="A41" s="462">
        <v>5</v>
      </c>
      <c r="B41" s="708" t="s">
        <v>557</v>
      </c>
      <c r="C41" s="219">
        <f>SUM(C42:C47)</f>
        <v>35510</v>
      </c>
      <c r="D41" s="219">
        <f>SUM(D42:D47)</f>
        <v>890</v>
      </c>
      <c r="E41" s="219">
        <f>SUM(E42:E47)</f>
        <v>36400</v>
      </c>
      <c r="F41" s="219">
        <f>SUM(F42:F47)</f>
        <v>0</v>
      </c>
      <c r="G41" s="417">
        <f>SUM(G42:G47)</f>
        <v>36400</v>
      </c>
    </row>
    <row r="42" spans="1:7" s="42" customFormat="1" ht="16.5">
      <c r="A42" s="444"/>
      <c r="B42" s="446" t="s">
        <v>302</v>
      </c>
      <c r="C42" s="217">
        <v>25000</v>
      </c>
      <c r="D42" s="217"/>
      <c r="E42" s="217">
        <f t="shared" si="0"/>
        <v>25000</v>
      </c>
      <c r="F42" s="217">
        <v>0</v>
      </c>
      <c r="G42" s="258">
        <f t="shared" si="1"/>
        <v>25000</v>
      </c>
    </row>
    <row r="43" spans="1:7" s="42" customFormat="1" ht="33">
      <c r="A43" s="444"/>
      <c r="B43" s="446" t="s">
        <v>434</v>
      </c>
      <c r="C43" s="374">
        <v>3010</v>
      </c>
      <c r="D43" s="374">
        <v>0</v>
      </c>
      <c r="E43" s="374">
        <f t="shared" si="0"/>
        <v>3010</v>
      </c>
      <c r="F43" s="374"/>
      <c r="G43" s="380">
        <f>E43-F43</f>
        <v>3010</v>
      </c>
    </row>
    <row r="44" spans="1:7" s="42" customFormat="1" ht="16.5">
      <c r="A44" s="444"/>
      <c r="B44" s="446" t="s">
        <v>357</v>
      </c>
      <c r="C44" s="374">
        <v>3000</v>
      </c>
      <c r="D44" s="217">
        <v>0</v>
      </c>
      <c r="E44" s="217">
        <f t="shared" si="0"/>
        <v>3000</v>
      </c>
      <c r="F44" s="217"/>
      <c r="G44" s="258">
        <f>E44-F44</f>
        <v>3000</v>
      </c>
    </row>
    <row r="45" spans="1:7" s="42" customFormat="1" ht="33">
      <c r="A45" s="444"/>
      <c r="B45" s="446" t="s">
        <v>453</v>
      </c>
      <c r="C45" s="374">
        <v>4445</v>
      </c>
      <c r="D45" s="374">
        <v>0</v>
      </c>
      <c r="E45" s="374">
        <f t="shared" si="0"/>
        <v>4445</v>
      </c>
      <c r="F45" s="374"/>
      <c r="G45" s="380">
        <f>E45-F45</f>
        <v>4445</v>
      </c>
    </row>
    <row r="46" spans="1:7" s="42" customFormat="1" ht="16.5">
      <c r="A46" s="444"/>
      <c r="B46" s="446" t="s">
        <v>618</v>
      </c>
      <c r="C46" s="374">
        <v>0</v>
      </c>
      <c r="D46" s="374">
        <v>890</v>
      </c>
      <c r="E46" s="374">
        <f t="shared" si="0"/>
        <v>890</v>
      </c>
      <c r="F46" s="374"/>
      <c r="G46" s="380">
        <f>E46-F46</f>
        <v>890</v>
      </c>
    </row>
    <row r="47" spans="1:7" s="42" customFormat="1" ht="16.5">
      <c r="A47" s="444"/>
      <c r="B47" s="446" t="s">
        <v>567</v>
      </c>
      <c r="C47" s="374">
        <v>55</v>
      </c>
      <c r="D47" s="374">
        <v>0</v>
      </c>
      <c r="E47" s="374">
        <f t="shared" si="0"/>
        <v>55</v>
      </c>
      <c r="F47" s="374"/>
      <c r="G47" s="380">
        <f t="shared" si="1"/>
        <v>55</v>
      </c>
    </row>
    <row r="48" spans="1:7" s="42" customFormat="1" ht="16.5">
      <c r="A48" s="444"/>
      <c r="B48" s="446"/>
      <c r="C48" s="217"/>
      <c r="D48" s="217"/>
      <c r="E48" s="218">
        <f t="shared" si="0"/>
        <v>0</v>
      </c>
      <c r="F48" s="217"/>
      <c r="G48" s="343">
        <f t="shared" si="1"/>
        <v>0</v>
      </c>
    </row>
    <row r="49" spans="1:7" s="42" customFormat="1" ht="15">
      <c r="A49" s="444">
        <v>6</v>
      </c>
      <c r="B49" s="445" t="s">
        <v>127</v>
      </c>
      <c r="C49" s="218">
        <f>SUM(C50:C51)</f>
        <v>1500</v>
      </c>
      <c r="D49" s="218">
        <f>SUM(D50:D51)</f>
        <v>0</v>
      </c>
      <c r="E49" s="218">
        <f t="shared" si="0"/>
        <v>1500</v>
      </c>
      <c r="F49" s="218">
        <f>SUM(F50:F51)</f>
        <v>0</v>
      </c>
      <c r="G49" s="83">
        <f t="shared" si="1"/>
        <v>1500</v>
      </c>
    </row>
    <row r="50" spans="1:7" s="42" customFormat="1" ht="16.5">
      <c r="A50" s="444"/>
      <c r="B50" s="446" t="s">
        <v>86</v>
      </c>
      <c r="C50" s="217">
        <v>500</v>
      </c>
      <c r="D50" s="217"/>
      <c r="E50" s="217">
        <f t="shared" si="0"/>
        <v>500</v>
      </c>
      <c r="F50" s="217"/>
      <c r="G50" s="258">
        <f t="shared" si="1"/>
        <v>500</v>
      </c>
    </row>
    <row r="51" spans="1:7" s="42" customFormat="1" ht="16.5">
      <c r="A51" s="444"/>
      <c r="B51" s="446" t="s">
        <v>291</v>
      </c>
      <c r="C51" s="217">
        <v>1000</v>
      </c>
      <c r="D51" s="217"/>
      <c r="E51" s="217">
        <f t="shared" si="0"/>
        <v>1000</v>
      </c>
      <c r="F51" s="217"/>
      <c r="G51" s="258">
        <f t="shared" si="1"/>
        <v>1000</v>
      </c>
    </row>
    <row r="52" spans="1:7" s="85" customFormat="1" ht="16.5">
      <c r="A52" s="444"/>
      <c r="B52" s="446"/>
      <c r="C52" s="221"/>
      <c r="D52" s="221"/>
      <c r="E52" s="218">
        <f t="shared" si="0"/>
        <v>0</v>
      </c>
      <c r="F52" s="217"/>
      <c r="G52" s="343">
        <f t="shared" si="1"/>
        <v>0</v>
      </c>
    </row>
    <row r="53" spans="1:7" ht="16.5">
      <c r="A53" s="444">
        <v>7</v>
      </c>
      <c r="B53" s="450" t="s">
        <v>128</v>
      </c>
      <c r="C53" s="219">
        <f>SUM(C54:C58)</f>
        <v>18787</v>
      </c>
      <c r="D53" s="219">
        <f>SUM(D54:D58)</f>
        <v>0</v>
      </c>
      <c r="E53" s="218">
        <f t="shared" si="0"/>
        <v>18787</v>
      </c>
      <c r="F53" s="219">
        <f>SUM(F54:F58)</f>
        <v>5701</v>
      </c>
      <c r="G53" s="83">
        <f t="shared" si="1"/>
        <v>13086</v>
      </c>
    </row>
    <row r="54" spans="1:7" ht="51.75" customHeight="1">
      <c r="A54" s="462"/>
      <c r="B54" s="455" t="s">
        <v>560</v>
      </c>
      <c r="C54" s="536">
        <v>2801</v>
      </c>
      <c r="D54" s="599"/>
      <c r="E54" s="556">
        <f t="shared" si="0"/>
        <v>2801</v>
      </c>
      <c r="F54" s="536">
        <v>2801</v>
      </c>
      <c r="G54" s="598">
        <f t="shared" si="1"/>
        <v>0</v>
      </c>
    </row>
    <row r="55" spans="1:7" ht="16.5">
      <c r="A55" s="444"/>
      <c r="B55" s="446" t="s">
        <v>296</v>
      </c>
      <c r="C55" s="220">
        <v>2900</v>
      </c>
      <c r="D55" s="259"/>
      <c r="E55" s="556">
        <f t="shared" si="0"/>
        <v>2900</v>
      </c>
      <c r="F55" s="217">
        <v>2900</v>
      </c>
      <c r="G55" s="258">
        <f t="shared" si="1"/>
        <v>0</v>
      </c>
    </row>
    <row r="56" spans="1:7" ht="16.5">
      <c r="A56" s="454"/>
      <c r="B56" s="455" t="s">
        <v>297</v>
      </c>
      <c r="C56" s="435">
        <v>11000</v>
      </c>
      <c r="D56" s="435"/>
      <c r="E56" s="556">
        <f t="shared" si="0"/>
        <v>11000</v>
      </c>
      <c r="F56" s="570"/>
      <c r="G56" s="456">
        <f t="shared" si="1"/>
        <v>11000</v>
      </c>
    </row>
    <row r="57" spans="1:7" ht="16.5">
      <c r="A57" s="444"/>
      <c r="B57" s="446" t="s">
        <v>551</v>
      </c>
      <c r="C57" s="220">
        <v>799</v>
      </c>
      <c r="D57" s="220"/>
      <c r="E57" s="556">
        <f t="shared" si="0"/>
        <v>799</v>
      </c>
      <c r="F57" s="220"/>
      <c r="G57" s="456">
        <f t="shared" si="1"/>
        <v>799</v>
      </c>
    </row>
    <row r="58" spans="1:7" ht="33">
      <c r="A58" s="457"/>
      <c r="B58" s="447" t="s">
        <v>441</v>
      </c>
      <c r="C58" s="535">
        <v>1287</v>
      </c>
      <c r="D58" s="439"/>
      <c r="E58" s="556">
        <f t="shared" si="0"/>
        <v>1287</v>
      </c>
      <c r="F58" s="440"/>
      <c r="G58" s="458">
        <f t="shared" si="1"/>
        <v>1287</v>
      </c>
    </row>
    <row r="59" spans="1:7" ht="16.5">
      <c r="A59" s="459"/>
      <c r="B59" s="460"/>
      <c r="C59" s="435"/>
      <c r="D59" s="435"/>
      <c r="E59" s="435"/>
      <c r="F59" s="435"/>
      <c r="G59" s="461"/>
    </row>
    <row r="60" spans="1:7" ht="16.5">
      <c r="A60" s="462">
        <v>8</v>
      </c>
      <c r="B60" s="450" t="s">
        <v>398</v>
      </c>
      <c r="C60" s="219">
        <f>SUM(C61:C73)</f>
        <v>31579</v>
      </c>
      <c r="D60" s="219">
        <f>SUM(D61:D73)</f>
        <v>0</v>
      </c>
      <c r="E60" s="219">
        <f t="shared" si="0"/>
        <v>31579</v>
      </c>
      <c r="F60" s="219">
        <f>SUM(F61:F73)</f>
        <v>14200</v>
      </c>
      <c r="G60" s="417">
        <f t="shared" si="1"/>
        <v>17379</v>
      </c>
    </row>
    <row r="61" spans="1:7" ht="33">
      <c r="A61" s="444"/>
      <c r="B61" s="446" t="s">
        <v>200</v>
      </c>
      <c r="C61" s="536">
        <v>400</v>
      </c>
      <c r="D61" s="536"/>
      <c r="E61" s="374">
        <f t="shared" si="0"/>
        <v>400</v>
      </c>
      <c r="F61" s="374">
        <v>400</v>
      </c>
      <c r="G61" s="537">
        <f t="shared" si="1"/>
        <v>0</v>
      </c>
    </row>
    <row r="62" spans="1:7" ht="33">
      <c r="A62" s="444"/>
      <c r="B62" s="446" t="s">
        <v>310</v>
      </c>
      <c r="C62" s="536">
        <v>10000</v>
      </c>
      <c r="D62" s="536"/>
      <c r="E62" s="374">
        <f t="shared" si="0"/>
        <v>10000</v>
      </c>
      <c r="F62" s="374">
        <v>10000</v>
      </c>
      <c r="G62" s="537">
        <f t="shared" si="1"/>
        <v>0</v>
      </c>
    </row>
    <row r="63" spans="1:7" ht="33">
      <c r="A63" s="444"/>
      <c r="B63" s="446" t="s">
        <v>309</v>
      </c>
      <c r="C63" s="536">
        <v>400</v>
      </c>
      <c r="D63" s="536"/>
      <c r="E63" s="374">
        <f t="shared" si="0"/>
        <v>400</v>
      </c>
      <c r="F63" s="374">
        <v>400</v>
      </c>
      <c r="G63" s="537">
        <f t="shared" si="1"/>
        <v>0</v>
      </c>
    </row>
    <row r="64" spans="1:7" ht="16.5">
      <c r="A64" s="444"/>
      <c r="B64" s="446" t="s">
        <v>292</v>
      </c>
      <c r="C64" s="536">
        <v>400</v>
      </c>
      <c r="D64" s="536"/>
      <c r="E64" s="374">
        <f t="shared" si="0"/>
        <v>400</v>
      </c>
      <c r="F64" s="374">
        <v>400</v>
      </c>
      <c r="G64" s="537">
        <f t="shared" si="1"/>
        <v>0</v>
      </c>
    </row>
    <row r="65" spans="1:7" ht="33">
      <c r="A65" s="444"/>
      <c r="B65" s="446" t="s">
        <v>293</v>
      </c>
      <c r="C65" s="536">
        <v>1600</v>
      </c>
      <c r="D65" s="536"/>
      <c r="E65" s="374">
        <f t="shared" si="0"/>
        <v>1600</v>
      </c>
      <c r="F65" s="374">
        <v>0</v>
      </c>
      <c r="G65" s="380">
        <f t="shared" si="1"/>
        <v>1600</v>
      </c>
    </row>
    <row r="66" spans="1:7" ht="33">
      <c r="A66" s="444"/>
      <c r="B66" s="446" t="s">
        <v>294</v>
      </c>
      <c r="C66" s="536">
        <v>500</v>
      </c>
      <c r="D66" s="536"/>
      <c r="E66" s="374">
        <f t="shared" si="0"/>
        <v>500</v>
      </c>
      <c r="F66" s="374">
        <v>500</v>
      </c>
      <c r="G66" s="537">
        <f t="shared" si="1"/>
        <v>0</v>
      </c>
    </row>
    <row r="67" spans="1:7" ht="33">
      <c r="A67" s="444"/>
      <c r="B67" s="446" t="s">
        <v>448</v>
      </c>
      <c r="C67" s="536">
        <v>1200</v>
      </c>
      <c r="D67" s="536"/>
      <c r="E67" s="374">
        <f t="shared" si="0"/>
        <v>1200</v>
      </c>
      <c r="F67" s="374">
        <v>1200</v>
      </c>
      <c r="G67" s="380">
        <f t="shared" si="1"/>
        <v>0</v>
      </c>
    </row>
    <row r="68" spans="1:7" ht="16.5">
      <c r="A68" s="444"/>
      <c r="B68" s="446" t="s">
        <v>399</v>
      </c>
      <c r="C68" s="220">
        <v>800</v>
      </c>
      <c r="D68" s="220"/>
      <c r="E68" s="217">
        <f t="shared" si="0"/>
        <v>800</v>
      </c>
      <c r="F68" s="217">
        <v>800</v>
      </c>
      <c r="G68" s="258">
        <f t="shared" si="1"/>
        <v>0</v>
      </c>
    </row>
    <row r="69" spans="1:7" ht="16.5">
      <c r="A69" s="444"/>
      <c r="B69" s="446" t="s">
        <v>295</v>
      </c>
      <c r="C69" s="220">
        <v>500</v>
      </c>
      <c r="D69" s="220"/>
      <c r="E69" s="217">
        <f t="shared" si="0"/>
        <v>500</v>
      </c>
      <c r="F69" s="217">
        <v>500</v>
      </c>
      <c r="G69" s="258">
        <f t="shared" si="1"/>
        <v>0</v>
      </c>
    </row>
    <row r="70" spans="1:7" ht="16.5">
      <c r="A70" s="444"/>
      <c r="B70" s="446" t="s">
        <v>436</v>
      </c>
      <c r="C70" s="220">
        <v>600</v>
      </c>
      <c r="D70" s="220"/>
      <c r="E70" s="217">
        <f t="shared" si="0"/>
        <v>600</v>
      </c>
      <c r="F70" s="217"/>
      <c r="G70" s="258"/>
    </row>
    <row r="71" spans="1:7" ht="16.5">
      <c r="A71" s="444"/>
      <c r="B71" s="447" t="s">
        <v>354</v>
      </c>
      <c r="C71" s="256">
        <v>2400</v>
      </c>
      <c r="D71" s="256"/>
      <c r="E71" s="371">
        <f t="shared" si="0"/>
        <v>2400</v>
      </c>
      <c r="F71" s="371"/>
      <c r="G71" s="563">
        <v>2400</v>
      </c>
    </row>
    <row r="72" spans="1:7" ht="33">
      <c r="A72" s="601"/>
      <c r="B72" s="577" t="s">
        <v>554</v>
      </c>
      <c r="C72" s="555">
        <v>2400</v>
      </c>
      <c r="D72" s="555"/>
      <c r="E72" s="555">
        <f t="shared" si="0"/>
        <v>2400</v>
      </c>
      <c r="F72" s="555"/>
      <c r="G72" s="571">
        <v>2400</v>
      </c>
    </row>
    <row r="73" spans="1:7" ht="17.25" thickBot="1">
      <c r="A73" s="451"/>
      <c r="B73" s="610" t="s">
        <v>359</v>
      </c>
      <c r="C73" s="611">
        <v>10379</v>
      </c>
      <c r="D73" s="611"/>
      <c r="E73" s="611">
        <f t="shared" si="0"/>
        <v>10379</v>
      </c>
      <c r="F73" s="611">
        <v>0</v>
      </c>
      <c r="G73" s="612">
        <f t="shared" si="1"/>
        <v>10379</v>
      </c>
    </row>
    <row r="74" spans="1:7" ht="30.75">
      <c r="A74" s="580">
        <v>9</v>
      </c>
      <c r="B74" s="613" t="s">
        <v>401</v>
      </c>
      <c r="C74" s="581">
        <f>SUM(C75:C75)</f>
        <v>5000</v>
      </c>
      <c r="D74" s="581">
        <f>SUM(D75:D75)</f>
        <v>0</v>
      </c>
      <c r="E74" s="581">
        <f t="shared" si="0"/>
        <v>5000</v>
      </c>
      <c r="F74" s="581">
        <f>SUM(F75:F75)</f>
        <v>0</v>
      </c>
      <c r="G74" s="578">
        <f t="shared" si="1"/>
        <v>5000</v>
      </c>
    </row>
    <row r="75" spans="1:7" ht="16.5">
      <c r="A75" s="457"/>
      <c r="B75" s="447" t="s">
        <v>52</v>
      </c>
      <c r="C75" s="371">
        <v>5000</v>
      </c>
      <c r="D75" s="372"/>
      <c r="E75" s="603">
        <f t="shared" si="0"/>
        <v>5000</v>
      </c>
      <c r="F75" s="371"/>
      <c r="G75" s="563">
        <f t="shared" si="1"/>
        <v>5000</v>
      </c>
    </row>
    <row r="76" spans="1:7" ht="16.5">
      <c r="A76" s="564"/>
      <c r="B76" s="449"/>
      <c r="C76" s="605"/>
      <c r="D76" s="259"/>
      <c r="E76" s="259"/>
      <c r="F76" s="259"/>
      <c r="G76" s="566"/>
    </row>
    <row r="77" spans="1:7" ht="16.5">
      <c r="A77" s="557">
        <v>10</v>
      </c>
      <c r="B77" s="604" t="s">
        <v>400</v>
      </c>
      <c r="C77" s="387">
        <f>SUM(C78)</f>
        <v>9529</v>
      </c>
      <c r="D77" s="387">
        <f>SUM(D78)</f>
        <v>0</v>
      </c>
      <c r="E77" s="387">
        <f>SUM(E78)</f>
        <v>9529</v>
      </c>
      <c r="F77" s="387">
        <f>SUM(F78)</f>
        <v>0</v>
      </c>
      <c r="G77" s="417">
        <f t="shared" si="1"/>
        <v>9529</v>
      </c>
    </row>
    <row r="78" spans="1:7" ht="16.5">
      <c r="A78" s="464"/>
      <c r="B78" s="447" t="s">
        <v>360</v>
      </c>
      <c r="C78" s="259">
        <v>9529</v>
      </c>
      <c r="D78" s="259"/>
      <c r="E78" s="259">
        <f>SUM(C78:D78)</f>
        <v>9529</v>
      </c>
      <c r="F78" s="370"/>
      <c r="G78" s="258">
        <f t="shared" si="1"/>
        <v>9529</v>
      </c>
    </row>
    <row r="79" spans="1:7" ht="16.5">
      <c r="A79" s="464"/>
      <c r="B79" s="449"/>
      <c r="C79" s="259"/>
      <c r="D79" s="259"/>
      <c r="E79" s="259"/>
      <c r="F79" s="370"/>
      <c r="G79" s="258"/>
    </row>
    <row r="80" spans="1:7" ht="16.5">
      <c r="A80" s="464">
        <v>11</v>
      </c>
      <c r="B80" s="465" t="s">
        <v>397</v>
      </c>
      <c r="C80" s="264">
        <f>SUM(C81)</f>
        <v>5080</v>
      </c>
      <c r="D80" s="264">
        <f>SUM(D81)</f>
        <v>0</v>
      </c>
      <c r="E80" s="264">
        <f>SUM(C80:D80)</f>
        <v>5080</v>
      </c>
      <c r="F80" s="264">
        <f>SUM(F81)</f>
        <v>0</v>
      </c>
      <c r="G80" s="83">
        <f t="shared" si="1"/>
        <v>5080</v>
      </c>
    </row>
    <row r="81" spans="1:7" ht="33">
      <c r="A81" s="464"/>
      <c r="B81" s="453" t="s">
        <v>361</v>
      </c>
      <c r="C81" s="555">
        <v>5080</v>
      </c>
      <c r="D81" s="555"/>
      <c r="E81" s="555">
        <f>SUM(C81:D81)</f>
        <v>5080</v>
      </c>
      <c r="F81" s="572"/>
      <c r="G81" s="573">
        <f t="shared" si="1"/>
        <v>5080</v>
      </c>
    </row>
    <row r="82" spans="1:7" ht="16.5">
      <c r="A82" s="557"/>
      <c r="B82" s="513"/>
      <c r="C82" s="279"/>
      <c r="D82" s="279"/>
      <c r="E82" s="279"/>
      <c r="F82" s="259"/>
      <c r="G82" s="561"/>
    </row>
    <row r="83" spans="1:7" ht="16.5">
      <c r="A83" s="557">
        <v>12</v>
      </c>
      <c r="B83" s="558" t="s">
        <v>402</v>
      </c>
      <c r="C83" s="387">
        <f>SUM(C84:C84)</f>
        <v>17129</v>
      </c>
      <c r="D83" s="387">
        <f>SUM(D84:D84)</f>
        <v>9906</v>
      </c>
      <c r="E83" s="387">
        <f>SUM(E84:E84)</f>
        <v>27035</v>
      </c>
      <c r="F83" s="387">
        <f>SUM(F84:F84)</f>
        <v>0</v>
      </c>
      <c r="G83" s="559">
        <f>SUM(G84:G84)</f>
        <v>27035</v>
      </c>
    </row>
    <row r="84" spans="1:7" ht="33">
      <c r="A84" s="464"/>
      <c r="B84" s="449" t="s">
        <v>454</v>
      </c>
      <c r="C84" s="555">
        <v>17129</v>
      </c>
      <c r="D84" s="555">
        <v>9906</v>
      </c>
      <c r="E84" s="555">
        <f>SUM(C84:D84)</f>
        <v>27035</v>
      </c>
      <c r="F84" s="618"/>
      <c r="G84" s="380">
        <f t="shared" si="1"/>
        <v>27035</v>
      </c>
    </row>
    <row r="85" spans="1:7" ht="16.5">
      <c r="A85" s="464"/>
      <c r="B85" s="449"/>
      <c r="C85" s="259"/>
      <c r="D85" s="259"/>
      <c r="E85" s="259"/>
      <c r="F85" s="370"/>
      <c r="G85" s="258"/>
    </row>
    <row r="86" spans="1:7" ht="30.75">
      <c r="A86" s="464">
        <v>13</v>
      </c>
      <c r="B86" s="466" t="s">
        <v>240</v>
      </c>
      <c r="C86" s="619">
        <f>SUM(C87)</f>
        <v>4350</v>
      </c>
      <c r="D86" s="619">
        <f>SUM(D87)</f>
        <v>0</v>
      </c>
      <c r="E86" s="619">
        <f>SUM(E87)</f>
        <v>4350</v>
      </c>
      <c r="F86" s="619">
        <f>SUM(F87)</f>
        <v>0</v>
      </c>
      <c r="G86" s="620">
        <f>SUM(G87)</f>
        <v>4350</v>
      </c>
    </row>
    <row r="87" spans="1:7" ht="16.5">
      <c r="A87" s="464"/>
      <c r="B87" s="449" t="s">
        <v>364</v>
      </c>
      <c r="C87" s="259">
        <v>4350</v>
      </c>
      <c r="D87" s="259"/>
      <c r="E87" s="259">
        <f>SUM(C87:D87)</f>
        <v>4350</v>
      </c>
      <c r="F87" s="370"/>
      <c r="G87" s="258">
        <f t="shared" si="1"/>
        <v>4350</v>
      </c>
    </row>
    <row r="88" spans="1:7" ht="16.5">
      <c r="A88" s="464"/>
      <c r="B88" s="467"/>
      <c r="C88" s="259"/>
      <c r="D88" s="259"/>
      <c r="E88" s="264"/>
      <c r="F88" s="370"/>
      <c r="G88" s="343">
        <f t="shared" si="1"/>
        <v>0</v>
      </c>
    </row>
    <row r="89" spans="1:7" ht="16.5">
      <c r="A89" s="512"/>
      <c r="B89" s="560" t="s">
        <v>24</v>
      </c>
      <c r="C89" s="373">
        <f>C3+C22+C41+C49+C53+C60+C74+C77+C80+C83+C86+C38+C35</f>
        <v>310364</v>
      </c>
      <c r="D89" s="373">
        <f>D3+D22+D41+D49+D53+D60+D74+D77+D80+D83+D86+D38+D35</f>
        <v>18160</v>
      </c>
      <c r="E89" s="373">
        <f>E3+E22+E41+E49+E53+E60+E74+E77+E80+E83+E86+E38+E35</f>
        <v>328524</v>
      </c>
      <c r="F89" s="373">
        <f>F3+F22+F41+F49+F53+F60+F74+F77+F80+F83+F86+F38+F35</f>
        <v>71111</v>
      </c>
      <c r="G89" s="567">
        <f>G3+G22+G41+G49+G53+G60+G74+G77+G80+G83+G86+G38+G35</f>
        <v>257413</v>
      </c>
    </row>
    <row r="90" spans="1:7" s="42" customFormat="1" ht="15" customHeight="1">
      <c r="A90" s="861" t="s">
        <v>55</v>
      </c>
      <c r="B90" s="862"/>
      <c r="C90" s="219"/>
      <c r="D90" s="219"/>
      <c r="E90" s="219">
        <f t="shared" si="0"/>
        <v>0</v>
      </c>
      <c r="F90" s="220"/>
      <c r="G90" s="417">
        <f t="shared" si="1"/>
        <v>0</v>
      </c>
    </row>
    <row r="91" spans="1:7" s="42" customFormat="1" ht="16.5">
      <c r="A91" s="444"/>
      <c r="B91" s="468"/>
      <c r="C91" s="219"/>
      <c r="D91" s="219"/>
      <c r="E91" s="218">
        <f t="shared" si="0"/>
        <v>0</v>
      </c>
      <c r="F91" s="217"/>
      <c r="G91" s="343">
        <f t="shared" si="1"/>
        <v>0</v>
      </c>
    </row>
    <row r="92" spans="1:7" s="42" customFormat="1" ht="15">
      <c r="A92" s="444">
        <v>1</v>
      </c>
      <c r="B92" s="468" t="s">
        <v>274</v>
      </c>
      <c r="C92" s="219">
        <f>SUM(C93:C98)</f>
        <v>8452</v>
      </c>
      <c r="D92" s="219">
        <f>SUM(D93:D98)</f>
        <v>0</v>
      </c>
      <c r="E92" s="218">
        <f t="shared" si="0"/>
        <v>8452</v>
      </c>
      <c r="F92" s="219">
        <f>SUM(F93:F98)</f>
        <v>0</v>
      </c>
      <c r="G92" s="83">
        <f t="shared" si="1"/>
        <v>8452</v>
      </c>
    </row>
    <row r="93" spans="1:7" s="42" customFormat="1" ht="16.5">
      <c r="A93" s="444"/>
      <c r="B93" s="446" t="s">
        <v>275</v>
      </c>
      <c r="C93" s="217">
        <v>1828</v>
      </c>
      <c r="D93" s="217"/>
      <c r="E93" s="217">
        <f t="shared" si="0"/>
        <v>1828</v>
      </c>
      <c r="F93" s="217">
        <v>0</v>
      </c>
      <c r="G93" s="258">
        <f t="shared" si="1"/>
        <v>1828</v>
      </c>
    </row>
    <row r="94" spans="1:7" s="42" customFormat="1" ht="16.5">
      <c r="A94" s="452"/>
      <c r="B94" s="446" t="s">
        <v>549</v>
      </c>
      <c r="C94" s="222">
        <v>3100</v>
      </c>
      <c r="D94" s="222"/>
      <c r="E94" s="222">
        <f t="shared" si="0"/>
        <v>3100</v>
      </c>
      <c r="F94" s="222">
        <v>0</v>
      </c>
      <c r="G94" s="463">
        <f t="shared" si="1"/>
        <v>3100</v>
      </c>
    </row>
    <row r="95" spans="1:7" s="42" customFormat="1" ht="16.5">
      <c r="A95" s="462"/>
      <c r="B95" s="446" t="s">
        <v>276</v>
      </c>
      <c r="C95" s="220">
        <v>1000</v>
      </c>
      <c r="D95" s="220"/>
      <c r="E95" s="220">
        <f t="shared" si="0"/>
        <v>1000</v>
      </c>
      <c r="F95" s="220">
        <v>0</v>
      </c>
      <c r="G95" s="456">
        <f t="shared" si="1"/>
        <v>1000</v>
      </c>
    </row>
    <row r="96" spans="1:7" s="42" customFormat="1" ht="16.5">
      <c r="A96" s="444"/>
      <c r="B96" s="446" t="s">
        <v>277</v>
      </c>
      <c r="C96" s="217">
        <v>635</v>
      </c>
      <c r="D96" s="217"/>
      <c r="E96" s="217">
        <f t="shared" si="0"/>
        <v>635</v>
      </c>
      <c r="F96" s="217">
        <v>0</v>
      </c>
      <c r="G96" s="258">
        <f t="shared" si="1"/>
        <v>635</v>
      </c>
    </row>
    <row r="97" spans="1:7" s="42" customFormat="1" ht="16.5">
      <c r="A97" s="457"/>
      <c r="B97" s="446" t="s">
        <v>602</v>
      </c>
      <c r="C97" s="371">
        <v>340</v>
      </c>
      <c r="D97" s="371"/>
      <c r="E97" s="217">
        <f t="shared" si="0"/>
        <v>340</v>
      </c>
      <c r="F97" s="371"/>
      <c r="G97" s="258">
        <f t="shared" si="1"/>
        <v>340</v>
      </c>
    </row>
    <row r="98" spans="1:7" s="42" customFormat="1" ht="16.5">
      <c r="A98" s="457"/>
      <c r="B98" s="446" t="s">
        <v>278</v>
      </c>
      <c r="C98" s="371">
        <v>1549</v>
      </c>
      <c r="D98" s="371"/>
      <c r="E98" s="371">
        <f t="shared" si="0"/>
        <v>1549</v>
      </c>
      <c r="F98" s="371">
        <v>0</v>
      </c>
      <c r="G98" s="563">
        <f t="shared" si="1"/>
        <v>1549</v>
      </c>
    </row>
    <row r="99" spans="1:7" s="42" customFormat="1" ht="16.5">
      <c r="A99" s="459"/>
      <c r="B99" s="471"/>
      <c r="C99" s="435"/>
      <c r="D99" s="435"/>
      <c r="E99" s="435"/>
      <c r="F99" s="435"/>
      <c r="G99" s="472"/>
    </row>
    <row r="100" spans="1:7" s="42" customFormat="1" ht="15">
      <c r="A100" s="462">
        <v>2</v>
      </c>
      <c r="B100" s="468" t="s">
        <v>87</v>
      </c>
      <c r="C100" s="219">
        <f>SUM(C101:C121)</f>
        <v>49217</v>
      </c>
      <c r="D100" s="219">
        <f>SUM(D101:D121)</f>
        <v>2510</v>
      </c>
      <c r="E100" s="219">
        <f>SUM(E101:E121)</f>
        <v>51727</v>
      </c>
      <c r="F100" s="219">
        <f>SUM(F101:F107)</f>
        <v>3810</v>
      </c>
      <c r="G100" s="417">
        <f t="shared" si="1"/>
        <v>47917</v>
      </c>
    </row>
    <row r="101" spans="1:7" s="42" customFormat="1" ht="16.5">
      <c r="A101" s="444"/>
      <c r="B101" s="446" t="s">
        <v>306</v>
      </c>
      <c r="C101" s="217">
        <v>5466</v>
      </c>
      <c r="D101" s="217">
        <v>122</v>
      </c>
      <c r="E101" s="217">
        <f t="shared" si="0"/>
        <v>5588</v>
      </c>
      <c r="F101" s="217">
        <v>3810</v>
      </c>
      <c r="G101" s="258">
        <f t="shared" si="1"/>
        <v>1778</v>
      </c>
    </row>
    <row r="102" spans="1:7" s="42" customFormat="1" ht="16.5">
      <c r="A102" s="444"/>
      <c r="B102" s="446" t="s">
        <v>345</v>
      </c>
      <c r="C102" s="217">
        <v>1600</v>
      </c>
      <c r="D102" s="217"/>
      <c r="E102" s="217">
        <f t="shared" si="0"/>
        <v>1600</v>
      </c>
      <c r="F102" s="217"/>
      <c r="G102" s="258">
        <f t="shared" si="1"/>
        <v>1600</v>
      </c>
    </row>
    <row r="103" spans="1:7" s="42" customFormat="1" ht="16.5">
      <c r="A103" s="444"/>
      <c r="B103" s="446" t="s">
        <v>346</v>
      </c>
      <c r="C103" s="217">
        <v>517</v>
      </c>
      <c r="D103" s="217"/>
      <c r="E103" s="217">
        <f t="shared" si="0"/>
        <v>517</v>
      </c>
      <c r="F103" s="217"/>
      <c r="G103" s="258">
        <f t="shared" si="1"/>
        <v>517</v>
      </c>
    </row>
    <row r="104" spans="1:7" s="42" customFormat="1" ht="16.5">
      <c r="A104" s="444"/>
      <c r="B104" s="446" t="s">
        <v>347</v>
      </c>
      <c r="C104" s="217">
        <v>4143</v>
      </c>
      <c r="D104" s="217">
        <v>-1622</v>
      </c>
      <c r="E104" s="217">
        <f t="shared" si="0"/>
        <v>2521</v>
      </c>
      <c r="F104" s="217"/>
      <c r="G104" s="258">
        <f t="shared" si="1"/>
        <v>2521</v>
      </c>
    </row>
    <row r="105" spans="1:7" s="42" customFormat="1" ht="16.5">
      <c r="A105" s="444"/>
      <c r="B105" s="446" t="s">
        <v>442</v>
      </c>
      <c r="C105" s="217">
        <v>4200</v>
      </c>
      <c r="D105" s="217"/>
      <c r="E105" s="217">
        <f t="shared" si="0"/>
        <v>4200</v>
      </c>
      <c r="F105" s="217"/>
      <c r="G105" s="258">
        <f t="shared" si="1"/>
        <v>4200</v>
      </c>
    </row>
    <row r="106" spans="1:7" s="42" customFormat="1" ht="16.5">
      <c r="A106" s="444"/>
      <c r="B106" s="446" t="s">
        <v>606</v>
      </c>
      <c r="C106" s="217">
        <v>7107</v>
      </c>
      <c r="D106" s="217"/>
      <c r="E106" s="217">
        <f t="shared" si="0"/>
        <v>7107</v>
      </c>
      <c r="F106" s="217"/>
      <c r="G106" s="258">
        <f t="shared" si="1"/>
        <v>7107</v>
      </c>
    </row>
    <row r="107" spans="1:7" s="42" customFormat="1" ht="16.5">
      <c r="A107" s="444"/>
      <c r="B107" s="446" t="s">
        <v>443</v>
      </c>
      <c r="C107" s="217">
        <v>2921</v>
      </c>
      <c r="D107" s="217">
        <v>-95</v>
      </c>
      <c r="E107" s="217">
        <f t="shared" si="0"/>
        <v>2826</v>
      </c>
      <c r="F107" s="217"/>
      <c r="G107" s="258">
        <f t="shared" si="1"/>
        <v>2826</v>
      </c>
    </row>
    <row r="108" spans="1:7" s="42" customFormat="1" ht="16.5">
      <c r="A108" s="444"/>
      <c r="B108" s="446" t="s">
        <v>587</v>
      </c>
      <c r="C108" s="217">
        <v>7000</v>
      </c>
      <c r="D108" s="217">
        <v>-1183</v>
      </c>
      <c r="E108" s="217">
        <f t="shared" si="0"/>
        <v>5817</v>
      </c>
      <c r="F108" s="217"/>
      <c r="G108" s="258">
        <f t="shared" si="1"/>
        <v>5817</v>
      </c>
    </row>
    <row r="109" spans="1:7" s="42" customFormat="1" ht="16.5">
      <c r="A109" s="444"/>
      <c r="B109" s="446" t="s">
        <v>562</v>
      </c>
      <c r="C109" s="217">
        <v>7077</v>
      </c>
      <c r="D109" s="217"/>
      <c r="E109" s="217">
        <f t="shared" si="0"/>
        <v>7077</v>
      </c>
      <c r="F109" s="217"/>
      <c r="G109" s="258">
        <f t="shared" si="1"/>
        <v>7077</v>
      </c>
    </row>
    <row r="110" spans="1:7" s="42" customFormat="1" ht="16.5">
      <c r="A110" s="444"/>
      <c r="B110" s="446" t="s">
        <v>566</v>
      </c>
      <c r="C110" s="217">
        <v>57</v>
      </c>
      <c r="D110" s="217"/>
      <c r="E110" s="217">
        <f t="shared" si="0"/>
        <v>57</v>
      </c>
      <c r="F110" s="217"/>
      <c r="G110" s="258">
        <f t="shared" si="1"/>
        <v>57</v>
      </c>
    </row>
    <row r="111" spans="1:7" s="42" customFormat="1" ht="16.5">
      <c r="A111" s="444"/>
      <c r="B111" s="446" t="s">
        <v>563</v>
      </c>
      <c r="C111" s="217">
        <v>2200</v>
      </c>
      <c r="D111" s="217"/>
      <c r="E111" s="217">
        <f t="shared" si="0"/>
        <v>2200</v>
      </c>
      <c r="F111" s="217"/>
      <c r="G111" s="258">
        <f t="shared" si="1"/>
        <v>2200</v>
      </c>
    </row>
    <row r="112" spans="1:7" s="42" customFormat="1" ht="16.5">
      <c r="A112" s="444"/>
      <c r="B112" s="446" t="s">
        <v>553</v>
      </c>
      <c r="C112" s="217">
        <v>1649</v>
      </c>
      <c r="D112" s="217"/>
      <c r="E112" s="217">
        <f t="shared" si="0"/>
        <v>1649</v>
      </c>
      <c r="F112" s="217"/>
      <c r="G112" s="258">
        <f t="shared" si="1"/>
        <v>1649</v>
      </c>
    </row>
    <row r="113" spans="1:7" s="42" customFormat="1" ht="16.5">
      <c r="A113" s="444"/>
      <c r="B113" s="446" t="s">
        <v>545</v>
      </c>
      <c r="C113" s="217">
        <v>813</v>
      </c>
      <c r="D113" s="217"/>
      <c r="E113" s="217">
        <f t="shared" si="0"/>
        <v>813</v>
      </c>
      <c r="F113" s="217"/>
      <c r="G113" s="258">
        <f t="shared" si="1"/>
        <v>813</v>
      </c>
    </row>
    <row r="114" spans="1:7" s="42" customFormat="1" ht="16.5">
      <c r="A114" s="444"/>
      <c r="B114" s="446" t="s">
        <v>464</v>
      </c>
      <c r="C114" s="217">
        <v>140</v>
      </c>
      <c r="D114" s="217">
        <v>28</v>
      </c>
      <c r="E114" s="217">
        <f t="shared" si="0"/>
        <v>168</v>
      </c>
      <c r="F114" s="217"/>
      <c r="G114" s="258">
        <f t="shared" si="1"/>
        <v>168</v>
      </c>
    </row>
    <row r="115" spans="1:7" s="42" customFormat="1" ht="16.5">
      <c r="A115" s="444"/>
      <c r="B115" s="446" t="s">
        <v>465</v>
      </c>
      <c r="C115" s="217">
        <v>340</v>
      </c>
      <c r="D115" s="217"/>
      <c r="E115" s="217">
        <f t="shared" si="0"/>
        <v>340</v>
      </c>
      <c r="F115" s="217"/>
      <c r="G115" s="258">
        <f t="shared" si="1"/>
        <v>340</v>
      </c>
    </row>
    <row r="116" spans="1:7" s="42" customFormat="1" ht="16.5">
      <c r="A116" s="444"/>
      <c r="B116" s="446" t="s">
        <v>466</v>
      </c>
      <c r="C116" s="217">
        <v>483</v>
      </c>
      <c r="D116" s="217"/>
      <c r="E116" s="217">
        <f t="shared" si="0"/>
        <v>483</v>
      </c>
      <c r="F116" s="217"/>
      <c r="G116" s="258">
        <f t="shared" si="1"/>
        <v>483</v>
      </c>
    </row>
    <row r="117" spans="1:7" s="42" customFormat="1" ht="16.5">
      <c r="A117" s="452"/>
      <c r="B117" s="453" t="s">
        <v>467</v>
      </c>
      <c r="C117" s="222">
        <v>366</v>
      </c>
      <c r="D117" s="222"/>
      <c r="E117" s="222">
        <f t="shared" si="0"/>
        <v>366</v>
      </c>
      <c r="F117" s="222"/>
      <c r="G117" s="463">
        <f t="shared" si="1"/>
        <v>366</v>
      </c>
    </row>
    <row r="118" spans="1:7" s="42" customFormat="1" ht="16.5">
      <c r="A118" s="512"/>
      <c r="B118" s="455" t="s">
        <v>574</v>
      </c>
      <c r="C118" s="745">
        <v>372</v>
      </c>
      <c r="D118" s="745"/>
      <c r="E118" s="745">
        <f t="shared" si="0"/>
        <v>372</v>
      </c>
      <c r="F118" s="745"/>
      <c r="G118" s="746">
        <f t="shared" si="1"/>
        <v>372</v>
      </c>
    </row>
    <row r="119" spans="1:7" s="42" customFormat="1" ht="16.5">
      <c r="A119" s="462"/>
      <c r="B119" s="446" t="s">
        <v>575</v>
      </c>
      <c r="C119" s="220">
        <v>1966</v>
      </c>
      <c r="D119" s="220"/>
      <c r="E119" s="220">
        <f t="shared" si="0"/>
        <v>1966</v>
      </c>
      <c r="F119" s="220"/>
      <c r="G119" s="456">
        <f t="shared" si="1"/>
        <v>1966</v>
      </c>
    </row>
    <row r="120" spans="1:7" s="42" customFormat="1" ht="16.5">
      <c r="A120" s="454"/>
      <c r="B120" s="446" t="s">
        <v>576</v>
      </c>
      <c r="C120" s="256">
        <v>800</v>
      </c>
      <c r="D120" s="256">
        <v>-173</v>
      </c>
      <c r="E120" s="256">
        <f t="shared" si="0"/>
        <v>627</v>
      </c>
      <c r="F120" s="256"/>
      <c r="G120" s="635">
        <f t="shared" si="1"/>
        <v>627</v>
      </c>
    </row>
    <row r="121" spans="1:7" s="42" customFormat="1" ht="17.25" thickBot="1">
      <c r="A121" s="451"/>
      <c r="B121" s="747" t="s">
        <v>613</v>
      </c>
      <c r="C121" s="579">
        <v>0</v>
      </c>
      <c r="D121" s="579">
        <v>5433</v>
      </c>
      <c r="E121" s="579">
        <f t="shared" si="0"/>
        <v>5433</v>
      </c>
      <c r="F121" s="579"/>
      <c r="G121" s="641">
        <f t="shared" si="1"/>
        <v>5433</v>
      </c>
    </row>
    <row r="122" spans="1:7" s="42" customFormat="1" ht="15">
      <c r="A122" s="580">
        <v>3</v>
      </c>
      <c r="B122" s="748" t="s">
        <v>205</v>
      </c>
      <c r="C122" s="581">
        <f>SUM(C123:C129)</f>
        <v>4555</v>
      </c>
      <c r="D122" s="581">
        <f>SUM(D123:D129)</f>
        <v>426</v>
      </c>
      <c r="E122" s="581">
        <f>SUM(E123:E129)</f>
        <v>4981</v>
      </c>
      <c r="F122" s="581">
        <f>SUM(F123:F129)</f>
        <v>0</v>
      </c>
      <c r="G122" s="578">
        <f>SUM(G123:G129)</f>
        <v>4981</v>
      </c>
    </row>
    <row r="123" spans="1:7" s="42" customFormat="1" ht="16.5">
      <c r="A123" s="444"/>
      <c r="B123" s="446" t="s">
        <v>348</v>
      </c>
      <c r="C123" s="217">
        <v>950</v>
      </c>
      <c r="D123" s="217"/>
      <c r="E123" s="217">
        <f aca="true" t="shared" si="2" ref="E123:E129">SUM(C123,D123)</f>
        <v>950</v>
      </c>
      <c r="F123" s="217"/>
      <c r="G123" s="258">
        <f aca="true" t="shared" si="3" ref="G123:G169">E123-F123</f>
        <v>950</v>
      </c>
    </row>
    <row r="124" spans="1:7" s="42" customFormat="1" ht="16.5">
      <c r="A124" s="452"/>
      <c r="B124" s="446" t="s">
        <v>468</v>
      </c>
      <c r="C124" s="222">
        <v>28</v>
      </c>
      <c r="D124" s="222">
        <v>6</v>
      </c>
      <c r="E124" s="222">
        <f t="shared" si="2"/>
        <v>34</v>
      </c>
      <c r="F124" s="222"/>
      <c r="G124" s="463">
        <f t="shared" si="3"/>
        <v>34</v>
      </c>
    </row>
    <row r="125" spans="1:7" s="42" customFormat="1" ht="16.5">
      <c r="A125" s="459"/>
      <c r="B125" s="446" t="s">
        <v>469</v>
      </c>
      <c r="C125" s="435">
        <v>3219</v>
      </c>
      <c r="D125" s="435">
        <v>-6</v>
      </c>
      <c r="E125" s="435">
        <f t="shared" si="2"/>
        <v>3213</v>
      </c>
      <c r="F125" s="435"/>
      <c r="G125" s="461">
        <f>E125-F125</f>
        <v>3213</v>
      </c>
    </row>
    <row r="126" spans="1:7" s="42" customFormat="1" ht="16.5">
      <c r="A126" s="459"/>
      <c r="B126" s="446" t="s">
        <v>596</v>
      </c>
      <c r="C126" s="435">
        <v>250</v>
      </c>
      <c r="D126" s="435"/>
      <c r="E126" s="435">
        <f t="shared" si="2"/>
        <v>250</v>
      </c>
      <c r="F126" s="435"/>
      <c r="G126" s="461">
        <f>E126-F126</f>
        <v>250</v>
      </c>
    </row>
    <row r="127" spans="1:7" s="42" customFormat="1" ht="16.5">
      <c r="A127" s="459"/>
      <c r="B127" s="446" t="s">
        <v>580</v>
      </c>
      <c r="C127" s="435">
        <v>90</v>
      </c>
      <c r="D127" s="435"/>
      <c r="E127" s="435">
        <f t="shared" si="2"/>
        <v>90</v>
      </c>
      <c r="F127" s="435"/>
      <c r="G127" s="461">
        <f t="shared" si="3"/>
        <v>90</v>
      </c>
    </row>
    <row r="128" spans="1:7" s="42" customFormat="1" ht="16.5">
      <c r="A128" s="454"/>
      <c r="B128" s="446" t="s">
        <v>579</v>
      </c>
      <c r="C128" s="256">
        <v>18</v>
      </c>
      <c r="D128" s="256"/>
      <c r="E128" s="256">
        <f t="shared" si="2"/>
        <v>18</v>
      </c>
      <c r="F128" s="256"/>
      <c r="G128" s="635">
        <f t="shared" si="3"/>
        <v>18</v>
      </c>
    </row>
    <row r="129" spans="1:7" s="42" customFormat="1" ht="16.5">
      <c r="A129" s="459"/>
      <c r="B129" s="446" t="s">
        <v>616</v>
      </c>
      <c r="C129" s="435">
        <v>0</v>
      </c>
      <c r="D129" s="435">
        <v>426</v>
      </c>
      <c r="E129" s="435">
        <f t="shared" si="2"/>
        <v>426</v>
      </c>
      <c r="F129" s="435"/>
      <c r="G129" s="461">
        <f t="shared" si="3"/>
        <v>426</v>
      </c>
    </row>
    <row r="130" spans="1:7" s="42" customFormat="1" ht="16.5">
      <c r="A130" s="459"/>
      <c r="B130" s="471"/>
      <c r="C130" s="435"/>
      <c r="D130" s="435"/>
      <c r="E130" s="435"/>
      <c r="F130" s="435"/>
      <c r="G130" s="461"/>
    </row>
    <row r="131" spans="1:7" s="91" customFormat="1" ht="16.5">
      <c r="A131" s="462">
        <v>4</v>
      </c>
      <c r="B131" s="468" t="s">
        <v>206</v>
      </c>
      <c r="C131" s="219">
        <f>SUM(C132:C137)</f>
        <v>2484</v>
      </c>
      <c r="D131" s="219">
        <f>SUM(D132:D137)</f>
        <v>885</v>
      </c>
      <c r="E131" s="219">
        <f aca="true" t="shared" si="4" ref="E131:E137">SUM(C131,D131)</f>
        <v>3369</v>
      </c>
      <c r="F131" s="219">
        <f>SUM(F132:F137)</f>
        <v>0</v>
      </c>
      <c r="G131" s="219">
        <f>SUM(E131,F131)</f>
        <v>3369</v>
      </c>
    </row>
    <row r="132" spans="1:7" s="91" customFormat="1" ht="16.5">
      <c r="A132" s="444"/>
      <c r="B132" s="446" t="s">
        <v>307</v>
      </c>
      <c r="C132" s="217">
        <v>635</v>
      </c>
      <c r="D132" s="217">
        <v>-635</v>
      </c>
      <c r="E132" s="217">
        <f t="shared" si="4"/>
        <v>0</v>
      </c>
      <c r="F132" s="217">
        <v>0</v>
      </c>
      <c r="G132" s="83">
        <f t="shared" si="3"/>
        <v>0</v>
      </c>
    </row>
    <row r="133" spans="1:7" s="91" customFormat="1" ht="16.5">
      <c r="A133" s="444"/>
      <c r="B133" s="446" t="s">
        <v>308</v>
      </c>
      <c r="C133" s="217">
        <v>1601</v>
      </c>
      <c r="D133" s="217">
        <v>640</v>
      </c>
      <c r="E133" s="217">
        <f t="shared" si="4"/>
        <v>2241</v>
      </c>
      <c r="F133" s="217">
        <v>0</v>
      </c>
      <c r="G133" s="258">
        <f t="shared" si="3"/>
        <v>2241</v>
      </c>
    </row>
    <row r="134" spans="1:7" s="91" customFormat="1" ht="16.5">
      <c r="A134" s="444"/>
      <c r="B134" s="446" t="s">
        <v>471</v>
      </c>
      <c r="C134" s="217">
        <v>96</v>
      </c>
      <c r="D134" s="217">
        <v>-96</v>
      </c>
      <c r="E134" s="217">
        <f t="shared" si="4"/>
        <v>0</v>
      </c>
      <c r="F134" s="217"/>
      <c r="G134" s="258">
        <f t="shared" si="3"/>
        <v>0</v>
      </c>
    </row>
    <row r="135" spans="1:7" s="91" customFormat="1" ht="16.5">
      <c r="A135" s="444"/>
      <c r="B135" s="446" t="s">
        <v>472</v>
      </c>
      <c r="C135" s="217">
        <v>152</v>
      </c>
      <c r="D135" s="217"/>
      <c r="E135" s="217">
        <f t="shared" si="4"/>
        <v>152</v>
      </c>
      <c r="F135" s="217"/>
      <c r="G135" s="258"/>
    </row>
    <row r="136" spans="1:7" s="91" customFormat="1" ht="16.5">
      <c r="A136" s="444"/>
      <c r="B136" s="446" t="s">
        <v>617</v>
      </c>
      <c r="C136" s="217">
        <v>0</v>
      </c>
      <c r="D136" s="217">
        <v>364</v>
      </c>
      <c r="E136" s="217">
        <f t="shared" si="4"/>
        <v>364</v>
      </c>
      <c r="F136" s="217"/>
      <c r="G136" s="258"/>
    </row>
    <row r="137" spans="1:7" s="91" customFormat="1" ht="16.5">
      <c r="A137" s="444"/>
      <c r="B137" s="446" t="s">
        <v>618</v>
      </c>
      <c r="C137" s="217">
        <v>0</v>
      </c>
      <c r="D137" s="217">
        <v>612</v>
      </c>
      <c r="E137" s="217">
        <f t="shared" si="4"/>
        <v>612</v>
      </c>
      <c r="F137" s="217">
        <v>0</v>
      </c>
      <c r="G137" s="258">
        <f t="shared" si="3"/>
        <v>612</v>
      </c>
    </row>
    <row r="138" spans="1:7" s="91" customFormat="1" ht="16.5">
      <c r="A138" s="444"/>
      <c r="B138" s="469"/>
      <c r="C138" s="224"/>
      <c r="D138" s="224"/>
      <c r="E138" s="218"/>
      <c r="F138" s="257"/>
      <c r="G138" s="343">
        <f t="shared" si="3"/>
        <v>0</v>
      </c>
    </row>
    <row r="139" spans="1:7" s="91" customFormat="1" ht="16.5">
      <c r="A139" s="444">
        <v>5</v>
      </c>
      <c r="B139" s="468" t="s">
        <v>207</v>
      </c>
      <c r="C139" s="218">
        <f>SUM(C140:C143)</f>
        <v>7818</v>
      </c>
      <c r="D139" s="218">
        <f>SUM(D140:D143)</f>
        <v>-240</v>
      </c>
      <c r="E139" s="218">
        <f>SUM(E140:E143)</f>
        <v>7578</v>
      </c>
      <c r="F139" s="218">
        <f>SUM(F140)</f>
        <v>0</v>
      </c>
      <c r="G139" s="83">
        <f t="shared" si="3"/>
        <v>7578</v>
      </c>
    </row>
    <row r="140" spans="1:7" s="91" customFormat="1" ht="16.5">
      <c r="A140" s="444"/>
      <c r="B140" s="446" t="s">
        <v>271</v>
      </c>
      <c r="C140" s="217">
        <v>3175</v>
      </c>
      <c r="D140" s="217">
        <v>-240</v>
      </c>
      <c r="E140" s="217">
        <f>SUM(C140,D140)</f>
        <v>2935</v>
      </c>
      <c r="F140" s="257">
        <v>0</v>
      </c>
      <c r="G140" s="258">
        <f t="shared" si="3"/>
        <v>2935</v>
      </c>
    </row>
    <row r="141" spans="1:7" s="91" customFormat="1" ht="16.5">
      <c r="A141" s="444"/>
      <c r="B141" s="446" t="s">
        <v>338</v>
      </c>
      <c r="C141" s="217">
        <v>500</v>
      </c>
      <c r="D141" s="217"/>
      <c r="E141" s="217">
        <f>SUM(C141,D141)</f>
        <v>500</v>
      </c>
      <c r="F141" s="257"/>
      <c r="G141" s="258">
        <f t="shared" si="3"/>
        <v>500</v>
      </c>
    </row>
    <row r="142" spans="1:7" s="91" customFormat="1" ht="16.5">
      <c r="A142" s="444"/>
      <c r="B142" s="446" t="s">
        <v>612</v>
      </c>
      <c r="C142" s="217">
        <v>3500</v>
      </c>
      <c r="D142" s="217"/>
      <c r="E142" s="217">
        <f>SUM(C142,D142)</f>
        <v>3500</v>
      </c>
      <c r="F142" s="257"/>
      <c r="G142" s="258">
        <f t="shared" si="3"/>
        <v>3500</v>
      </c>
    </row>
    <row r="143" spans="1:7" s="91" customFormat="1" ht="33" customHeight="1">
      <c r="A143" s="444"/>
      <c r="B143" s="446" t="s">
        <v>634</v>
      </c>
      <c r="C143" s="374">
        <v>643</v>
      </c>
      <c r="D143" s="374"/>
      <c r="E143" s="374">
        <f>SUM(C143,D143)</f>
        <v>643</v>
      </c>
      <c r="F143" s="541">
        <v>0</v>
      </c>
      <c r="G143" s="380">
        <f t="shared" si="3"/>
        <v>643</v>
      </c>
    </row>
    <row r="144" spans="1:7" s="91" customFormat="1" ht="16.5">
      <c r="A144" s="444"/>
      <c r="B144" s="469"/>
      <c r="C144" s="224"/>
      <c r="D144" s="224"/>
      <c r="E144" s="218"/>
      <c r="F144" s="217"/>
      <c r="G144" s="343">
        <f t="shared" si="3"/>
        <v>0</v>
      </c>
    </row>
    <row r="145" spans="1:7" s="91" customFormat="1" ht="16.5">
      <c r="A145" s="444">
        <v>6</v>
      </c>
      <c r="B145" s="468" t="s">
        <v>269</v>
      </c>
      <c r="C145" s="218">
        <f>SUM(C146:C148)</f>
        <v>2084</v>
      </c>
      <c r="D145" s="218">
        <f>SUM(D146:D148)</f>
        <v>0</v>
      </c>
      <c r="E145" s="218">
        <f>SUM(E146:E148)</f>
        <v>2084</v>
      </c>
      <c r="F145" s="218">
        <f>SUM(F146:F148)</f>
        <v>2084</v>
      </c>
      <c r="G145" s="83">
        <f>SUM(G146:G148)</f>
        <v>0</v>
      </c>
    </row>
    <row r="146" spans="1:7" s="91" customFormat="1" ht="33">
      <c r="A146" s="444"/>
      <c r="B146" s="446" t="s">
        <v>635</v>
      </c>
      <c r="C146" s="217">
        <v>1888</v>
      </c>
      <c r="D146" s="217"/>
      <c r="E146" s="217">
        <f>SUM(C146,D146)</f>
        <v>1888</v>
      </c>
      <c r="F146" s="217">
        <v>1888</v>
      </c>
      <c r="G146" s="258">
        <f t="shared" si="3"/>
        <v>0</v>
      </c>
    </row>
    <row r="147" spans="1:7" s="91" customFormat="1" ht="16.5">
      <c r="A147" s="444"/>
      <c r="B147" s="446" t="s">
        <v>582</v>
      </c>
      <c r="C147" s="217">
        <v>16</v>
      </c>
      <c r="D147" s="217"/>
      <c r="E147" s="217">
        <f>SUM(C147,D147)</f>
        <v>16</v>
      </c>
      <c r="F147" s="217">
        <v>16</v>
      </c>
      <c r="G147" s="258">
        <f t="shared" si="3"/>
        <v>0</v>
      </c>
    </row>
    <row r="148" spans="1:7" s="91" customFormat="1" ht="16.5">
      <c r="A148" s="444"/>
      <c r="B148" s="446" t="s">
        <v>581</v>
      </c>
      <c r="C148" s="217">
        <v>180</v>
      </c>
      <c r="D148" s="217"/>
      <c r="E148" s="217">
        <f>SUM(C148,D148)</f>
        <v>180</v>
      </c>
      <c r="F148" s="217">
        <v>180</v>
      </c>
      <c r="G148" s="258">
        <f t="shared" si="3"/>
        <v>0</v>
      </c>
    </row>
    <row r="149" spans="1:7" s="91" customFormat="1" ht="16.5">
      <c r="A149" s="444"/>
      <c r="B149" s="469"/>
      <c r="C149" s="217"/>
      <c r="D149" s="217"/>
      <c r="E149" s="217"/>
      <c r="F149" s="217"/>
      <c r="G149" s="258"/>
    </row>
    <row r="150" spans="1:7" s="91" customFormat="1" ht="16.5">
      <c r="A150" s="444">
        <v>7</v>
      </c>
      <c r="B150" s="468" t="s">
        <v>203</v>
      </c>
      <c r="C150" s="218">
        <f>SUM(C151:C160)</f>
        <v>5139</v>
      </c>
      <c r="D150" s="218">
        <f>SUM(D151:D160)</f>
        <v>121</v>
      </c>
      <c r="E150" s="218">
        <f>SUM(E151:E160)</f>
        <v>5260</v>
      </c>
      <c r="F150" s="218"/>
      <c r="G150" s="83">
        <f t="shared" si="3"/>
        <v>5260</v>
      </c>
    </row>
    <row r="151" spans="1:7" s="91" customFormat="1" ht="16.5">
      <c r="A151" s="444"/>
      <c r="B151" s="446" t="s">
        <v>344</v>
      </c>
      <c r="C151" s="217">
        <v>424</v>
      </c>
      <c r="D151" s="217">
        <v>33</v>
      </c>
      <c r="E151" s="217">
        <f>SUM(C151:D151)</f>
        <v>457</v>
      </c>
      <c r="F151" s="217"/>
      <c r="G151" s="258">
        <f t="shared" si="3"/>
        <v>457</v>
      </c>
    </row>
    <row r="152" spans="1:7" s="91" customFormat="1" ht="16.5">
      <c r="A152" s="444"/>
      <c r="B152" s="446" t="s">
        <v>413</v>
      </c>
      <c r="C152" s="217">
        <v>1080</v>
      </c>
      <c r="D152" s="217"/>
      <c r="E152" s="217">
        <f aca="true" t="shared" si="5" ref="E152:E160">SUM(C152:D152)</f>
        <v>1080</v>
      </c>
      <c r="F152" s="217"/>
      <c r="G152" s="258">
        <f t="shared" si="3"/>
        <v>1080</v>
      </c>
    </row>
    <row r="153" spans="1:7" s="91" customFormat="1" ht="16.5">
      <c r="A153" s="444"/>
      <c r="B153" s="446" t="s">
        <v>473</v>
      </c>
      <c r="C153" s="217">
        <v>264</v>
      </c>
      <c r="D153" s="217"/>
      <c r="E153" s="217">
        <f t="shared" si="5"/>
        <v>264</v>
      </c>
      <c r="F153" s="217"/>
      <c r="G153" s="258">
        <f t="shared" si="3"/>
        <v>264</v>
      </c>
    </row>
    <row r="154" spans="1:7" s="91" customFormat="1" ht="16.5">
      <c r="A154" s="444"/>
      <c r="B154" s="446" t="s">
        <v>474</v>
      </c>
      <c r="C154" s="217">
        <v>150</v>
      </c>
      <c r="D154" s="217"/>
      <c r="E154" s="217">
        <f t="shared" si="5"/>
        <v>150</v>
      </c>
      <c r="F154" s="217"/>
      <c r="G154" s="258">
        <f t="shared" si="3"/>
        <v>150</v>
      </c>
    </row>
    <row r="155" spans="1:7" s="91" customFormat="1" ht="16.5">
      <c r="A155" s="444"/>
      <c r="B155" s="446" t="s">
        <v>475</v>
      </c>
      <c r="C155" s="217">
        <v>424</v>
      </c>
      <c r="D155" s="217"/>
      <c r="E155" s="217">
        <f t="shared" si="5"/>
        <v>424</v>
      </c>
      <c r="F155" s="217"/>
      <c r="G155" s="258">
        <f t="shared" si="3"/>
        <v>424</v>
      </c>
    </row>
    <row r="156" spans="1:7" s="91" customFormat="1" ht="16.5">
      <c r="A156" s="444"/>
      <c r="B156" s="446" t="s">
        <v>476</v>
      </c>
      <c r="C156" s="217">
        <v>947</v>
      </c>
      <c r="D156" s="217">
        <v>-947</v>
      </c>
      <c r="E156" s="217">
        <f t="shared" si="5"/>
        <v>0</v>
      </c>
      <c r="F156" s="217"/>
      <c r="G156" s="258">
        <f t="shared" si="3"/>
        <v>0</v>
      </c>
    </row>
    <row r="157" spans="1:7" s="91" customFormat="1" ht="16.5">
      <c r="A157" s="444"/>
      <c r="B157" s="446" t="s">
        <v>477</v>
      </c>
      <c r="C157" s="217">
        <v>1751</v>
      </c>
      <c r="D157" s="217">
        <v>-94</v>
      </c>
      <c r="E157" s="217">
        <f t="shared" si="5"/>
        <v>1657</v>
      </c>
      <c r="F157" s="217"/>
      <c r="G157" s="258">
        <f t="shared" si="3"/>
        <v>1657</v>
      </c>
    </row>
    <row r="158" spans="1:7" s="91" customFormat="1" ht="16.5">
      <c r="A158" s="444"/>
      <c r="B158" s="446" t="s">
        <v>578</v>
      </c>
      <c r="C158" s="217">
        <v>99</v>
      </c>
      <c r="D158" s="217">
        <v>-99</v>
      </c>
      <c r="E158" s="217">
        <f t="shared" si="5"/>
        <v>0</v>
      </c>
      <c r="F158" s="217"/>
      <c r="G158" s="258">
        <f t="shared" si="3"/>
        <v>0</v>
      </c>
    </row>
    <row r="159" spans="1:7" s="91" customFormat="1" ht="16.5">
      <c r="A159" s="444"/>
      <c r="B159" s="446" t="s">
        <v>614</v>
      </c>
      <c r="C159" s="217">
        <v>0</v>
      </c>
      <c r="D159" s="217">
        <v>343</v>
      </c>
      <c r="E159" s="217">
        <f t="shared" si="5"/>
        <v>343</v>
      </c>
      <c r="F159" s="217"/>
      <c r="G159" s="258">
        <f t="shared" si="3"/>
        <v>343</v>
      </c>
    </row>
    <row r="160" spans="1:7" s="91" customFormat="1" ht="16.5">
      <c r="A160" s="444"/>
      <c r="B160" s="446" t="s">
        <v>615</v>
      </c>
      <c r="C160" s="217">
        <v>0</v>
      </c>
      <c r="D160" s="217">
        <v>885</v>
      </c>
      <c r="E160" s="217">
        <f t="shared" si="5"/>
        <v>885</v>
      </c>
      <c r="F160" s="217"/>
      <c r="G160" s="258">
        <f t="shared" si="3"/>
        <v>885</v>
      </c>
    </row>
    <row r="161" spans="1:7" s="91" customFormat="1" ht="16.5">
      <c r="A161" s="444"/>
      <c r="B161" s="469"/>
      <c r="C161" s="217"/>
      <c r="D161" s="217"/>
      <c r="E161" s="217"/>
      <c r="F161" s="217"/>
      <c r="G161" s="258"/>
    </row>
    <row r="162" spans="1:7" s="91" customFormat="1" ht="16.5">
      <c r="A162" s="444">
        <v>8</v>
      </c>
      <c r="B162" s="468" t="s">
        <v>584</v>
      </c>
      <c r="C162" s="218">
        <f>SUM(C163:C165)</f>
        <v>287</v>
      </c>
      <c r="D162" s="218">
        <f>SUM(D163:D165)</f>
        <v>0</v>
      </c>
      <c r="E162" s="218">
        <f>SUM(E163:E165)</f>
        <v>287</v>
      </c>
      <c r="F162" s="218">
        <f>SUM(F163:F165)</f>
        <v>0</v>
      </c>
      <c r="G162" s="83">
        <f>SUM(G163:G165)</f>
        <v>287</v>
      </c>
    </row>
    <row r="163" spans="1:7" s="91" customFormat="1" ht="16.5">
      <c r="A163" s="444"/>
      <c r="B163" s="446" t="s">
        <v>470</v>
      </c>
      <c r="C163" s="217">
        <v>132</v>
      </c>
      <c r="D163" s="217">
        <v>0</v>
      </c>
      <c r="E163" s="217">
        <f>SUM(C163:D163)</f>
        <v>132</v>
      </c>
      <c r="F163" s="217"/>
      <c r="G163" s="258">
        <f t="shared" si="3"/>
        <v>132</v>
      </c>
    </row>
    <row r="164" spans="1:7" s="91" customFormat="1" ht="16.5">
      <c r="A164" s="444"/>
      <c r="B164" s="446" t="s">
        <v>577</v>
      </c>
      <c r="C164" s="217">
        <v>98</v>
      </c>
      <c r="D164" s="217"/>
      <c r="E164" s="217">
        <f>SUM(C164:D164)</f>
        <v>98</v>
      </c>
      <c r="F164" s="217"/>
      <c r="G164" s="258">
        <f t="shared" si="3"/>
        <v>98</v>
      </c>
    </row>
    <row r="165" spans="1:7" s="91" customFormat="1" ht="16.5">
      <c r="A165" s="444"/>
      <c r="B165" s="446" t="s">
        <v>465</v>
      </c>
      <c r="C165" s="217">
        <v>57</v>
      </c>
      <c r="D165" s="217"/>
      <c r="E165" s="217">
        <f>SUM(C165:D165)</f>
        <v>57</v>
      </c>
      <c r="F165" s="217"/>
      <c r="G165" s="258">
        <f t="shared" si="3"/>
        <v>57</v>
      </c>
    </row>
    <row r="166" spans="1:7" s="91" customFormat="1" ht="16.5">
      <c r="A166" s="444"/>
      <c r="B166" s="469"/>
      <c r="C166" s="224"/>
      <c r="D166" s="224"/>
      <c r="E166" s="218">
        <f>SUM(C166,D166)</f>
        <v>0</v>
      </c>
      <c r="F166" s="217"/>
      <c r="G166" s="258"/>
    </row>
    <row r="167" spans="1:7" ht="16.5">
      <c r="A167" s="444"/>
      <c r="B167" s="473" t="s">
        <v>24</v>
      </c>
      <c r="C167" s="218">
        <f>C92+C100+C122+C131+C139+C145+C150+C162</f>
        <v>80036</v>
      </c>
      <c r="D167" s="218">
        <f>D92+D100+D122+D131+D139+D145+D150+D162</f>
        <v>3702</v>
      </c>
      <c r="E167" s="218">
        <f>E92+E100+E122+E131+E139+E145+E150+E162</f>
        <v>83738</v>
      </c>
      <c r="F167" s="218">
        <f>F92+F100+F122+F131+F139+F145+F150+F162</f>
        <v>5894</v>
      </c>
      <c r="G167" s="83">
        <f>G92+G100+G122+G131+G139+G145+G150+G162</f>
        <v>77844</v>
      </c>
    </row>
    <row r="168" spans="1:7" ht="16.5">
      <c r="A168" s="444"/>
      <c r="B168" s="474"/>
      <c r="C168" s="217"/>
      <c r="D168" s="217"/>
      <c r="E168" s="218">
        <f>SUM(C168,D168)</f>
        <v>0</v>
      </c>
      <c r="F168" s="217"/>
      <c r="G168" s="343">
        <f t="shared" si="3"/>
        <v>0</v>
      </c>
    </row>
    <row r="169" spans="1:7" ht="17.25" thickBot="1">
      <c r="A169" s="451"/>
      <c r="B169" s="475" t="s">
        <v>53</v>
      </c>
      <c r="C169" s="223">
        <f>SUM(C89+C167)</f>
        <v>390400</v>
      </c>
      <c r="D169" s="223">
        <f>SUM(D89+D167)</f>
        <v>21862</v>
      </c>
      <c r="E169" s="385">
        <f>SUM(C169,D169)</f>
        <v>412262</v>
      </c>
      <c r="F169" s="223">
        <f>SUM(F89+F167)</f>
        <v>77005</v>
      </c>
      <c r="G169" s="386">
        <f t="shared" si="3"/>
        <v>335257</v>
      </c>
    </row>
    <row r="170" spans="1:7" ht="16.5">
      <c r="A170" s="476"/>
      <c r="B170" s="477"/>
      <c r="C170" s="478"/>
      <c r="D170" s="478"/>
      <c r="E170" s="478"/>
      <c r="F170" s="4"/>
      <c r="G170" s="4"/>
    </row>
    <row r="171" spans="1:7" ht="16.5">
      <c r="A171" s="476"/>
      <c r="B171" s="4"/>
      <c r="C171" s="478"/>
      <c r="D171" s="478"/>
      <c r="E171" s="478"/>
      <c r="F171" s="4"/>
      <c r="G171" s="4"/>
    </row>
    <row r="172" spans="1:7" ht="16.5">
      <c r="A172" s="476"/>
      <c r="B172" s="477"/>
      <c r="C172" s="478"/>
      <c r="D172" s="478"/>
      <c r="E172" s="478"/>
      <c r="F172" s="4"/>
      <c r="G172" s="4"/>
    </row>
    <row r="173" spans="1:7" ht="16.5">
      <c r="A173" s="476"/>
      <c r="B173" s="477"/>
      <c r="C173" s="478"/>
      <c r="D173" s="478"/>
      <c r="E173" s="478"/>
      <c r="F173" s="4"/>
      <c r="G173" s="4"/>
    </row>
    <row r="174" spans="1:7" ht="16.5">
      <c r="A174" s="476"/>
      <c r="B174" s="477"/>
      <c r="C174" s="478"/>
      <c r="D174" s="478"/>
      <c r="E174" s="478"/>
      <c r="F174" s="4"/>
      <c r="G174" s="4"/>
    </row>
    <row r="175" spans="1:7" ht="16.5">
      <c r="A175" s="476"/>
      <c r="B175" s="477"/>
      <c r="C175" s="478"/>
      <c r="D175" s="478"/>
      <c r="E175" s="478"/>
      <c r="F175" s="4"/>
      <c r="G175" s="4"/>
    </row>
    <row r="176" spans="1:7" ht="16.5">
      <c r="A176" s="476"/>
      <c r="B176" s="477"/>
      <c r="C176" s="478"/>
      <c r="D176" s="478"/>
      <c r="E176" s="478"/>
      <c r="F176" s="4"/>
      <c r="G176" s="4"/>
    </row>
    <row r="177" spans="1:7" ht="16.5">
      <c r="A177" s="476"/>
      <c r="B177" s="477"/>
      <c r="C177" s="478"/>
      <c r="D177" s="478"/>
      <c r="E177" s="478"/>
      <c r="F177" s="4"/>
      <c r="G177" s="4"/>
    </row>
    <row r="178" spans="1:7" ht="16.5">
      <c r="A178" s="476"/>
      <c r="B178" s="477"/>
      <c r="C178" s="478"/>
      <c r="D178" s="478"/>
      <c r="E178" s="478"/>
      <c r="F178" s="4"/>
      <c r="G178" s="4"/>
    </row>
    <row r="179" spans="1:7" ht="16.5">
      <c r="A179" s="476"/>
      <c r="B179" s="477"/>
      <c r="C179" s="478"/>
      <c r="D179" s="478"/>
      <c r="E179" s="478"/>
      <c r="F179" s="4"/>
      <c r="G179" s="4"/>
    </row>
    <row r="180" spans="1:7" ht="16.5">
      <c r="A180" s="476"/>
      <c r="B180" s="477"/>
      <c r="C180" s="478"/>
      <c r="D180" s="478"/>
      <c r="E180" s="478"/>
      <c r="F180" s="4"/>
      <c r="G180" s="4"/>
    </row>
    <row r="181" spans="1:7" ht="16.5">
      <c r="A181" s="476"/>
      <c r="B181" s="477"/>
      <c r="C181" s="478"/>
      <c r="D181" s="478"/>
      <c r="E181" s="478"/>
      <c r="F181" s="4"/>
      <c r="G181" s="4"/>
    </row>
    <row r="182" spans="1:7" ht="16.5">
      <c r="A182" s="476"/>
      <c r="B182" s="477"/>
      <c r="C182" s="478"/>
      <c r="D182" s="478"/>
      <c r="E182" s="478"/>
      <c r="F182" s="4"/>
      <c r="G182" s="4"/>
    </row>
    <row r="183" spans="1:7" ht="16.5">
      <c r="A183" s="476"/>
      <c r="B183" s="477"/>
      <c r="C183" s="478"/>
      <c r="D183" s="478"/>
      <c r="E183" s="478"/>
      <c r="F183" s="4"/>
      <c r="G183" s="4"/>
    </row>
    <row r="184" spans="1:7" ht="16.5">
      <c r="A184" s="476"/>
      <c r="B184" s="477"/>
      <c r="C184" s="478"/>
      <c r="D184" s="478"/>
      <c r="E184" s="478"/>
      <c r="F184" s="4"/>
      <c r="G184" s="4"/>
    </row>
    <row r="185" spans="1:7" ht="16.5">
      <c r="A185" s="476"/>
      <c r="B185" s="477"/>
      <c r="C185" s="478"/>
      <c r="D185" s="478"/>
      <c r="E185" s="478"/>
      <c r="F185" s="4"/>
      <c r="G185" s="4"/>
    </row>
    <row r="186" spans="1:7" ht="16.5">
      <c r="A186" s="476"/>
      <c r="B186" s="477"/>
      <c r="C186" s="478"/>
      <c r="D186" s="478"/>
      <c r="E186" s="478"/>
      <c r="F186" s="4"/>
      <c r="G186" s="4"/>
    </row>
    <row r="187" spans="1:7" ht="16.5">
      <c r="A187" s="476"/>
      <c r="B187" s="477"/>
      <c r="C187" s="478"/>
      <c r="D187" s="478"/>
      <c r="E187" s="478"/>
      <c r="F187" s="4"/>
      <c r="G187" s="4"/>
    </row>
  </sheetData>
  <sheetProtection/>
  <mergeCells count="2">
    <mergeCell ref="A2:C2"/>
    <mergeCell ref="A90:B90"/>
  </mergeCells>
  <printOptions/>
  <pageMargins left="0.2362204724409449" right="0.1968503937007874" top="0.7086614173228347" bottom="0.33" header="0.1968503937007874" footer="0.19"/>
  <pageSetup horizontalDpi="600" verticalDpi="600" orientation="portrait" paperSize="9" scale="85" r:id="rId1"/>
  <headerFooter>
    <oddHeader>&amp;C&amp;"Book Antiqua,Félkövér"&amp;11Keszthely Város Önkormányzata
beruházási kiadásai feladatonként&amp;R&amp;"Book Antiqua,Félkövér"10. sz. melléklet
ezer Ft</oddHeader>
    <oddFooter>&amp;C&amp;P</oddFooter>
  </headerFooter>
  <rowBreaks count="3" manualBreakCount="3">
    <brk id="34" max="255" man="1"/>
    <brk id="73" max="255" man="1"/>
    <brk id="12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N90"/>
  <sheetViews>
    <sheetView zoomScalePageLayoutView="0" workbookViewId="0" topLeftCell="A68">
      <selection activeCell="I94" sqref="I94"/>
    </sheetView>
  </sheetViews>
  <sheetFormatPr defaultColWidth="9.140625" defaultRowHeight="12.75"/>
  <cols>
    <col min="1" max="1" width="5.57421875" style="92" customWidth="1"/>
    <col min="2" max="2" width="55.140625" style="3" customWidth="1"/>
    <col min="3" max="3" width="12.28125" style="3" bestFit="1" customWidth="1"/>
    <col min="4" max="4" width="11.28125" style="3" bestFit="1" customWidth="1"/>
    <col min="5" max="5" width="12.28125" style="3" bestFit="1" customWidth="1"/>
    <col min="6" max="6" width="11.140625" style="3" bestFit="1" customWidth="1"/>
    <col min="7" max="7" width="12.28125" style="3" bestFit="1" customWidth="1"/>
    <col min="8" max="16384" width="9.140625" style="3" customWidth="1"/>
  </cols>
  <sheetData>
    <row r="1" spans="1:14" ht="45.75" thickBot="1">
      <c r="A1" s="79" t="s">
        <v>14</v>
      </c>
      <c r="B1" s="80" t="s">
        <v>56</v>
      </c>
      <c r="C1" s="216" t="s">
        <v>331</v>
      </c>
      <c r="D1" s="127" t="s">
        <v>330</v>
      </c>
      <c r="E1" s="305" t="s">
        <v>331</v>
      </c>
      <c r="F1" s="127" t="s">
        <v>136</v>
      </c>
      <c r="G1" s="201" t="s">
        <v>137</v>
      </c>
      <c r="N1" s="42"/>
    </row>
    <row r="2" spans="1:14" ht="16.5" customHeight="1">
      <c r="A2" s="863" t="s">
        <v>57</v>
      </c>
      <c r="B2" s="864"/>
      <c r="C2" s="864"/>
      <c r="D2" s="307"/>
      <c r="E2" s="307"/>
      <c r="F2" s="213"/>
      <c r="G2" s="214"/>
      <c r="N2" s="42"/>
    </row>
    <row r="3" spans="1:14" ht="16.5">
      <c r="A3" s="81"/>
      <c r="B3" s="96"/>
      <c r="C3" s="217"/>
      <c r="D3" s="308"/>
      <c r="E3" s="308"/>
      <c r="F3" s="37"/>
      <c r="G3" s="215"/>
      <c r="N3" s="42"/>
    </row>
    <row r="4" spans="1:14" ht="16.5">
      <c r="A4" s="81">
        <v>1</v>
      </c>
      <c r="B4" s="96" t="s">
        <v>125</v>
      </c>
      <c r="C4" s="218">
        <f>SUM(C5:C11)</f>
        <v>39500</v>
      </c>
      <c r="D4" s="218">
        <f>SUM(D5:D11)</f>
        <v>0</v>
      </c>
      <c r="E4" s="218">
        <f>SUM(C4,D4)</f>
        <v>39500</v>
      </c>
      <c r="F4" s="218">
        <f>SUM(F5:F11)</f>
        <v>37600</v>
      </c>
      <c r="G4" s="83">
        <f>E4-F4</f>
        <v>1900</v>
      </c>
      <c r="N4" s="42"/>
    </row>
    <row r="5" spans="1:14" ht="16.5">
      <c r="A5" s="81"/>
      <c r="B5" s="97" t="s">
        <v>607</v>
      </c>
      <c r="C5" s="217">
        <v>2413</v>
      </c>
      <c r="D5" s="217"/>
      <c r="E5" s="217">
        <f aca="true" t="shared" si="0" ref="E5:E87">SUM(C5,D5)</f>
        <v>2413</v>
      </c>
      <c r="F5" s="217">
        <v>2413</v>
      </c>
      <c r="G5" s="258">
        <f aca="true" t="shared" si="1" ref="G5:G87">E5-F5</f>
        <v>0</v>
      </c>
      <c r="N5" s="42"/>
    </row>
    <row r="6" spans="1:14" ht="33">
      <c r="A6" s="81"/>
      <c r="B6" s="97" t="s">
        <v>534</v>
      </c>
      <c r="C6" s="374">
        <v>1200</v>
      </c>
      <c r="D6" s="374"/>
      <c r="E6" s="374">
        <f t="shared" si="0"/>
        <v>1200</v>
      </c>
      <c r="F6" s="374">
        <v>1200</v>
      </c>
      <c r="G6" s="380">
        <f t="shared" si="1"/>
        <v>0</v>
      </c>
      <c r="N6" s="42"/>
    </row>
    <row r="7" spans="1:14" ht="16.5">
      <c r="A7" s="81"/>
      <c r="B7" s="97" t="s">
        <v>437</v>
      </c>
      <c r="C7" s="217">
        <v>23000</v>
      </c>
      <c r="D7" s="217"/>
      <c r="E7" s="217">
        <f t="shared" si="0"/>
        <v>23000</v>
      </c>
      <c r="F7" s="217">
        <v>23000</v>
      </c>
      <c r="G7" s="258">
        <f t="shared" si="1"/>
        <v>0</v>
      </c>
      <c r="N7" s="42"/>
    </row>
    <row r="8" spans="1:14" ht="33">
      <c r="A8" s="81"/>
      <c r="B8" s="97" t="s">
        <v>324</v>
      </c>
      <c r="C8" s="374">
        <v>1587</v>
      </c>
      <c r="D8" s="374"/>
      <c r="E8" s="374">
        <f t="shared" si="0"/>
        <v>1587</v>
      </c>
      <c r="F8" s="374">
        <v>1587</v>
      </c>
      <c r="G8" s="380">
        <f t="shared" si="1"/>
        <v>0</v>
      </c>
      <c r="N8" s="42"/>
    </row>
    <row r="9" spans="1:14" ht="33">
      <c r="A9" s="81"/>
      <c r="B9" s="97" t="s">
        <v>285</v>
      </c>
      <c r="C9" s="374">
        <v>3600</v>
      </c>
      <c r="D9" s="374"/>
      <c r="E9" s="374">
        <f t="shared" si="0"/>
        <v>3600</v>
      </c>
      <c r="F9" s="374">
        <v>3600</v>
      </c>
      <c r="G9" s="380">
        <f t="shared" si="1"/>
        <v>0</v>
      </c>
      <c r="N9" s="42"/>
    </row>
    <row r="10" spans="1:14" ht="16.5">
      <c r="A10" s="81"/>
      <c r="B10" s="97" t="s">
        <v>552</v>
      </c>
      <c r="C10" s="374">
        <v>1900</v>
      </c>
      <c r="D10" s="374"/>
      <c r="E10" s="374">
        <f t="shared" si="0"/>
        <v>1900</v>
      </c>
      <c r="F10" s="374">
        <v>0</v>
      </c>
      <c r="G10" s="380">
        <f t="shared" si="1"/>
        <v>1900</v>
      </c>
      <c r="N10" s="42"/>
    </row>
    <row r="11" spans="1:14" ht="33">
      <c r="A11" s="81"/>
      <c r="B11" s="97" t="s">
        <v>328</v>
      </c>
      <c r="C11" s="374">
        <v>5800</v>
      </c>
      <c r="D11" s="374"/>
      <c r="E11" s="374">
        <f t="shared" si="0"/>
        <v>5800</v>
      </c>
      <c r="F11" s="374">
        <v>5800</v>
      </c>
      <c r="G11" s="380">
        <f t="shared" si="1"/>
        <v>0</v>
      </c>
      <c r="N11" s="42"/>
    </row>
    <row r="12" spans="1:14" ht="16.5">
      <c r="A12" s="81"/>
      <c r="B12" s="97"/>
      <c r="C12" s="217"/>
      <c r="D12" s="349"/>
      <c r="E12" s="338">
        <f t="shared" si="0"/>
        <v>0</v>
      </c>
      <c r="F12" s="37"/>
      <c r="G12" s="343">
        <f t="shared" si="1"/>
        <v>0</v>
      </c>
      <c r="N12" s="42"/>
    </row>
    <row r="13" spans="1:14" ht="16.5">
      <c r="A13" s="81">
        <v>2</v>
      </c>
      <c r="B13" s="102" t="s">
        <v>129</v>
      </c>
      <c r="C13" s="225">
        <f>SUM(C14:C22)</f>
        <v>33182</v>
      </c>
      <c r="D13" s="225">
        <f>SUM(D14:D22)</f>
        <v>0</v>
      </c>
      <c r="E13" s="218">
        <f t="shared" si="0"/>
        <v>33182</v>
      </c>
      <c r="F13" s="225">
        <f>SUM(F14:F22)</f>
        <v>0</v>
      </c>
      <c r="G13" s="83">
        <f t="shared" si="1"/>
        <v>33182</v>
      </c>
      <c r="N13" s="42"/>
    </row>
    <row r="14" spans="1:14" ht="16.5">
      <c r="A14" s="101"/>
      <c r="B14" s="97" t="s">
        <v>58</v>
      </c>
      <c r="C14" s="254">
        <v>3746</v>
      </c>
      <c r="D14" s="254"/>
      <c r="E14" s="217">
        <f t="shared" si="0"/>
        <v>3746</v>
      </c>
      <c r="F14" s="217">
        <v>0</v>
      </c>
      <c r="G14" s="258">
        <f t="shared" si="1"/>
        <v>3746</v>
      </c>
      <c r="N14" s="42"/>
    </row>
    <row r="15" spans="1:14" ht="16.5">
      <c r="A15" s="101"/>
      <c r="B15" s="97" t="s">
        <v>210</v>
      </c>
      <c r="C15" s="254">
        <v>750</v>
      </c>
      <c r="D15" s="254"/>
      <c r="E15" s="217">
        <f t="shared" si="0"/>
        <v>750</v>
      </c>
      <c r="F15" s="217">
        <v>0</v>
      </c>
      <c r="G15" s="258">
        <f t="shared" si="1"/>
        <v>750</v>
      </c>
      <c r="N15" s="42"/>
    </row>
    <row r="16" spans="1:14" ht="33">
      <c r="A16" s="101"/>
      <c r="B16" s="97" t="s">
        <v>202</v>
      </c>
      <c r="C16" s="621">
        <v>820</v>
      </c>
      <c r="D16" s="621"/>
      <c r="E16" s="374">
        <f t="shared" si="0"/>
        <v>820</v>
      </c>
      <c r="F16" s="374">
        <v>0</v>
      </c>
      <c r="G16" s="380">
        <f t="shared" si="1"/>
        <v>820</v>
      </c>
      <c r="N16" s="42"/>
    </row>
    <row r="17" spans="1:14" ht="33">
      <c r="A17" s="101"/>
      <c r="B17" s="97" t="s">
        <v>300</v>
      </c>
      <c r="C17" s="621">
        <v>1732</v>
      </c>
      <c r="D17" s="621"/>
      <c r="E17" s="374">
        <f t="shared" si="0"/>
        <v>1732</v>
      </c>
      <c r="F17" s="374">
        <v>0</v>
      </c>
      <c r="G17" s="380">
        <f t="shared" si="1"/>
        <v>1732</v>
      </c>
      <c r="N17" s="42"/>
    </row>
    <row r="18" spans="1:14" ht="16.5">
      <c r="A18" s="101"/>
      <c r="B18" s="97" t="s">
        <v>298</v>
      </c>
      <c r="C18" s="254">
        <v>6591</v>
      </c>
      <c r="D18" s="254"/>
      <c r="E18" s="217">
        <f t="shared" si="0"/>
        <v>6591</v>
      </c>
      <c r="F18" s="217">
        <v>0</v>
      </c>
      <c r="G18" s="258">
        <f t="shared" si="1"/>
        <v>6591</v>
      </c>
      <c r="N18" s="42"/>
    </row>
    <row r="19" spans="1:14" ht="16.5">
      <c r="A19" s="101"/>
      <c r="B19" s="97" t="s">
        <v>299</v>
      </c>
      <c r="C19" s="254">
        <v>8661</v>
      </c>
      <c r="D19" s="254"/>
      <c r="E19" s="217">
        <f t="shared" si="0"/>
        <v>8661</v>
      </c>
      <c r="F19" s="217">
        <v>0</v>
      </c>
      <c r="G19" s="258">
        <f t="shared" si="1"/>
        <v>8661</v>
      </c>
      <c r="N19" s="42"/>
    </row>
    <row r="20" spans="1:14" ht="16.5">
      <c r="A20" s="101"/>
      <c r="B20" s="554" t="s">
        <v>533</v>
      </c>
      <c r="C20" s="254">
        <v>5000</v>
      </c>
      <c r="D20" s="254"/>
      <c r="E20" s="217">
        <f t="shared" si="0"/>
        <v>5000</v>
      </c>
      <c r="F20" s="217"/>
      <c r="G20" s="258">
        <f t="shared" si="1"/>
        <v>5000</v>
      </c>
      <c r="N20" s="42"/>
    </row>
    <row r="21" spans="1:14" ht="16.5">
      <c r="A21" s="101"/>
      <c r="B21" s="97" t="s">
        <v>550</v>
      </c>
      <c r="C21" s="254">
        <v>3008</v>
      </c>
      <c r="D21" s="254"/>
      <c r="E21" s="217">
        <f t="shared" si="0"/>
        <v>3008</v>
      </c>
      <c r="F21" s="217">
        <v>0</v>
      </c>
      <c r="G21" s="258">
        <f t="shared" si="1"/>
        <v>3008</v>
      </c>
      <c r="N21" s="42"/>
    </row>
    <row r="22" spans="1:14" ht="16.5">
      <c r="A22" s="101"/>
      <c r="B22" s="97" t="s">
        <v>301</v>
      </c>
      <c r="C22" s="254">
        <v>2874</v>
      </c>
      <c r="D22" s="254"/>
      <c r="E22" s="217">
        <f t="shared" si="0"/>
        <v>2874</v>
      </c>
      <c r="F22" s="217">
        <v>0</v>
      </c>
      <c r="G22" s="258">
        <f t="shared" si="1"/>
        <v>2874</v>
      </c>
      <c r="N22" s="42"/>
    </row>
    <row r="23" spans="1:14" ht="16.5">
      <c r="A23" s="101"/>
      <c r="B23" s="153"/>
      <c r="C23" s="220"/>
      <c r="D23" s="220"/>
      <c r="E23" s="338">
        <f t="shared" si="0"/>
        <v>0</v>
      </c>
      <c r="F23" s="217"/>
      <c r="G23" s="343">
        <f t="shared" si="1"/>
        <v>0</v>
      </c>
      <c r="N23" s="42"/>
    </row>
    <row r="24" spans="1:14" ht="16.5">
      <c r="A24" s="101">
        <v>3</v>
      </c>
      <c r="B24" s="98" t="s">
        <v>557</v>
      </c>
      <c r="C24" s="219">
        <f>SUM(C25:C27)</f>
        <v>152974</v>
      </c>
      <c r="D24" s="219">
        <f>SUM(D25:D27)</f>
        <v>0</v>
      </c>
      <c r="E24" s="218">
        <f t="shared" si="0"/>
        <v>152974</v>
      </c>
      <c r="F24" s="219">
        <f>SUM(F25:F27)</f>
        <v>26100</v>
      </c>
      <c r="G24" s="83">
        <f t="shared" si="1"/>
        <v>126874</v>
      </c>
      <c r="N24" s="42"/>
    </row>
    <row r="25" spans="1:14" ht="33">
      <c r="A25" s="101"/>
      <c r="B25" s="103" t="s">
        <v>323</v>
      </c>
      <c r="C25" s="536">
        <v>1100</v>
      </c>
      <c r="D25" s="622"/>
      <c r="E25" s="374">
        <f t="shared" si="0"/>
        <v>1100</v>
      </c>
      <c r="F25" s="547">
        <v>1100</v>
      </c>
      <c r="G25" s="380">
        <f t="shared" si="1"/>
        <v>0</v>
      </c>
      <c r="N25" s="42"/>
    </row>
    <row r="26" spans="1:14" ht="16.5">
      <c r="A26" s="101"/>
      <c r="B26" s="103" t="s">
        <v>601</v>
      </c>
      <c r="C26" s="536">
        <v>25000</v>
      </c>
      <c r="D26" s="622"/>
      <c r="E26" s="374">
        <f t="shared" si="0"/>
        <v>25000</v>
      </c>
      <c r="F26" s="547">
        <v>25000</v>
      </c>
      <c r="G26" s="380">
        <f t="shared" si="1"/>
        <v>0</v>
      </c>
      <c r="N26" s="42"/>
    </row>
    <row r="27" spans="1:14" ht="16.5">
      <c r="A27" s="101"/>
      <c r="B27" s="103" t="s">
        <v>303</v>
      </c>
      <c r="C27" s="220">
        <v>126874</v>
      </c>
      <c r="D27" s="309"/>
      <c r="E27" s="217">
        <f t="shared" si="0"/>
        <v>126874</v>
      </c>
      <c r="F27" s="279"/>
      <c r="G27" s="258">
        <f t="shared" si="1"/>
        <v>126874</v>
      </c>
      <c r="N27" s="42"/>
    </row>
    <row r="28" spans="1:14" ht="16.5">
      <c r="A28" s="101"/>
      <c r="B28" s="103"/>
      <c r="C28" s="220"/>
      <c r="D28" s="309"/>
      <c r="E28" s="338">
        <f t="shared" si="0"/>
        <v>0</v>
      </c>
      <c r="F28" s="37"/>
      <c r="G28" s="343">
        <f t="shared" si="1"/>
        <v>0</v>
      </c>
      <c r="N28" s="42"/>
    </row>
    <row r="29" spans="1:14" ht="30.75">
      <c r="A29" s="101">
        <v>4</v>
      </c>
      <c r="B29" s="43" t="s">
        <v>424</v>
      </c>
      <c r="C29" s="387">
        <f>SUM(C30:C31)</f>
        <v>33891</v>
      </c>
      <c r="D29" s="387">
        <f>SUM(D30:D31)</f>
        <v>0</v>
      </c>
      <c r="E29" s="387">
        <f>SUM(E30:E31)</f>
        <v>33891</v>
      </c>
      <c r="F29" s="387">
        <f>SUM(F30:F31)</f>
        <v>0</v>
      </c>
      <c r="G29" s="83">
        <f t="shared" si="1"/>
        <v>33891</v>
      </c>
      <c r="N29" s="42"/>
    </row>
    <row r="30" spans="1:14" ht="16.5">
      <c r="A30" s="101"/>
      <c r="B30" s="415" t="s">
        <v>605</v>
      </c>
      <c r="C30" s="279">
        <v>23200</v>
      </c>
      <c r="D30" s="416"/>
      <c r="E30" s="217">
        <f>SUM(C30:D30)</f>
        <v>23200</v>
      </c>
      <c r="F30" s="416"/>
      <c r="G30" s="258">
        <f t="shared" si="1"/>
        <v>23200</v>
      </c>
      <c r="N30" s="42"/>
    </row>
    <row r="31" spans="1:14" ht="33">
      <c r="A31" s="101"/>
      <c r="B31" s="396" t="s">
        <v>414</v>
      </c>
      <c r="C31" s="547">
        <v>10691</v>
      </c>
      <c r="D31" s="548"/>
      <c r="E31" s="374">
        <f>SUM(C31:D31)</f>
        <v>10691</v>
      </c>
      <c r="F31" s="548"/>
      <c r="G31" s="380">
        <f t="shared" si="1"/>
        <v>10691</v>
      </c>
      <c r="N31" s="42"/>
    </row>
    <row r="32" spans="1:14" ht="16.5">
      <c r="A32" s="101"/>
      <c r="B32" s="263"/>
      <c r="C32" s="259"/>
      <c r="D32" s="259"/>
      <c r="E32" s="338">
        <f t="shared" si="0"/>
        <v>0</v>
      </c>
      <c r="F32" s="259"/>
      <c r="G32" s="343">
        <f t="shared" si="1"/>
        <v>0</v>
      </c>
      <c r="N32" s="42"/>
    </row>
    <row r="33" spans="1:14" ht="16.5">
      <c r="A33" s="101">
        <v>6</v>
      </c>
      <c r="B33" s="43" t="s">
        <v>412</v>
      </c>
      <c r="C33" s="264">
        <f>SUM(C34:C34)</f>
        <v>2248</v>
      </c>
      <c r="D33" s="264">
        <f>SUM(D34:D34)</f>
        <v>0</v>
      </c>
      <c r="E33" s="218">
        <f t="shared" si="0"/>
        <v>2248</v>
      </c>
      <c r="F33" s="264">
        <f>SUM(F34:F34)</f>
        <v>2248</v>
      </c>
      <c r="G33" s="83">
        <f t="shared" si="1"/>
        <v>0</v>
      </c>
      <c r="N33" s="42"/>
    </row>
    <row r="34" spans="1:14" ht="16.5">
      <c r="A34" s="101"/>
      <c r="B34" s="263" t="s">
        <v>304</v>
      </c>
      <c r="C34" s="259">
        <v>2248</v>
      </c>
      <c r="D34" s="259"/>
      <c r="E34" s="217">
        <f t="shared" si="0"/>
        <v>2248</v>
      </c>
      <c r="F34" s="259">
        <v>2248</v>
      </c>
      <c r="G34" s="83">
        <f t="shared" si="1"/>
        <v>0</v>
      </c>
      <c r="N34" s="42"/>
    </row>
    <row r="35" spans="1:14" ht="16.5">
      <c r="A35" s="101"/>
      <c r="B35" s="263"/>
      <c r="C35" s="259"/>
      <c r="D35" s="279"/>
      <c r="E35" s="338">
        <f t="shared" si="0"/>
        <v>0</v>
      </c>
      <c r="F35" s="279"/>
      <c r="G35" s="343">
        <f t="shared" si="1"/>
        <v>0</v>
      </c>
      <c r="N35" s="42"/>
    </row>
    <row r="36" spans="1:14" ht="16.5">
      <c r="A36" s="81">
        <v>7</v>
      </c>
      <c r="B36" s="107" t="s">
        <v>199</v>
      </c>
      <c r="C36" s="264">
        <f>SUM(C37:C44)</f>
        <v>15740</v>
      </c>
      <c r="D36" s="264">
        <f>SUM(D37:D44)</f>
        <v>0</v>
      </c>
      <c r="E36" s="218">
        <f t="shared" si="0"/>
        <v>15740</v>
      </c>
      <c r="F36" s="264">
        <f>SUM(F37:F44)</f>
        <v>15740</v>
      </c>
      <c r="G36" s="83">
        <f t="shared" si="1"/>
        <v>0</v>
      </c>
      <c r="N36" s="42"/>
    </row>
    <row r="37" spans="1:14" ht="16.5">
      <c r="A37" s="255"/>
      <c r="B37" s="168" t="s">
        <v>286</v>
      </c>
      <c r="C37" s="372">
        <v>1400</v>
      </c>
      <c r="D37" s="538"/>
      <c r="E37" s="371">
        <f t="shared" si="0"/>
        <v>1400</v>
      </c>
      <c r="F37" s="538">
        <v>1400</v>
      </c>
      <c r="G37" s="470">
        <f t="shared" si="1"/>
        <v>0</v>
      </c>
      <c r="N37" s="42"/>
    </row>
    <row r="38" spans="1:14" ht="16.5">
      <c r="A38" s="539"/>
      <c r="B38" s="540" t="s">
        <v>535</v>
      </c>
      <c r="C38" s="259">
        <v>800</v>
      </c>
      <c r="D38" s="259"/>
      <c r="E38" s="435">
        <f t="shared" si="0"/>
        <v>800</v>
      </c>
      <c r="F38" s="259">
        <v>800</v>
      </c>
      <c r="G38" s="472">
        <f t="shared" si="1"/>
        <v>0</v>
      </c>
      <c r="N38" s="42"/>
    </row>
    <row r="39" spans="1:14" ht="16.5">
      <c r="A39" s="86"/>
      <c r="B39" s="103" t="s">
        <v>536</v>
      </c>
      <c r="C39" s="279">
        <v>800</v>
      </c>
      <c r="D39" s="279"/>
      <c r="E39" s="220">
        <f t="shared" si="0"/>
        <v>800</v>
      </c>
      <c r="F39" s="279">
        <v>800</v>
      </c>
      <c r="G39" s="417">
        <f t="shared" si="1"/>
        <v>0</v>
      </c>
      <c r="N39" s="42"/>
    </row>
    <row r="40" spans="1:14" ht="17.25" thickBot="1">
      <c r="A40" s="88"/>
      <c r="B40" s="582" t="s">
        <v>537</v>
      </c>
      <c r="C40" s="576">
        <v>1800</v>
      </c>
      <c r="D40" s="583"/>
      <c r="E40" s="579">
        <f t="shared" si="0"/>
        <v>1800</v>
      </c>
      <c r="F40" s="583">
        <v>1800</v>
      </c>
      <c r="G40" s="386">
        <f t="shared" si="1"/>
        <v>0</v>
      </c>
      <c r="N40" s="42"/>
    </row>
    <row r="41" spans="1:14" ht="16.5">
      <c r="A41" s="584"/>
      <c r="B41" s="585" t="s">
        <v>287</v>
      </c>
      <c r="C41" s="586">
        <v>5000</v>
      </c>
      <c r="D41" s="586"/>
      <c r="E41" s="587">
        <f t="shared" si="0"/>
        <v>5000</v>
      </c>
      <c r="F41" s="586">
        <v>5000</v>
      </c>
      <c r="G41" s="578">
        <f t="shared" si="1"/>
        <v>0</v>
      </c>
      <c r="N41" s="42"/>
    </row>
    <row r="42" spans="1:14" ht="16.5">
      <c r="A42" s="81"/>
      <c r="B42" s="97" t="s">
        <v>288</v>
      </c>
      <c r="C42" s="259">
        <v>1950</v>
      </c>
      <c r="D42" s="279"/>
      <c r="E42" s="217">
        <f t="shared" si="0"/>
        <v>1950</v>
      </c>
      <c r="F42" s="279">
        <v>1950</v>
      </c>
      <c r="G42" s="83">
        <f t="shared" si="1"/>
        <v>0</v>
      </c>
      <c r="N42" s="42"/>
    </row>
    <row r="43" spans="1:14" ht="16.5">
      <c r="A43" s="81"/>
      <c r="B43" s="97" t="s">
        <v>289</v>
      </c>
      <c r="C43" s="259">
        <v>1100</v>
      </c>
      <c r="D43" s="279"/>
      <c r="E43" s="217">
        <f t="shared" si="0"/>
        <v>1100</v>
      </c>
      <c r="F43" s="279">
        <v>1100</v>
      </c>
      <c r="G43" s="83">
        <f t="shared" si="1"/>
        <v>0</v>
      </c>
      <c r="N43" s="42"/>
    </row>
    <row r="44" spans="1:14" ht="16.5">
      <c r="A44" s="81"/>
      <c r="B44" s="97" t="s">
        <v>290</v>
      </c>
      <c r="C44" s="259">
        <v>2890</v>
      </c>
      <c r="D44" s="279"/>
      <c r="E44" s="217">
        <f t="shared" si="0"/>
        <v>2890</v>
      </c>
      <c r="F44" s="279">
        <v>2890</v>
      </c>
      <c r="G44" s="83">
        <f t="shared" si="1"/>
        <v>0</v>
      </c>
      <c r="N44" s="42"/>
    </row>
    <row r="45" spans="1:14" ht="16.5">
      <c r="A45" s="255"/>
      <c r="B45" s="280"/>
      <c r="C45" s="259"/>
      <c r="D45" s="259"/>
      <c r="E45" s="338">
        <f t="shared" si="0"/>
        <v>0</v>
      </c>
      <c r="F45" s="37"/>
      <c r="G45" s="83">
        <f t="shared" si="1"/>
        <v>0</v>
      </c>
      <c r="I45" s="132"/>
      <c r="N45" s="42"/>
    </row>
    <row r="46" spans="1:14" ht="16.5">
      <c r="A46" s="94"/>
      <c r="B46" s="388" t="s">
        <v>24</v>
      </c>
      <c r="C46" s="373">
        <f>C4+C13+C24+C33+C36+C29</f>
        <v>277535</v>
      </c>
      <c r="D46" s="373">
        <f>D4+D13+D24+D33+D36+D29</f>
        <v>0</v>
      </c>
      <c r="E46" s="373">
        <f>E4+E13+E24+E33+E36+E29</f>
        <v>277535</v>
      </c>
      <c r="F46" s="373">
        <f>F4+F13+F24+F33+F36+F29</f>
        <v>81688</v>
      </c>
      <c r="G46" s="567">
        <f>G4+G13+G24+G33+G36+G29</f>
        <v>195847</v>
      </c>
      <c r="N46" s="42"/>
    </row>
    <row r="47" spans="1:14" ht="16.5">
      <c r="A47" s="865" t="s">
        <v>55</v>
      </c>
      <c r="B47" s="866"/>
      <c r="C47" s="867"/>
      <c r="D47" s="170"/>
      <c r="E47" s="338">
        <f t="shared" si="0"/>
        <v>0</v>
      </c>
      <c r="F47" s="37"/>
      <c r="G47" s="344">
        <f t="shared" si="1"/>
        <v>0</v>
      </c>
      <c r="N47" s="42"/>
    </row>
    <row r="48" spans="1:14" ht="16.5">
      <c r="A48" s="642">
        <v>1</v>
      </c>
      <c r="B48" s="643" t="s">
        <v>87</v>
      </c>
      <c r="C48" s="219">
        <f>SUM(C49:C65)</f>
        <v>41790</v>
      </c>
      <c r="D48" s="219">
        <f>SUM(D49:D65)</f>
        <v>-2510</v>
      </c>
      <c r="E48" s="218">
        <f t="shared" si="0"/>
        <v>39280</v>
      </c>
      <c r="F48" s="219">
        <f>SUM(F49:F65)</f>
        <v>5172</v>
      </c>
      <c r="G48" s="83">
        <f t="shared" si="1"/>
        <v>34108</v>
      </c>
      <c r="N48" s="42"/>
    </row>
    <row r="49" spans="1:14" ht="16.5">
      <c r="A49" s="161"/>
      <c r="B49" s="97" t="s">
        <v>621</v>
      </c>
      <c r="C49" s="220">
        <v>21000</v>
      </c>
      <c r="D49" s="220">
        <v>-2630</v>
      </c>
      <c r="E49" s="217">
        <f t="shared" si="0"/>
        <v>18370</v>
      </c>
      <c r="F49" s="220">
        <v>1200</v>
      </c>
      <c r="G49" s="258">
        <f t="shared" si="1"/>
        <v>17170</v>
      </c>
      <c r="N49" s="42"/>
    </row>
    <row r="50" spans="1:14" ht="16.5">
      <c r="A50" s="161"/>
      <c r="B50" s="168" t="s">
        <v>208</v>
      </c>
      <c r="C50" s="220">
        <v>1000</v>
      </c>
      <c r="D50" s="309">
        <v>-1000</v>
      </c>
      <c r="E50" s="309">
        <f t="shared" si="0"/>
        <v>0</v>
      </c>
      <c r="F50" s="306">
        <v>0</v>
      </c>
      <c r="G50" s="83">
        <f t="shared" si="1"/>
        <v>0</v>
      </c>
      <c r="N50" s="42"/>
    </row>
    <row r="51" spans="1:14" ht="16.5">
      <c r="A51" s="161"/>
      <c r="B51" s="263" t="s">
        <v>267</v>
      </c>
      <c r="C51" s="266">
        <v>2240</v>
      </c>
      <c r="D51" s="309"/>
      <c r="E51" s="309">
        <f t="shared" si="0"/>
        <v>2240</v>
      </c>
      <c r="F51" s="310">
        <v>2240</v>
      </c>
      <c r="G51" s="83">
        <f t="shared" si="1"/>
        <v>0</v>
      </c>
      <c r="N51" s="42"/>
    </row>
    <row r="52" spans="1:14" ht="16.5">
      <c r="A52" s="161"/>
      <c r="B52" s="263" t="s">
        <v>350</v>
      </c>
      <c r="C52" s="266">
        <v>2150</v>
      </c>
      <c r="D52" s="309">
        <v>-418</v>
      </c>
      <c r="E52" s="309">
        <f t="shared" si="0"/>
        <v>1732</v>
      </c>
      <c r="F52" s="310">
        <v>1732</v>
      </c>
      <c r="G52" s="83">
        <f t="shared" si="1"/>
        <v>0</v>
      </c>
      <c r="N52" s="42"/>
    </row>
    <row r="53" spans="1:14" ht="16.5">
      <c r="A53" s="161"/>
      <c r="B53" s="263" t="s">
        <v>268</v>
      </c>
      <c r="C53" s="266">
        <v>400</v>
      </c>
      <c r="D53" s="309">
        <v>-400</v>
      </c>
      <c r="E53" s="309">
        <f t="shared" si="0"/>
        <v>0</v>
      </c>
      <c r="F53" s="310">
        <v>0</v>
      </c>
      <c r="G53" s="83">
        <f t="shared" si="1"/>
        <v>0</v>
      </c>
      <c r="N53" s="42"/>
    </row>
    <row r="54" spans="1:14" ht="16.5">
      <c r="A54" s="161"/>
      <c r="B54" s="263" t="s">
        <v>305</v>
      </c>
      <c r="C54" s="266">
        <v>3200</v>
      </c>
      <c r="D54" s="309"/>
      <c r="E54" s="309">
        <f t="shared" si="0"/>
        <v>3200</v>
      </c>
      <c r="F54" s="310"/>
      <c r="G54" s="258">
        <f t="shared" si="1"/>
        <v>3200</v>
      </c>
      <c r="N54" s="42"/>
    </row>
    <row r="55" spans="1:14" ht="16.5">
      <c r="A55" s="161"/>
      <c r="B55" s="263" t="s">
        <v>349</v>
      </c>
      <c r="C55" s="266">
        <v>1626</v>
      </c>
      <c r="D55" s="309">
        <v>-80</v>
      </c>
      <c r="E55" s="309">
        <f t="shared" si="0"/>
        <v>1546</v>
      </c>
      <c r="F55" s="310"/>
      <c r="G55" s="258">
        <f t="shared" si="1"/>
        <v>1546</v>
      </c>
      <c r="N55" s="42"/>
    </row>
    <row r="56" spans="1:14" ht="16.5">
      <c r="A56" s="161"/>
      <c r="B56" s="263" t="s">
        <v>478</v>
      </c>
      <c r="C56" s="266">
        <v>1000</v>
      </c>
      <c r="D56" s="309"/>
      <c r="E56" s="309">
        <f t="shared" si="0"/>
        <v>1000</v>
      </c>
      <c r="F56" s="310"/>
      <c r="G56" s="258">
        <f t="shared" si="1"/>
        <v>1000</v>
      </c>
      <c r="N56" s="42"/>
    </row>
    <row r="57" spans="1:14" ht="16.5">
      <c r="A57" s="161"/>
      <c r="B57" s="263" t="s">
        <v>479</v>
      </c>
      <c r="C57" s="266">
        <v>5935</v>
      </c>
      <c r="D57" s="309"/>
      <c r="E57" s="309">
        <f t="shared" si="0"/>
        <v>5935</v>
      </c>
      <c r="F57" s="310"/>
      <c r="G57" s="258">
        <f t="shared" si="1"/>
        <v>5935</v>
      </c>
      <c r="N57" s="42"/>
    </row>
    <row r="58" spans="1:14" ht="16.5">
      <c r="A58" s="161"/>
      <c r="B58" s="263" t="s">
        <v>480</v>
      </c>
      <c r="C58" s="266">
        <v>1027</v>
      </c>
      <c r="D58" s="309"/>
      <c r="E58" s="309">
        <f t="shared" si="0"/>
        <v>1027</v>
      </c>
      <c r="F58" s="310"/>
      <c r="G58" s="258">
        <f t="shared" si="1"/>
        <v>1027</v>
      </c>
      <c r="N58" s="42"/>
    </row>
    <row r="59" spans="1:14" ht="16.5">
      <c r="A59" s="161"/>
      <c r="B59" s="263" t="s">
        <v>481</v>
      </c>
      <c r="C59" s="266">
        <v>238</v>
      </c>
      <c r="D59" s="309"/>
      <c r="E59" s="309">
        <f t="shared" si="0"/>
        <v>238</v>
      </c>
      <c r="F59" s="310"/>
      <c r="G59" s="258">
        <f t="shared" si="1"/>
        <v>238</v>
      </c>
      <c r="N59" s="42"/>
    </row>
    <row r="60" spans="1:14" ht="16.5">
      <c r="A60" s="161"/>
      <c r="B60" s="263" t="s">
        <v>482</v>
      </c>
      <c r="C60" s="266">
        <v>1397</v>
      </c>
      <c r="D60" s="309">
        <v>-292</v>
      </c>
      <c r="E60" s="309">
        <f t="shared" si="0"/>
        <v>1105</v>
      </c>
      <c r="F60" s="310"/>
      <c r="G60" s="258">
        <f t="shared" si="1"/>
        <v>1105</v>
      </c>
      <c r="N60" s="42"/>
    </row>
    <row r="61" spans="1:14" ht="16.5">
      <c r="A61" s="161"/>
      <c r="B61" s="263" t="s">
        <v>583</v>
      </c>
      <c r="C61" s="266">
        <v>381</v>
      </c>
      <c r="D61" s="309"/>
      <c r="E61" s="309">
        <f t="shared" si="0"/>
        <v>381</v>
      </c>
      <c r="F61" s="310"/>
      <c r="G61" s="258">
        <f t="shared" si="1"/>
        <v>381</v>
      </c>
      <c r="N61" s="42"/>
    </row>
    <row r="62" spans="1:14" ht="16.5">
      <c r="A62" s="161"/>
      <c r="B62" s="263" t="s">
        <v>586</v>
      </c>
      <c r="C62" s="266">
        <v>196</v>
      </c>
      <c r="D62" s="309"/>
      <c r="E62" s="309">
        <f t="shared" si="0"/>
        <v>196</v>
      </c>
      <c r="F62" s="310"/>
      <c r="G62" s="258">
        <f t="shared" si="1"/>
        <v>196</v>
      </c>
      <c r="N62" s="42"/>
    </row>
    <row r="63" spans="1:14" ht="16.5">
      <c r="A63" s="161"/>
      <c r="B63" s="263" t="s">
        <v>622</v>
      </c>
      <c r="C63" s="266">
        <v>0</v>
      </c>
      <c r="D63" s="309">
        <v>1758</v>
      </c>
      <c r="E63" s="309">
        <f t="shared" si="0"/>
        <v>1758</v>
      </c>
      <c r="F63" s="310"/>
      <c r="G63" s="258">
        <f t="shared" si="1"/>
        <v>1758</v>
      </c>
      <c r="N63" s="42"/>
    </row>
    <row r="64" spans="1:14" ht="16.5">
      <c r="A64" s="161"/>
      <c r="B64" s="263" t="s">
        <v>623</v>
      </c>
      <c r="C64" s="266">
        <v>0</v>
      </c>
      <c r="D64" s="309">
        <v>42</v>
      </c>
      <c r="E64" s="309">
        <f t="shared" si="0"/>
        <v>42</v>
      </c>
      <c r="F64" s="310"/>
      <c r="G64" s="258">
        <f t="shared" si="1"/>
        <v>42</v>
      </c>
      <c r="N64" s="42"/>
    </row>
    <row r="65" spans="1:14" ht="16.5">
      <c r="A65" s="161"/>
      <c r="B65" s="263" t="s">
        <v>624</v>
      </c>
      <c r="C65" s="266">
        <v>0</v>
      </c>
      <c r="D65" s="309">
        <v>510</v>
      </c>
      <c r="E65" s="309">
        <f t="shared" si="0"/>
        <v>510</v>
      </c>
      <c r="F65" s="310"/>
      <c r="G65" s="258">
        <f t="shared" si="1"/>
        <v>510</v>
      </c>
      <c r="N65" s="42"/>
    </row>
    <row r="66" spans="1:14" ht="16.5">
      <c r="A66" s="161"/>
      <c r="B66" s="170"/>
      <c r="C66" s="183"/>
      <c r="D66" s="98"/>
      <c r="E66" s="340">
        <f t="shared" si="0"/>
        <v>0</v>
      </c>
      <c r="F66" s="311"/>
      <c r="G66" s="343">
        <f t="shared" si="1"/>
        <v>0</v>
      </c>
      <c r="N66" s="42"/>
    </row>
    <row r="67" spans="1:14" ht="16.5">
      <c r="A67" s="167">
        <v>2</v>
      </c>
      <c r="B67" s="170" t="s">
        <v>597</v>
      </c>
      <c r="C67" s="623">
        <f>SUM(C68:C69)</f>
        <v>635</v>
      </c>
      <c r="D67" s="623">
        <f>SUM(D68:D69)</f>
        <v>471</v>
      </c>
      <c r="E67" s="623">
        <f>SUM(E68:E69)</f>
        <v>1106</v>
      </c>
      <c r="F67" s="623">
        <f>SUM(F68:F69)</f>
        <v>635</v>
      </c>
      <c r="G67" s="739">
        <f>SUM(G68:G69)</f>
        <v>471</v>
      </c>
      <c r="N67" s="42"/>
    </row>
    <row r="68" spans="1:14" ht="16.5">
      <c r="A68" s="161"/>
      <c r="B68" s="97" t="s">
        <v>266</v>
      </c>
      <c r="C68" s="536">
        <v>635</v>
      </c>
      <c r="D68" s="536"/>
      <c r="E68" s="374">
        <f t="shared" si="0"/>
        <v>635</v>
      </c>
      <c r="F68" s="599">
        <v>635</v>
      </c>
      <c r="G68" s="537">
        <f t="shared" si="1"/>
        <v>0</v>
      </c>
      <c r="N68" s="42"/>
    </row>
    <row r="69" spans="1:14" ht="16.5">
      <c r="A69" s="161"/>
      <c r="B69" s="103" t="s">
        <v>619</v>
      </c>
      <c r="C69" s="536">
        <v>0</v>
      </c>
      <c r="D69" s="536">
        <v>471</v>
      </c>
      <c r="E69" s="374">
        <f t="shared" si="0"/>
        <v>471</v>
      </c>
      <c r="F69" s="555"/>
      <c r="G69" s="738">
        <f t="shared" si="1"/>
        <v>471</v>
      </c>
      <c r="N69" s="42"/>
    </row>
    <row r="70" spans="1:14" ht="16.5">
      <c r="A70" s="161"/>
      <c r="B70" s="103"/>
      <c r="C70" s="220"/>
      <c r="D70" s="309"/>
      <c r="E70" s="339">
        <f t="shared" si="0"/>
        <v>0</v>
      </c>
      <c r="F70" s="37"/>
      <c r="G70" s="343">
        <f t="shared" si="1"/>
        <v>0</v>
      </c>
      <c r="N70" s="42"/>
    </row>
    <row r="71" spans="1:14" ht="16.5">
      <c r="A71" s="167">
        <v>3</v>
      </c>
      <c r="B71" s="170" t="s">
        <v>203</v>
      </c>
      <c r="C71" s="219">
        <f>SUM(C72)</f>
        <v>250</v>
      </c>
      <c r="D71" s="219">
        <f>SUM(D72)</f>
        <v>0</v>
      </c>
      <c r="E71" s="218">
        <f t="shared" si="0"/>
        <v>250</v>
      </c>
      <c r="F71" s="219">
        <f>SUM(F72)</f>
        <v>0</v>
      </c>
      <c r="G71" s="83">
        <f t="shared" si="1"/>
        <v>250</v>
      </c>
      <c r="N71" s="42"/>
    </row>
    <row r="72" spans="1:14" ht="16.5">
      <c r="A72" s="161"/>
      <c r="B72" s="103" t="s">
        <v>204</v>
      </c>
      <c r="C72" s="220">
        <v>250</v>
      </c>
      <c r="D72" s="220">
        <v>0</v>
      </c>
      <c r="E72" s="217">
        <f t="shared" si="0"/>
        <v>250</v>
      </c>
      <c r="F72" s="217">
        <v>0</v>
      </c>
      <c r="G72" s="258">
        <f t="shared" si="1"/>
        <v>250</v>
      </c>
      <c r="N72" s="42"/>
    </row>
    <row r="73" spans="1:14" ht="16.5">
      <c r="A73" s="161"/>
      <c r="B73" s="277"/>
      <c r="C73" s="259"/>
      <c r="D73" s="259"/>
      <c r="E73" s="338">
        <f t="shared" si="0"/>
        <v>0</v>
      </c>
      <c r="F73" s="259"/>
      <c r="G73" s="343">
        <f t="shared" si="1"/>
        <v>0</v>
      </c>
      <c r="N73" s="42"/>
    </row>
    <row r="74" spans="1:14" ht="16.5">
      <c r="A74" s="167">
        <v>4</v>
      </c>
      <c r="B74" s="170" t="s">
        <v>272</v>
      </c>
      <c r="C74" s="264">
        <f>SUM(C75:C77)</f>
        <v>4828</v>
      </c>
      <c r="D74" s="264">
        <f>SUM(D75:D77)</f>
        <v>240</v>
      </c>
      <c r="E74" s="264">
        <f>SUM(E75:E77)</f>
        <v>5068</v>
      </c>
      <c r="F74" s="264">
        <f>SUM(F75)</f>
        <v>0</v>
      </c>
      <c r="G74" s="83">
        <f t="shared" si="1"/>
        <v>5068</v>
      </c>
      <c r="N74" s="42"/>
    </row>
    <row r="75" spans="1:14" ht="16.5">
      <c r="A75" s="161"/>
      <c r="B75" s="277" t="s">
        <v>273</v>
      </c>
      <c r="C75" s="259">
        <v>3960</v>
      </c>
      <c r="D75" s="259"/>
      <c r="E75" s="217">
        <f t="shared" si="0"/>
        <v>3960</v>
      </c>
      <c r="F75" s="259">
        <v>0</v>
      </c>
      <c r="G75" s="258">
        <f t="shared" si="1"/>
        <v>3960</v>
      </c>
      <c r="N75" s="42"/>
    </row>
    <row r="76" spans="1:14" ht="16.5">
      <c r="A76" s="161"/>
      <c r="B76" s="277" t="s">
        <v>343</v>
      </c>
      <c r="C76" s="259">
        <v>868</v>
      </c>
      <c r="D76" s="279"/>
      <c r="E76" s="217">
        <f t="shared" si="0"/>
        <v>868</v>
      </c>
      <c r="F76" s="279"/>
      <c r="G76" s="258">
        <f t="shared" si="1"/>
        <v>868</v>
      </c>
      <c r="N76" s="42"/>
    </row>
    <row r="77" spans="1:14" ht="16.5">
      <c r="A77" s="161"/>
      <c r="B77" s="277" t="s">
        <v>620</v>
      </c>
      <c r="C77" s="259">
        <v>0</v>
      </c>
      <c r="D77" s="279">
        <v>240</v>
      </c>
      <c r="E77" s="217">
        <f t="shared" si="0"/>
        <v>240</v>
      </c>
      <c r="F77" s="279"/>
      <c r="G77" s="258">
        <f t="shared" si="1"/>
        <v>240</v>
      </c>
      <c r="N77" s="42"/>
    </row>
    <row r="78" spans="1:14" ht="16.5">
      <c r="A78" s="161"/>
      <c r="B78" s="277"/>
      <c r="C78" s="259"/>
      <c r="D78" s="279"/>
      <c r="E78" s="217"/>
      <c r="F78" s="279"/>
      <c r="G78" s="258">
        <f t="shared" si="1"/>
        <v>0</v>
      </c>
      <c r="N78" s="42"/>
    </row>
    <row r="79" spans="1:14" ht="16.5">
      <c r="A79" s="167">
        <v>5</v>
      </c>
      <c r="B79" s="636" t="s">
        <v>270</v>
      </c>
      <c r="C79" s="264">
        <f>SUM(C80)</f>
        <v>500</v>
      </c>
      <c r="D79" s="264">
        <f>SUM(D80)</f>
        <v>0</v>
      </c>
      <c r="E79" s="264">
        <f>SUM(E80)</f>
        <v>500</v>
      </c>
      <c r="F79" s="264">
        <f>SUM(F80)</f>
        <v>0</v>
      </c>
      <c r="G79" s="83">
        <f t="shared" si="1"/>
        <v>500</v>
      </c>
      <c r="N79" s="42"/>
    </row>
    <row r="80" spans="1:14" ht="16.5">
      <c r="A80" s="161"/>
      <c r="B80" s="103" t="s">
        <v>604</v>
      </c>
      <c r="C80" s="259">
        <v>500</v>
      </c>
      <c r="D80" s="279"/>
      <c r="E80" s="217">
        <f>SUM(C80:D80)</f>
        <v>500</v>
      </c>
      <c r="F80" s="279"/>
      <c r="G80" s="258">
        <f t="shared" si="1"/>
        <v>500</v>
      </c>
      <c r="N80" s="42"/>
    </row>
    <row r="81" spans="1:14" ht="16.5">
      <c r="A81" s="161"/>
      <c r="B81" s="277"/>
      <c r="C81" s="259"/>
      <c r="D81" s="279"/>
      <c r="E81" s="217"/>
      <c r="F81" s="279"/>
      <c r="G81" s="258">
        <f t="shared" si="1"/>
        <v>0</v>
      </c>
      <c r="N81" s="42"/>
    </row>
    <row r="82" spans="1:14" ht="16.5">
      <c r="A82" s="167">
        <v>6</v>
      </c>
      <c r="B82" s="636" t="s">
        <v>584</v>
      </c>
      <c r="C82" s="264">
        <f>SUM(C83)</f>
        <v>726</v>
      </c>
      <c r="D82" s="264">
        <f>SUM(D83)</f>
        <v>0</v>
      </c>
      <c r="E82" s="264">
        <f>SUM(C82:D82)</f>
        <v>726</v>
      </c>
      <c r="F82" s="264">
        <f>SUM(F83)</f>
        <v>0</v>
      </c>
      <c r="G82" s="83">
        <f t="shared" si="1"/>
        <v>726</v>
      </c>
      <c r="N82" s="42"/>
    </row>
    <row r="83" spans="1:14" ht="16.5">
      <c r="A83" s="161"/>
      <c r="B83" s="103" t="s">
        <v>585</v>
      </c>
      <c r="C83" s="259">
        <v>726</v>
      </c>
      <c r="D83" s="279"/>
      <c r="E83" s="259">
        <f>SUM(C83:D83)</f>
        <v>726</v>
      </c>
      <c r="F83" s="279"/>
      <c r="G83" s="258">
        <f t="shared" si="1"/>
        <v>726</v>
      </c>
      <c r="N83" s="42"/>
    </row>
    <row r="84" spans="1:14" ht="16.5">
      <c r="A84" s="161"/>
      <c r="B84" s="277"/>
      <c r="C84" s="259"/>
      <c r="D84" s="279"/>
      <c r="E84" s="338">
        <f t="shared" si="0"/>
        <v>0</v>
      </c>
      <c r="F84" s="279"/>
      <c r="G84" s="343">
        <f t="shared" si="1"/>
        <v>0</v>
      </c>
      <c r="N84" s="42"/>
    </row>
    <row r="85" spans="1:14" ht="16.5">
      <c r="A85" s="167">
        <v>7</v>
      </c>
      <c r="B85" s="170" t="s">
        <v>279</v>
      </c>
      <c r="C85" s="264">
        <f>SUM(C86)</f>
        <v>5595</v>
      </c>
      <c r="D85" s="264">
        <f>SUM(D86)</f>
        <v>0</v>
      </c>
      <c r="E85" s="218">
        <f t="shared" si="0"/>
        <v>5595</v>
      </c>
      <c r="F85" s="264">
        <f>SUM(F86)</f>
        <v>0</v>
      </c>
      <c r="G85" s="83">
        <f t="shared" si="1"/>
        <v>5595</v>
      </c>
      <c r="N85" s="42"/>
    </row>
    <row r="86" spans="1:14" ht="16.5">
      <c r="A86" s="161"/>
      <c r="B86" s="277" t="s">
        <v>548</v>
      </c>
      <c r="C86" s="259">
        <v>5595</v>
      </c>
      <c r="D86" s="279"/>
      <c r="E86" s="217">
        <f t="shared" si="0"/>
        <v>5595</v>
      </c>
      <c r="F86" s="279">
        <v>0</v>
      </c>
      <c r="G86" s="258">
        <f t="shared" si="1"/>
        <v>5595</v>
      </c>
      <c r="N86" s="42"/>
    </row>
    <row r="87" spans="1:7" s="91" customFormat="1" ht="16.5">
      <c r="A87" s="81"/>
      <c r="B87" s="169"/>
      <c r="C87" s="278"/>
      <c r="D87" s="313"/>
      <c r="E87" s="337">
        <f t="shared" si="0"/>
        <v>0</v>
      </c>
      <c r="F87" s="312"/>
      <c r="G87" s="343">
        <f t="shared" si="1"/>
        <v>0</v>
      </c>
    </row>
    <row r="88" spans="1:7" s="99" customFormat="1" ht="15">
      <c r="A88" s="81"/>
      <c r="B88" s="89" t="s">
        <v>1</v>
      </c>
      <c r="C88" s="219">
        <f>C48+C67+C71+C74+C85+C79+C82</f>
        <v>54324</v>
      </c>
      <c r="D88" s="219">
        <f>D48+D67+D71+D74+D85+D79+D82</f>
        <v>-1799</v>
      </c>
      <c r="E88" s="219">
        <f>E48+E67+E71+E74+E85+E79+E82</f>
        <v>52525</v>
      </c>
      <c r="F88" s="219">
        <f>F48+F67+F71+F74+F85+F79+F82</f>
        <v>5807</v>
      </c>
      <c r="G88" s="417">
        <f>G48+G67+G71+G74+G85+G79+G82</f>
        <v>46718</v>
      </c>
    </row>
    <row r="89" spans="1:7" s="99" customFormat="1" ht="15">
      <c r="A89" s="255"/>
      <c r="B89" s="431"/>
      <c r="C89" s="644"/>
      <c r="D89" s="644"/>
      <c r="E89" s="644"/>
      <c r="F89" s="644"/>
      <c r="G89" s="609"/>
    </row>
    <row r="90" spans="1:14" ht="17.25" thickBot="1">
      <c r="A90" s="88"/>
      <c r="B90" s="95" t="s">
        <v>53</v>
      </c>
      <c r="C90" s="223">
        <f>SUM(C46+C88)</f>
        <v>331859</v>
      </c>
      <c r="D90" s="223">
        <f>SUM(D46+D88)</f>
        <v>-1799</v>
      </c>
      <c r="E90" s="385">
        <f>SUM(C90,D90)</f>
        <v>330060</v>
      </c>
      <c r="F90" s="223">
        <f>SUM(F46+F88)</f>
        <v>87495</v>
      </c>
      <c r="G90" s="386">
        <f>E90-F90</f>
        <v>242565</v>
      </c>
      <c r="N90" s="42"/>
    </row>
  </sheetData>
  <sheetProtection/>
  <mergeCells count="2">
    <mergeCell ref="A2:C2"/>
    <mergeCell ref="A47:C47"/>
  </mergeCells>
  <printOptions/>
  <pageMargins left="0.2362204724409449" right="0.2362204724409449" top="0.8661417322834646" bottom="0.3937007874015748" header="0.2755905511811024" footer="0.1968503937007874"/>
  <pageSetup horizontalDpi="600" verticalDpi="600" orientation="portrait" paperSize="9" scale="83" r:id="rId1"/>
  <headerFooter>
    <oddHeader>&amp;C&amp;"Book Antiqua,Félkövér"&amp;11Keszthely Város Önkormányzata
felújítási előirányzatai célonként&amp;R&amp;"Book Antiqua,Félkövér"11. sz.melléklet
ezer Ft</oddHeader>
    <oddFooter>&amp;C&amp;P</oddFooter>
  </headerFooter>
  <rowBreaks count="1" manualBreakCount="1">
    <brk id="4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6.140625" style="92" bestFit="1" customWidth="1"/>
    <col min="2" max="2" width="48.00390625" style="3" customWidth="1"/>
    <col min="3" max="3" width="12.421875" style="3" customWidth="1"/>
    <col min="4" max="4" width="11.28125" style="3" bestFit="1" customWidth="1"/>
    <col min="5" max="5" width="12.28125" style="3" customWidth="1"/>
    <col min="6" max="7" width="11.140625" style="3" bestFit="1" customWidth="1"/>
    <col min="8" max="16384" width="9.140625" style="3" customWidth="1"/>
  </cols>
  <sheetData>
    <row r="1" spans="1:7" ht="45.75" thickBot="1">
      <c r="A1" s="126" t="s">
        <v>14</v>
      </c>
      <c r="B1" s="127" t="s">
        <v>214</v>
      </c>
      <c r="C1" s="127" t="s">
        <v>331</v>
      </c>
      <c r="D1" s="127" t="s">
        <v>330</v>
      </c>
      <c r="E1" s="127" t="s">
        <v>331</v>
      </c>
      <c r="F1" s="127" t="s">
        <v>136</v>
      </c>
      <c r="G1" s="201" t="s">
        <v>137</v>
      </c>
    </row>
    <row r="2" spans="1:7" ht="16.5">
      <c r="A2" s="858" t="s">
        <v>57</v>
      </c>
      <c r="B2" s="859"/>
      <c r="C2" s="434"/>
      <c r="D2" s="318"/>
      <c r="E2" s="318"/>
      <c r="F2" s="318"/>
      <c r="G2" s="443"/>
    </row>
    <row r="3" spans="1:7" ht="16.5">
      <c r="A3" s="444"/>
      <c r="B3" s="709"/>
      <c r="C3" s="228"/>
      <c r="D3" s="315"/>
      <c r="E3" s="228"/>
      <c r="F3" s="265"/>
      <c r="G3" s="367">
        <f>E3-F3</f>
        <v>0</v>
      </c>
    </row>
    <row r="4" spans="1:7" ht="16.5">
      <c r="A4" s="444">
        <v>1</v>
      </c>
      <c r="B4" s="711" t="s">
        <v>432</v>
      </c>
      <c r="C4" s="227">
        <f>SUM(C5)</f>
        <v>564</v>
      </c>
      <c r="D4" s="227">
        <f>SUM(D5)</f>
        <v>0</v>
      </c>
      <c r="E4" s="227">
        <f>SUM(C4:D4)</f>
        <v>564</v>
      </c>
      <c r="F4" s="227">
        <f>SUM(F5)</f>
        <v>0</v>
      </c>
      <c r="G4" s="104">
        <f>E4-F4</f>
        <v>564</v>
      </c>
    </row>
    <row r="5" spans="1:7" ht="16.5">
      <c r="A5" s="444"/>
      <c r="B5" s="709" t="s">
        <v>433</v>
      </c>
      <c r="C5" s="228">
        <v>564</v>
      </c>
      <c r="D5" s="315"/>
      <c r="E5" s="228">
        <f>SUM(C5:D5)</f>
        <v>564</v>
      </c>
      <c r="F5" s="265"/>
      <c r="G5" s="367">
        <f>E5-F5</f>
        <v>564</v>
      </c>
    </row>
    <row r="6" spans="1:7" ht="16.5">
      <c r="A6" s="444"/>
      <c r="B6" s="709"/>
      <c r="C6" s="376"/>
      <c r="D6" s="375"/>
      <c r="E6" s="376"/>
      <c r="F6" s="624"/>
      <c r="G6" s="625"/>
    </row>
    <row r="7" spans="1:7" ht="16.5">
      <c r="A7" s="444">
        <v>2</v>
      </c>
      <c r="B7" s="712" t="s">
        <v>608</v>
      </c>
      <c r="C7" s="627">
        <f>SUM(C8+C15+C18+C20+C21+C22+C23+C24+C25+C19)</f>
        <v>76662</v>
      </c>
      <c r="D7" s="627">
        <f>SUM(D8+D15+D18+D20+D21+D22+D23+D24+D25+D19)</f>
        <v>-1964</v>
      </c>
      <c r="E7" s="627">
        <f>SUM(E8+E15+E18+E20+E21+E22+E23+E24+E25+E19)</f>
        <v>74698</v>
      </c>
      <c r="F7" s="627">
        <f>SUM(F8+F15+F18+F20+F21+F22+F23+F24+F25+F19)</f>
        <v>65845</v>
      </c>
      <c r="G7" s="626">
        <f>SUM(G8+G15+G18+G20+G21+G22+G23+G24+G25+G19)</f>
        <v>8853</v>
      </c>
    </row>
    <row r="8" spans="1:7" ht="33">
      <c r="A8" s="444"/>
      <c r="B8" s="709" t="s">
        <v>588</v>
      </c>
      <c r="C8" s="614">
        <f>SUM(C9:C14)</f>
        <v>68059</v>
      </c>
      <c r="D8" s="614">
        <f>SUM(D9:D14)</f>
        <v>-2214</v>
      </c>
      <c r="E8" s="614">
        <f>SUM(E9:E14)</f>
        <v>65845</v>
      </c>
      <c r="F8" s="614">
        <f>SUM(F9:F14)</f>
        <v>65845</v>
      </c>
      <c r="G8" s="615">
        <f>E8-F8</f>
        <v>0</v>
      </c>
    </row>
    <row r="9" spans="1:7" ht="16.5">
      <c r="A9" s="444"/>
      <c r="B9" s="710" t="s">
        <v>351</v>
      </c>
      <c r="C9" s="228">
        <v>4204</v>
      </c>
      <c r="D9" s="375"/>
      <c r="E9" s="614">
        <f aca="true" t="shared" si="0" ref="E9:E25">SUM(C9:D9)</f>
        <v>4204</v>
      </c>
      <c r="F9" s="624">
        <v>4204</v>
      </c>
      <c r="G9" s="615">
        <f aca="true" t="shared" si="1" ref="G9:G25">E9-F9</f>
        <v>0</v>
      </c>
    </row>
    <row r="10" spans="1:7" ht="16.5">
      <c r="A10" s="444"/>
      <c r="B10" s="710" t="s">
        <v>352</v>
      </c>
      <c r="C10" s="228">
        <v>5162</v>
      </c>
      <c r="D10" s="375">
        <v>-11</v>
      </c>
      <c r="E10" s="614">
        <f t="shared" si="0"/>
        <v>5151</v>
      </c>
      <c r="F10" s="624">
        <v>5151</v>
      </c>
      <c r="G10" s="615">
        <f t="shared" si="1"/>
        <v>0</v>
      </c>
    </row>
    <row r="11" spans="1:7" ht="16.5">
      <c r="A11" s="444"/>
      <c r="B11" s="710" t="s">
        <v>353</v>
      </c>
      <c r="C11" s="228">
        <v>1137</v>
      </c>
      <c r="D11" s="375">
        <v>97</v>
      </c>
      <c r="E11" s="614">
        <f t="shared" si="0"/>
        <v>1234</v>
      </c>
      <c r="F11" s="624">
        <v>1234</v>
      </c>
      <c r="G11" s="615">
        <f t="shared" si="1"/>
        <v>0</v>
      </c>
    </row>
    <row r="12" spans="1:7" ht="16.5">
      <c r="A12" s="444"/>
      <c r="B12" s="710" t="s">
        <v>609</v>
      </c>
      <c r="C12" s="228">
        <v>46419</v>
      </c>
      <c r="D12" s="375">
        <v>-2300</v>
      </c>
      <c r="E12" s="614">
        <f t="shared" si="0"/>
        <v>44119</v>
      </c>
      <c r="F12" s="624">
        <v>44119</v>
      </c>
      <c r="G12" s="615">
        <f t="shared" si="1"/>
        <v>0</v>
      </c>
    </row>
    <row r="13" spans="1:7" ht="16.5">
      <c r="A13" s="444"/>
      <c r="B13" s="710" t="s">
        <v>610</v>
      </c>
      <c r="C13" s="228">
        <v>637</v>
      </c>
      <c r="D13" s="375"/>
      <c r="E13" s="614">
        <f t="shared" si="0"/>
        <v>637</v>
      </c>
      <c r="F13" s="624">
        <v>637</v>
      </c>
      <c r="G13" s="615">
        <f t="shared" si="1"/>
        <v>0</v>
      </c>
    </row>
    <row r="14" spans="1:7" ht="16.5">
      <c r="A14" s="452"/>
      <c r="B14" s="733" t="s">
        <v>611</v>
      </c>
      <c r="C14" s="734">
        <v>10500</v>
      </c>
      <c r="D14" s="735"/>
      <c r="E14" s="736">
        <f t="shared" si="0"/>
        <v>10500</v>
      </c>
      <c r="F14" s="624">
        <v>10500</v>
      </c>
      <c r="G14" s="737">
        <f t="shared" si="1"/>
        <v>0</v>
      </c>
    </row>
    <row r="15" spans="1:7" ht="33">
      <c r="A15" s="462"/>
      <c r="B15" s="731" t="s">
        <v>212</v>
      </c>
      <c r="C15" s="425">
        <f>SUM(C16:C17)</f>
        <v>3868</v>
      </c>
      <c r="D15" s="425">
        <f>SUM(D16:D17)</f>
        <v>0</v>
      </c>
      <c r="E15" s="425">
        <f>SUM(E16:E17)</f>
        <v>3868</v>
      </c>
      <c r="F15" s="425">
        <f>SUM(F16:F17)</f>
        <v>0</v>
      </c>
      <c r="G15" s="732">
        <f t="shared" si="1"/>
        <v>3868</v>
      </c>
    </row>
    <row r="16" spans="1:7" ht="16.5">
      <c r="A16" s="444"/>
      <c r="B16" s="710" t="s">
        <v>391</v>
      </c>
      <c r="C16" s="228">
        <v>3814</v>
      </c>
      <c r="D16" s="375"/>
      <c r="E16" s="614">
        <f t="shared" si="0"/>
        <v>3814</v>
      </c>
      <c r="F16" s="624"/>
      <c r="G16" s="615">
        <f t="shared" si="1"/>
        <v>3814</v>
      </c>
    </row>
    <row r="17" spans="1:7" ht="16.5">
      <c r="A17" s="444"/>
      <c r="B17" s="710" t="s">
        <v>353</v>
      </c>
      <c r="C17" s="228">
        <v>54</v>
      </c>
      <c r="D17" s="375"/>
      <c r="E17" s="614">
        <f t="shared" si="0"/>
        <v>54</v>
      </c>
      <c r="F17" s="624">
        <v>0</v>
      </c>
      <c r="G17" s="615">
        <f t="shared" si="1"/>
        <v>54</v>
      </c>
    </row>
    <row r="18" spans="1:7" ht="16.5">
      <c r="A18" s="444"/>
      <c r="B18" s="709" t="s">
        <v>358</v>
      </c>
      <c r="C18" s="228">
        <v>180</v>
      </c>
      <c r="D18" s="375"/>
      <c r="E18" s="614">
        <f t="shared" si="0"/>
        <v>180</v>
      </c>
      <c r="F18" s="624"/>
      <c r="G18" s="615">
        <f t="shared" si="1"/>
        <v>180</v>
      </c>
    </row>
    <row r="19" spans="1:7" ht="16.5">
      <c r="A19" s="444"/>
      <c r="B19" s="709" t="s">
        <v>631</v>
      </c>
      <c r="C19" s="228">
        <v>0</v>
      </c>
      <c r="D19" s="375">
        <v>250</v>
      </c>
      <c r="E19" s="614">
        <f t="shared" si="0"/>
        <v>250</v>
      </c>
      <c r="F19" s="624"/>
      <c r="G19" s="615">
        <f t="shared" si="1"/>
        <v>250</v>
      </c>
    </row>
    <row r="20" spans="1:7" ht="33">
      <c r="A20" s="444"/>
      <c r="B20" s="709" t="s">
        <v>381</v>
      </c>
      <c r="C20" s="614">
        <v>50</v>
      </c>
      <c r="D20" s="375"/>
      <c r="E20" s="614">
        <f t="shared" si="0"/>
        <v>50</v>
      </c>
      <c r="F20" s="624"/>
      <c r="G20" s="615">
        <f t="shared" si="1"/>
        <v>50</v>
      </c>
    </row>
    <row r="21" spans="1:7" ht="16.5">
      <c r="A21" s="444"/>
      <c r="B21" s="709" t="s">
        <v>382</v>
      </c>
      <c r="C21" s="228">
        <v>180</v>
      </c>
      <c r="D21" s="375"/>
      <c r="E21" s="614">
        <f t="shared" si="0"/>
        <v>180</v>
      </c>
      <c r="F21" s="624"/>
      <c r="G21" s="615">
        <f t="shared" si="1"/>
        <v>180</v>
      </c>
    </row>
    <row r="22" spans="1:7" ht="16.5">
      <c r="A22" s="444"/>
      <c r="B22" s="709" t="s">
        <v>512</v>
      </c>
      <c r="C22" s="228">
        <v>150</v>
      </c>
      <c r="D22" s="375"/>
      <c r="E22" s="614">
        <f t="shared" si="0"/>
        <v>150</v>
      </c>
      <c r="F22" s="624"/>
      <c r="G22" s="615">
        <f t="shared" si="1"/>
        <v>150</v>
      </c>
    </row>
    <row r="23" spans="1:7" ht="33">
      <c r="A23" s="444"/>
      <c r="B23" s="709" t="s">
        <v>213</v>
      </c>
      <c r="C23" s="376">
        <v>1800</v>
      </c>
      <c r="D23" s="375"/>
      <c r="E23" s="614">
        <f t="shared" si="0"/>
        <v>1800</v>
      </c>
      <c r="F23" s="624"/>
      <c r="G23" s="615">
        <f t="shared" si="1"/>
        <v>1800</v>
      </c>
    </row>
    <row r="24" spans="1:7" ht="16.5">
      <c r="A24" s="444"/>
      <c r="B24" s="446" t="s">
        <v>59</v>
      </c>
      <c r="C24" s="376">
        <v>2355</v>
      </c>
      <c r="D24" s="375"/>
      <c r="E24" s="614">
        <f t="shared" si="0"/>
        <v>2355</v>
      </c>
      <c r="F24" s="624"/>
      <c r="G24" s="615">
        <f t="shared" si="1"/>
        <v>2355</v>
      </c>
    </row>
    <row r="25" spans="1:7" ht="16.5">
      <c r="A25" s="444"/>
      <c r="B25" s="446" t="s">
        <v>88</v>
      </c>
      <c r="C25" s="376">
        <v>20</v>
      </c>
      <c r="D25" s="375"/>
      <c r="E25" s="614">
        <f t="shared" si="0"/>
        <v>20</v>
      </c>
      <c r="F25" s="624"/>
      <c r="G25" s="615">
        <f t="shared" si="1"/>
        <v>20</v>
      </c>
    </row>
    <row r="26" spans="1:7" ht="16.5">
      <c r="A26" s="444"/>
      <c r="B26" s="713"/>
      <c r="C26" s="228"/>
      <c r="D26" s="315"/>
      <c r="E26" s="341">
        <f>SUM(C26,D26)</f>
        <v>0</v>
      </c>
      <c r="F26" s="714"/>
      <c r="G26" s="657">
        <f>E26-F26</f>
        <v>0</v>
      </c>
    </row>
    <row r="27" spans="1:7" ht="16.5">
      <c r="A27" s="452"/>
      <c r="B27" s="715" t="s">
        <v>24</v>
      </c>
      <c r="C27" s="430">
        <f>SUM(C4+C7)</f>
        <v>77226</v>
      </c>
      <c r="D27" s="430">
        <f>SUM(D4+D7)</f>
        <v>-1964</v>
      </c>
      <c r="E27" s="430">
        <f>SUM(E4+E7)</f>
        <v>75262</v>
      </c>
      <c r="F27" s="430">
        <f>SUM(F4+F7)</f>
        <v>65845</v>
      </c>
      <c r="G27" s="716">
        <f>SUM(G4+G7)</f>
        <v>9417</v>
      </c>
    </row>
    <row r="28" spans="1:7" ht="16.5">
      <c r="A28" s="868" t="s">
        <v>55</v>
      </c>
      <c r="B28" s="869"/>
      <c r="C28" s="425"/>
      <c r="D28" s="426"/>
      <c r="E28" s="427">
        <f>SUM(C28,D28)</f>
        <v>0</v>
      </c>
      <c r="F28" s="717"/>
      <c r="G28" s="428">
        <f>E28-F28</f>
        <v>0</v>
      </c>
    </row>
    <row r="29" spans="1:7" ht="16.5">
      <c r="A29" s="718"/>
      <c r="B29" s="719"/>
      <c r="C29" s="425"/>
      <c r="D29" s="426"/>
      <c r="E29" s="427"/>
      <c r="F29" s="717"/>
      <c r="G29" s="428"/>
    </row>
    <row r="30" spans="1:7" ht="16.5">
      <c r="A30" s="444">
        <v>1</v>
      </c>
      <c r="B30" s="712" t="s">
        <v>207</v>
      </c>
      <c r="C30" s="227">
        <f>SUM(C31)</f>
        <v>309</v>
      </c>
      <c r="D30" s="317">
        <f>SUM(D31)</f>
        <v>1</v>
      </c>
      <c r="E30" s="317">
        <f>SUM(C30:D30)</f>
        <v>310</v>
      </c>
      <c r="F30" s="317"/>
      <c r="G30" s="104">
        <f aca="true" t="shared" si="2" ref="G30:G35">E30-F30</f>
        <v>310</v>
      </c>
    </row>
    <row r="31" spans="1:7" ht="16.5">
      <c r="A31" s="444"/>
      <c r="B31" s="709" t="s">
        <v>415</v>
      </c>
      <c r="C31" s="228">
        <v>309</v>
      </c>
      <c r="D31" s="315">
        <v>1</v>
      </c>
      <c r="E31" s="315">
        <f>SUM(C31:D31)</f>
        <v>310</v>
      </c>
      <c r="F31" s="720"/>
      <c r="G31" s="367">
        <f t="shared" si="2"/>
        <v>310</v>
      </c>
    </row>
    <row r="32" spans="1:7" ht="16.5">
      <c r="A32" s="444"/>
      <c r="B32" s="709"/>
      <c r="C32" s="228"/>
      <c r="D32" s="315"/>
      <c r="E32" s="315"/>
      <c r="F32" s="720"/>
      <c r="G32" s="367">
        <f t="shared" si="2"/>
        <v>0</v>
      </c>
    </row>
    <row r="33" spans="1:7" ht="16.5">
      <c r="A33" s="444">
        <v>2</v>
      </c>
      <c r="B33" s="468" t="s">
        <v>274</v>
      </c>
      <c r="C33" s="227">
        <v>0</v>
      </c>
      <c r="D33" s="317">
        <f>SUM(D34)</f>
        <v>48</v>
      </c>
      <c r="E33" s="317">
        <f>SUM(C33:D33)</f>
        <v>48</v>
      </c>
      <c r="F33" s="749"/>
      <c r="G33" s="104">
        <f t="shared" si="2"/>
        <v>48</v>
      </c>
    </row>
    <row r="34" spans="1:7" ht="16.5">
      <c r="A34" s="444"/>
      <c r="B34" s="446" t="s">
        <v>636</v>
      </c>
      <c r="C34" s="228"/>
      <c r="D34" s="315">
        <v>48</v>
      </c>
      <c r="E34" s="315">
        <f>SUM(C34:D34)</f>
        <v>48</v>
      </c>
      <c r="F34" s="720"/>
      <c r="G34" s="367">
        <f t="shared" si="2"/>
        <v>48</v>
      </c>
    </row>
    <row r="35" spans="1:7" ht="16.5">
      <c r="A35" s="444"/>
      <c r="B35" s="708"/>
      <c r="C35" s="228"/>
      <c r="D35" s="315"/>
      <c r="E35" s="341">
        <f>SUM(C35,D35)</f>
        <v>0</v>
      </c>
      <c r="F35" s="720"/>
      <c r="G35" s="342">
        <f t="shared" si="2"/>
        <v>0</v>
      </c>
    </row>
    <row r="36" spans="1:7" ht="16.5">
      <c r="A36" s="444"/>
      <c r="B36" s="721" t="s">
        <v>24</v>
      </c>
      <c r="C36" s="227">
        <f>SUM(C30+C33)</f>
        <v>309</v>
      </c>
      <c r="D36" s="227">
        <f>SUM(D30+D33)</f>
        <v>49</v>
      </c>
      <c r="E36" s="227">
        <f>SUM(E30+E33)</f>
        <v>358</v>
      </c>
      <c r="F36" s="227">
        <f>SUM(F30+F33)</f>
        <v>0</v>
      </c>
      <c r="G36" s="104">
        <f>SUM(G30+G33)</f>
        <v>358</v>
      </c>
    </row>
    <row r="37" spans="1:7" ht="16.5">
      <c r="A37" s="457"/>
      <c r="B37" s="722"/>
      <c r="C37" s="432"/>
      <c r="D37" s="432"/>
      <c r="E37" s="432"/>
      <c r="F37" s="432"/>
      <c r="G37" s="433"/>
    </row>
    <row r="38" spans="1:7" ht="17.25" thickBot="1">
      <c r="A38" s="451"/>
      <c r="B38" s="723" t="s">
        <v>53</v>
      </c>
      <c r="C38" s="231">
        <f>SUM(C27+C36)</f>
        <v>77535</v>
      </c>
      <c r="D38" s="231">
        <f>SUM(D27+D36)</f>
        <v>-1915</v>
      </c>
      <c r="E38" s="724">
        <f>SUM(C38,D38)</f>
        <v>75620</v>
      </c>
      <c r="F38" s="231">
        <f>SUM(F27+F36)</f>
        <v>65845</v>
      </c>
      <c r="G38" s="725">
        <f>E38-F38</f>
        <v>9775</v>
      </c>
    </row>
    <row r="39" spans="1:7" ht="16.5">
      <c r="A39" s="476"/>
      <c r="B39" s="4"/>
      <c r="C39" s="4"/>
      <c r="D39" s="4"/>
      <c r="E39" s="4"/>
      <c r="F39" s="4"/>
      <c r="G39" s="4"/>
    </row>
    <row r="40" spans="1:7" ht="16.5">
      <c r="A40" s="476"/>
      <c r="B40" s="4"/>
      <c r="C40" s="4"/>
      <c r="D40" s="4"/>
      <c r="E40" s="4"/>
      <c r="F40" s="4"/>
      <c r="G40" s="4"/>
    </row>
    <row r="41" spans="1:7" ht="16.5">
      <c r="A41" s="476"/>
      <c r="B41" s="4"/>
      <c r="C41" s="4"/>
      <c r="D41" s="4"/>
      <c r="E41" s="4"/>
      <c r="F41" s="4"/>
      <c r="G41" s="4"/>
    </row>
    <row r="42" spans="1:7" ht="16.5">
      <c r="A42" s="476"/>
      <c r="B42" s="4"/>
      <c r="C42" s="4"/>
      <c r="D42" s="4"/>
      <c r="E42" s="4"/>
      <c r="F42" s="4"/>
      <c r="G42" s="4"/>
    </row>
  </sheetData>
  <sheetProtection/>
  <mergeCells count="2">
    <mergeCell ref="A2:B2"/>
    <mergeCell ref="A28:B28"/>
  </mergeCells>
  <printOptions/>
  <pageMargins left="0.4330708661417323" right="0.2362204724409449" top="0.9055118110236221" bottom="0.4330708661417323" header="0.31496062992125984" footer="0.2755905511811024"/>
  <pageSetup horizontalDpi="600" verticalDpi="600" orientation="portrait" paperSize="9" scale="85" r:id="rId1"/>
  <headerFooter>
    <oddHeader>&amp;C&amp;"Book Antiqua,Félkövér"&amp;11Keszthely Város Önkormányzata
egyéb működési célú támogatásai ÁHT-n belülre&amp;R&amp;"Book Antiqua,Félkövér"12. sz. melléklet
ezer Ft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03"/>
  <sheetViews>
    <sheetView zoomScalePageLayoutView="0" workbookViewId="0" topLeftCell="A1">
      <selection activeCell="E52" sqref="E52"/>
    </sheetView>
  </sheetViews>
  <sheetFormatPr defaultColWidth="9.140625" defaultRowHeight="12.75"/>
  <cols>
    <col min="1" max="1" width="6.57421875" style="92" customWidth="1"/>
    <col min="2" max="2" width="57.8515625" style="93" customWidth="1"/>
    <col min="3" max="3" width="12.28125" style="4" bestFit="1" customWidth="1"/>
    <col min="4" max="4" width="11.28125" style="4" bestFit="1" customWidth="1"/>
    <col min="5" max="5" width="12.140625" style="4" bestFit="1" customWidth="1"/>
    <col min="6" max="6" width="11.140625" style="3" bestFit="1" customWidth="1"/>
    <col min="7" max="7" width="12.28125" style="3" bestFit="1" customWidth="1"/>
    <col min="8" max="16384" width="9.140625" style="3" customWidth="1"/>
  </cols>
  <sheetData>
    <row r="1" spans="1:9" ht="45.75" thickBot="1">
      <c r="A1" s="126" t="s">
        <v>14</v>
      </c>
      <c r="B1" s="127" t="s">
        <v>168</v>
      </c>
      <c r="C1" s="232" t="s">
        <v>331</v>
      </c>
      <c r="D1" s="232" t="s">
        <v>330</v>
      </c>
      <c r="E1" s="232" t="s">
        <v>331</v>
      </c>
      <c r="F1" s="127" t="s">
        <v>136</v>
      </c>
      <c r="G1" s="201" t="s">
        <v>137</v>
      </c>
      <c r="I1" s="42"/>
    </row>
    <row r="2" spans="1:9" ht="16.5" customHeight="1">
      <c r="A2" s="863" t="s">
        <v>57</v>
      </c>
      <c r="B2" s="870"/>
      <c r="C2" s="434"/>
      <c r="D2" s="318"/>
      <c r="E2" s="318"/>
      <c r="F2" s="213"/>
      <c r="G2" s="214"/>
      <c r="I2" s="42"/>
    </row>
    <row r="3" spans="1:9" ht="16.5">
      <c r="A3" s="81"/>
      <c r="B3" s="90"/>
      <c r="C3" s="233"/>
      <c r="D3" s="319"/>
      <c r="E3" s="319"/>
      <c r="F3" s="37"/>
      <c r="G3" s="215"/>
      <c r="I3" s="42"/>
    </row>
    <row r="4" spans="1:9" ht="16.5">
      <c r="A4" s="81">
        <v>1</v>
      </c>
      <c r="B4" s="90" t="s">
        <v>438</v>
      </c>
      <c r="C4" s="229">
        <f>SUM(C5:C6)</f>
        <v>9062</v>
      </c>
      <c r="D4" s="229">
        <f>SUM(D5:D6)</f>
        <v>0</v>
      </c>
      <c r="E4" s="229">
        <f>SUM(C4,D4)</f>
        <v>9062</v>
      </c>
      <c r="F4" s="218">
        <f>SUM(F5:F6)</f>
        <v>9062</v>
      </c>
      <c r="G4" s="105">
        <f>E4-F4</f>
        <v>0</v>
      </c>
      <c r="I4" s="42"/>
    </row>
    <row r="5" spans="1:9" ht="33">
      <c r="A5" s="81"/>
      <c r="B5" s="84" t="s">
        <v>325</v>
      </c>
      <c r="C5" s="376">
        <v>3062</v>
      </c>
      <c r="D5" s="376"/>
      <c r="E5" s="376">
        <f aca="true" t="shared" si="0" ref="E5:E99">SUM(C5,D5)</f>
        <v>3062</v>
      </c>
      <c r="F5" s="374">
        <v>3062</v>
      </c>
      <c r="G5" s="377">
        <f aca="true" t="shared" si="1" ref="G5:G99">E5-F5</f>
        <v>0</v>
      </c>
      <c r="I5" s="42"/>
    </row>
    <row r="6" spans="1:9" ht="33">
      <c r="A6" s="81"/>
      <c r="B6" s="84" t="s">
        <v>326</v>
      </c>
      <c r="C6" s="376">
        <v>6000</v>
      </c>
      <c r="D6" s="376"/>
      <c r="E6" s="376">
        <f t="shared" si="0"/>
        <v>6000</v>
      </c>
      <c r="F6" s="374">
        <v>6000</v>
      </c>
      <c r="G6" s="626">
        <f t="shared" si="1"/>
        <v>0</v>
      </c>
      <c r="I6" s="42"/>
    </row>
    <row r="7" spans="1:9" ht="16.5">
      <c r="A7" s="81"/>
      <c r="B7" s="84"/>
      <c r="C7" s="316"/>
      <c r="D7" s="316"/>
      <c r="E7" s="345">
        <f t="shared" si="0"/>
        <v>0</v>
      </c>
      <c r="F7" s="37"/>
      <c r="G7" s="105"/>
      <c r="I7" s="42"/>
    </row>
    <row r="8" spans="1:9" ht="16.5">
      <c r="A8" s="81">
        <v>2</v>
      </c>
      <c r="B8" s="90" t="s">
        <v>525</v>
      </c>
      <c r="C8" s="229">
        <f>SUM(C9)</f>
        <v>90615</v>
      </c>
      <c r="D8" s="229">
        <f>SUM(D9)</f>
        <v>0</v>
      </c>
      <c r="E8" s="229">
        <f>SUM(C8:D8)</f>
        <v>90615</v>
      </c>
      <c r="F8" s="229">
        <f>SUM(F9)</f>
        <v>90615</v>
      </c>
      <c r="G8" s="105">
        <f t="shared" si="1"/>
        <v>0</v>
      </c>
      <c r="I8" s="42"/>
    </row>
    <row r="9" spans="1:9" ht="16.5">
      <c r="A9" s="81"/>
      <c r="B9" s="84" t="s">
        <v>509</v>
      </c>
      <c r="C9" s="230">
        <v>90615</v>
      </c>
      <c r="D9" s="230"/>
      <c r="E9" s="230">
        <f>SUM(C9:D9)</f>
        <v>90615</v>
      </c>
      <c r="F9" s="217">
        <v>90615</v>
      </c>
      <c r="G9" s="268">
        <f t="shared" si="1"/>
        <v>0</v>
      </c>
      <c r="I9" s="42"/>
    </row>
    <row r="10" spans="1:9" ht="16.5">
      <c r="A10" s="81"/>
      <c r="B10" s="546"/>
      <c r="C10" s="230"/>
      <c r="D10" s="230"/>
      <c r="E10" s="345"/>
      <c r="F10" s="37"/>
      <c r="G10" s="346"/>
      <c r="I10" s="42"/>
    </row>
    <row r="11" spans="1:9" ht="30.75">
      <c r="A11" s="81">
        <v>3</v>
      </c>
      <c r="B11" s="43" t="s">
        <v>424</v>
      </c>
      <c r="C11" s="627">
        <f>SUM(C12)</f>
        <v>31000</v>
      </c>
      <c r="D11" s="627">
        <f>SUM(D12)</f>
        <v>0</v>
      </c>
      <c r="E11" s="627">
        <f>SUM(E12)</f>
        <v>31000</v>
      </c>
      <c r="F11" s="628"/>
      <c r="G11" s="626">
        <f t="shared" si="1"/>
        <v>31000</v>
      </c>
      <c r="I11" s="42"/>
    </row>
    <row r="12" spans="1:9" ht="16.5">
      <c r="A12" s="81"/>
      <c r="B12" s="84" t="s">
        <v>63</v>
      </c>
      <c r="C12" s="230">
        <v>31000</v>
      </c>
      <c r="D12" s="316"/>
      <c r="E12" s="230">
        <f>SUM(C12:D12)</f>
        <v>31000</v>
      </c>
      <c r="F12" s="37"/>
      <c r="G12" s="268">
        <f t="shared" si="1"/>
        <v>31000</v>
      </c>
      <c r="I12" s="42"/>
    </row>
    <row r="13" spans="1:9" ht="16.5">
      <c r="A13" s="81"/>
      <c r="B13" s="84"/>
      <c r="C13" s="230"/>
      <c r="D13" s="316"/>
      <c r="E13" s="230"/>
      <c r="F13" s="37"/>
      <c r="G13" s="268"/>
      <c r="I13" s="42"/>
    </row>
    <row r="14" spans="1:9" ht="16.5">
      <c r="A14" s="81">
        <v>4</v>
      </c>
      <c r="B14" s="98" t="s">
        <v>557</v>
      </c>
      <c r="C14" s="229">
        <f>SUM(C15)</f>
        <v>30000</v>
      </c>
      <c r="D14" s="229">
        <f>SUM(D15)</f>
        <v>0</v>
      </c>
      <c r="E14" s="229">
        <f>SUM(C14:D14)</f>
        <v>30000</v>
      </c>
      <c r="F14" s="37"/>
      <c r="G14" s="105">
        <f t="shared" si="1"/>
        <v>30000</v>
      </c>
      <c r="I14" s="42"/>
    </row>
    <row r="15" spans="1:9" ht="16.5">
      <c r="A15" s="81"/>
      <c r="B15" s="97" t="s">
        <v>463</v>
      </c>
      <c r="C15" s="230">
        <v>30000</v>
      </c>
      <c r="D15" s="316"/>
      <c r="E15" s="230">
        <f>SUM(C15:D15)</f>
        <v>30000</v>
      </c>
      <c r="F15" s="37"/>
      <c r="G15" s="268">
        <f t="shared" si="1"/>
        <v>30000</v>
      </c>
      <c r="I15" s="42"/>
    </row>
    <row r="16" spans="1:9" ht="16.5">
      <c r="A16" s="81"/>
      <c r="B16" s="106"/>
      <c r="C16" s="230"/>
      <c r="D16" s="316"/>
      <c r="E16" s="345">
        <f t="shared" si="0"/>
        <v>0</v>
      </c>
      <c r="F16" s="37"/>
      <c r="G16" s="346">
        <f t="shared" si="1"/>
        <v>0</v>
      </c>
      <c r="I16" s="42"/>
    </row>
    <row r="17" spans="1:9" ht="16.5">
      <c r="A17" s="81">
        <v>5</v>
      </c>
      <c r="B17" s="82" t="s">
        <v>239</v>
      </c>
      <c r="C17" s="229">
        <f>SUM(C18:C66)</f>
        <v>51546</v>
      </c>
      <c r="D17" s="229">
        <f>SUM(D18:D66)</f>
        <v>140</v>
      </c>
      <c r="E17" s="229">
        <f>SUM(E18:E66)</f>
        <v>51686</v>
      </c>
      <c r="F17" s="229">
        <f>SUM(F18:F66)</f>
        <v>0</v>
      </c>
      <c r="G17" s="105">
        <f>SUM(G18:G66)</f>
        <v>51686</v>
      </c>
      <c r="I17" s="42"/>
    </row>
    <row r="18" spans="1:9" ht="16.5">
      <c r="A18" s="81"/>
      <c r="B18" s="84" t="s">
        <v>60</v>
      </c>
      <c r="C18" s="230">
        <v>8716</v>
      </c>
      <c r="D18" s="316"/>
      <c r="E18" s="230">
        <f t="shared" si="0"/>
        <v>8716</v>
      </c>
      <c r="F18" s="37"/>
      <c r="G18" s="268">
        <f t="shared" si="1"/>
        <v>8716</v>
      </c>
      <c r="I18" s="42"/>
    </row>
    <row r="19" spans="1:9" ht="16.5">
      <c r="A19" s="81"/>
      <c r="B19" s="84" t="s">
        <v>383</v>
      </c>
      <c r="C19" s="230">
        <v>385</v>
      </c>
      <c r="D19" s="316"/>
      <c r="E19" s="230">
        <f t="shared" si="0"/>
        <v>385</v>
      </c>
      <c r="F19" s="37"/>
      <c r="G19" s="268">
        <f t="shared" si="1"/>
        <v>385</v>
      </c>
      <c r="I19" s="42"/>
    </row>
    <row r="20" spans="1:9" ht="16.5">
      <c r="A20" s="86"/>
      <c r="B20" s="87" t="s">
        <v>539</v>
      </c>
      <c r="C20" s="234">
        <v>600</v>
      </c>
      <c r="D20" s="316"/>
      <c r="E20" s="230">
        <f t="shared" si="0"/>
        <v>600</v>
      </c>
      <c r="F20" s="37"/>
      <c r="G20" s="268">
        <f t="shared" si="1"/>
        <v>600</v>
      </c>
      <c r="I20" s="42"/>
    </row>
    <row r="21" spans="1:9" ht="16.5">
      <c r="A21" s="86"/>
      <c r="B21" s="87" t="s">
        <v>318</v>
      </c>
      <c r="C21" s="234">
        <v>300</v>
      </c>
      <c r="D21" s="316"/>
      <c r="E21" s="230">
        <f t="shared" si="0"/>
        <v>300</v>
      </c>
      <c r="F21" s="37"/>
      <c r="G21" s="268">
        <f t="shared" si="1"/>
        <v>300</v>
      </c>
      <c r="I21" s="42"/>
    </row>
    <row r="22" spans="1:9" ht="16.5">
      <c r="A22" s="86"/>
      <c r="B22" s="87" t="s">
        <v>538</v>
      </c>
      <c r="C22" s="234">
        <v>14000</v>
      </c>
      <c r="D22" s="316"/>
      <c r="E22" s="230">
        <f t="shared" si="0"/>
        <v>14000</v>
      </c>
      <c r="F22" s="37"/>
      <c r="G22" s="268">
        <f t="shared" si="1"/>
        <v>14000</v>
      </c>
      <c r="I22" s="42"/>
    </row>
    <row r="23" spans="1:9" ht="16.5">
      <c r="A23" s="86"/>
      <c r="B23" s="87" t="s">
        <v>317</v>
      </c>
      <c r="C23" s="234">
        <v>100</v>
      </c>
      <c r="D23" s="316"/>
      <c r="E23" s="230">
        <f t="shared" si="0"/>
        <v>100</v>
      </c>
      <c r="F23" s="37"/>
      <c r="G23" s="268">
        <f t="shared" si="1"/>
        <v>100</v>
      </c>
      <c r="I23" s="42"/>
    </row>
    <row r="24" spans="1:9" ht="33">
      <c r="A24" s="86"/>
      <c r="B24" s="87" t="s">
        <v>316</v>
      </c>
      <c r="C24" s="629">
        <v>2500</v>
      </c>
      <c r="D24" s="375"/>
      <c r="E24" s="376">
        <f t="shared" si="0"/>
        <v>2500</v>
      </c>
      <c r="F24" s="379"/>
      <c r="G24" s="377">
        <f t="shared" si="1"/>
        <v>2500</v>
      </c>
      <c r="I24" s="42"/>
    </row>
    <row r="25" spans="1:9" ht="16.5">
      <c r="A25" s="86"/>
      <c r="B25" s="87" t="s">
        <v>315</v>
      </c>
      <c r="C25" s="234">
        <v>50</v>
      </c>
      <c r="D25" s="316"/>
      <c r="E25" s="230">
        <f t="shared" si="0"/>
        <v>50</v>
      </c>
      <c r="F25" s="37"/>
      <c r="G25" s="268">
        <f t="shared" si="1"/>
        <v>50</v>
      </c>
      <c r="I25" s="42"/>
    </row>
    <row r="26" spans="1:9" ht="16.5">
      <c r="A26" s="86"/>
      <c r="B26" s="87" t="s">
        <v>238</v>
      </c>
      <c r="C26" s="234">
        <v>150</v>
      </c>
      <c r="D26" s="316"/>
      <c r="E26" s="230">
        <f t="shared" si="0"/>
        <v>150</v>
      </c>
      <c r="F26" s="37"/>
      <c r="G26" s="268">
        <f t="shared" si="1"/>
        <v>150</v>
      </c>
      <c r="I26" s="42"/>
    </row>
    <row r="27" spans="1:9" ht="16.5">
      <c r="A27" s="86"/>
      <c r="B27" s="87" t="s">
        <v>61</v>
      </c>
      <c r="C27" s="234">
        <v>15939</v>
      </c>
      <c r="D27" s="316"/>
      <c r="E27" s="230">
        <f t="shared" si="0"/>
        <v>15939</v>
      </c>
      <c r="F27" s="37"/>
      <c r="G27" s="268">
        <f t="shared" si="1"/>
        <v>15939</v>
      </c>
      <c r="I27" s="42"/>
    </row>
    <row r="28" spans="1:9" ht="16.5">
      <c r="A28" s="462"/>
      <c r="B28" s="455" t="s">
        <v>573</v>
      </c>
      <c r="C28" s="234">
        <v>1000</v>
      </c>
      <c r="D28" s="316"/>
      <c r="E28" s="230">
        <f t="shared" si="0"/>
        <v>1000</v>
      </c>
      <c r="F28" s="482"/>
      <c r="G28" s="268">
        <f t="shared" si="1"/>
        <v>1000</v>
      </c>
      <c r="I28" s="42"/>
    </row>
    <row r="29" spans="1:9" ht="16.5">
      <c r="A29" s="462"/>
      <c r="B29" s="455" t="s">
        <v>547</v>
      </c>
      <c r="C29" s="234">
        <v>500</v>
      </c>
      <c r="D29" s="316">
        <v>0</v>
      </c>
      <c r="E29" s="230">
        <f t="shared" si="0"/>
        <v>500</v>
      </c>
      <c r="F29" s="482"/>
      <c r="G29" s="268">
        <f t="shared" si="1"/>
        <v>500</v>
      </c>
      <c r="I29" s="42"/>
    </row>
    <row r="30" spans="1:9" ht="16.5">
      <c r="A30" s="462"/>
      <c r="B30" s="455" t="s">
        <v>62</v>
      </c>
      <c r="C30" s="234">
        <v>900</v>
      </c>
      <c r="D30" s="316"/>
      <c r="E30" s="230">
        <f t="shared" si="0"/>
        <v>900</v>
      </c>
      <c r="F30" s="482"/>
      <c r="G30" s="268">
        <f t="shared" si="1"/>
        <v>900</v>
      </c>
      <c r="I30" s="42"/>
    </row>
    <row r="31" spans="1:9" ht="16.5">
      <c r="A31" s="462"/>
      <c r="B31" s="455" t="s">
        <v>106</v>
      </c>
      <c r="C31" s="235">
        <v>300</v>
      </c>
      <c r="D31" s="320"/>
      <c r="E31" s="230">
        <f t="shared" si="0"/>
        <v>300</v>
      </c>
      <c r="F31" s="482"/>
      <c r="G31" s="268">
        <f t="shared" si="1"/>
        <v>300</v>
      </c>
      <c r="I31" s="42"/>
    </row>
    <row r="32" spans="1:9" ht="33">
      <c r="A32" s="462"/>
      <c r="B32" s="455" t="s">
        <v>595</v>
      </c>
      <c r="C32" s="630">
        <v>721</v>
      </c>
      <c r="D32" s="631"/>
      <c r="E32" s="376">
        <f t="shared" si="0"/>
        <v>721</v>
      </c>
      <c r="F32" s="632"/>
      <c r="G32" s="377">
        <f t="shared" si="1"/>
        <v>721</v>
      </c>
      <c r="I32" s="42"/>
    </row>
    <row r="33" spans="1:9" ht="16.5">
      <c r="A33" s="462"/>
      <c r="B33" s="511" t="s">
        <v>355</v>
      </c>
      <c r="C33" s="631">
        <v>600</v>
      </c>
      <c r="D33" s="631"/>
      <c r="E33" s="376">
        <f t="shared" si="0"/>
        <v>600</v>
      </c>
      <c r="F33" s="632"/>
      <c r="G33" s="377">
        <f t="shared" si="1"/>
        <v>600</v>
      </c>
      <c r="I33" s="42"/>
    </row>
    <row r="34" spans="1:9" ht="33">
      <c r="A34" s="462"/>
      <c r="B34" s="511" t="s">
        <v>524</v>
      </c>
      <c r="C34" s="631">
        <v>1100</v>
      </c>
      <c r="D34" s="631"/>
      <c r="E34" s="376">
        <f t="shared" si="0"/>
        <v>1100</v>
      </c>
      <c r="F34" s="632"/>
      <c r="G34" s="377">
        <f t="shared" si="1"/>
        <v>1100</v>
      </c>
      <c r="I34" s="42"/>
    </row>
    <row r="35" spans="1:9" ht="33">
      <c r="A35" s="462"/>
      <c r="B35" s="511" t="s">
        <v>392</v>
      </c>
      <c r="C35" s="631">
        <v>50</v>
      </c>
      <c r="D35" s="631"/>
      <c r="E35" s="376">
        <f t="shared" si="0"/>
        <v>50</v>
      </c>
      <c r="F35" s="632"/>
      <c r="G35" s="377">
        <f t="shared" si="1"/>
        <v>50</v>
      </c>
      <c r="I35" s="42"/>
    </row>
    <row r="36" spans="1:9" ht="33">
      <c r="A36" s="462"/>
      <c r="B36" s="511" t="s">
        <v>393</v>
      </c>
      <c r="C36" s="631">
        <v>150</v>
      </c>
      <c r="D36" s="631"/>
      <c r="E36" s="376">
        <f t="shared" si="0"/>
        <v>150</v>
      </c>
      <c r="F36" s="632"/>
      <c r="G36" s="377">
        <f t="shared" si="1"/>
        <v>150</v>
      </c>
      <c r="I36" s="42"/>
    </row>
    <row r="37" spans="1:9" ht="33">
      <c r="A37" s="462"/>
      <c r="B37" s="511" t="s">
        <v>394</v>
      </c>
      <c r="C37" s="631">
        <v>50</v>
      </c>
      <c r="D37" s="631"/>
      <c r="E37" s="376">
        <f t="shared" si="0"/>
        <v>50</v>
      </c>
      <c r="F37" s="632"/>
      <c r="G37" s="377">
        <f t="shared" si="1"/>
        <v>50</v>
      </c>
      <c r="I37" s="42"/>
    </row>
    <row r="38" spans="1:9" ht="16.5">
      <c r="A38" s="462"/>
      <c r="B38" s="511" t="s">
        <v>395</v>
      </c>
      <c r="C38" s="321">
        <v>100</v>
      </c>
      <c r="D38" s="321"/>
      <c r="E38" s="230">
        <f t="shared" si="0"/>
        <v>100</v>
      </c>
      <c r="F38" s="482"/>
      <c r="G38" s="268">
        <f t="shared" si="1"/>
        <v>100</v>
      </c>
      <c r="I38" s="42"/>
    </row>
    <row r="39" spans="1:9" ht="16.5">
      <c r="A39" s="462"/>
      <c r="B39" s="511" t="s">
        <v>396</v>
      </c>
      <c r="C39" s="321">
        <v>200</v>
      </c>
      <c r="D39" s="321"/>
      <c r="E39" s="230">
        <f t="shared" si="0"/>
        <v>200</v>
      </c>
      <c r="F39" s="482"/>
      <c r="G39" s="268">
        <f t="shared" si="1"/>
        <v>200</v>
      </c>
      <c r="I39" s="42"/>
    </row>
    <row r="40" spans="1:9" ht="16.5">
      <c r="A40" s="462"/>
      <c r="B40" s="511" t="s">
        <v>600</v>
      </c>
      <c r="C40" s="631">
        <v>200</v>
      </c>
      <c r="D40" s="631"/>
      <c r="E40" s="376">
        <f t="shared" si="0"/>
        <v>200</v>
      </c>
      <c r="F40" s="632"/>
      <c r="G40" s="377">
        <f t="shared" si="1"/>
        <v>200</v>
      </c>
      <c r="I40" s="42"/>
    </row>
    <row r="41" spans="1:9" ht="16.5">
      <c r="A41" s="462"/>
      <c r="B41" s="511" t="s">
        <v>425</v>
      </c>
      <c r="C41" s="321">
        <v>70</v>
      </c>
      <c r="D41" s="321"/>
      <c r="E41" s="230">
        <f t="shared" si="0"/>
        <v>70</v>
      </c>
      <c r="F41" s="482"/>
      <c r="G41" s="268">
        <f t="shared" si="1"/>
        <v>70</v>
      </c>
      <c r="I41" s="42"/>
    </row>
    <row r="42" spans="1:9" ht="16.5">
      <c r="A42" s="454"/>
      <c r="B42" s="549" t="s">
        <v>439</v>
      </c>
      <c r="C42" s="550">
        <v>100</v>
      </c>
      <c r="D42" s="550"/>
      <c r="E42" s="369">
        <f t="shared" si="0"/>
        <v>100</v>
      </c>
      <c r="F42" s="487"/>
      <c r="G42" s="551">
        <f t="shared" si="1"/>
        <v>100</v>
      </c>
      <c r="I42" s="42"/>
    </row>
    <row r="43" spans="1:9" s="35" customFormat="1" ht="16.5">
      <c r="A43" s="464"/>
      <c r="B43" s="449" t="s">
        <v>362</v>
      </c>
      <c r="C43" s="321">
        <v>1000</v>
      </c>
      <c r="D43" s="321"/>
      <c r="E43" s="321">
        <f t="shared" si="0"/>
        <v>1000</v>
      </c>
      <c r="F43" s="482"/>
      <c r="G43" s="569">
        <f t="shared" si="1"/>
        <v>1000</v>
      </c>
      <c r="I43" s="568"/>
    </row>
    <row r="44" spans="1:9" ht="16.5">
      <c r="A44" s="454"/>
      <c r="B44" s="549" t="s">
        <v>378</v>
      </c>
      <c r="C44" s="645">
        <v>100</v>
      </c>
      <c r="D44" s="645"/>
      <c r="E44" s="646">
        <f t="shared" si="0"/>
        <v>100</v>
      </c>
      <c r="F44" s="647"/>
      <c r="G44" s="648">
        <f t="shared" si="1"/>
        <v>100</v>
      </c>
      <c r="I44" s="42"/>
    </row>
    <row r="45" spans="1:9" s="35" customFormat="1" ht="16.5">
      <c r="A45" s="564"/>
      <c r="B45" s="449" t="s">
        <v>384</v>
      </c>
      <c r="C45" s="321">
        <v>150</v>
      </c>
      <c r="D45" s="321"/>
      <c r="E45" s="321">
        <f t="shared" si="0"/>
        <v>150</v>
      </c>
      <c r="F45" s="482"/>
      <c r="G45" s="652">
        <f t="shared" si="1"/>
        <v>150</v>
      </c>
      <c r="I45" s="568"/>
    </row>
    <row r="46" spans="1:9" ht="17.25" thickBot="1">
      <c r="A46" s="591"/>
      <c r="B46" s="592" t="s">
        <v>637</v>
      </c>
      <c r="C46" s="593">
        <v>195</v>
      </c>
      <c r="D46" s="593"/>
      <c r="E46" s="594">
        <f t="shared" si="0"/>
        <v>195</v>
      </c>
      <c r="F46" s="595"/>
      <c r="G46" s="596">
        <f t="shared" si="1"/>
        <v>195</v>
      </c>
      <c r="I46" s="42"/>
    </row>
    <row r="47" spans="1:9" ht="16.5">
      <c r="A47" s="462"/>
      <c r="B47" s="511" t="s">
        <v>385</v>
      </c>
      <c r="C47" s="649">
        <v>40</v>
      </c>
      <c r="D47" s="649"/>
      <c r="E47" s="234">
        <f t="shared" si="0"/>
        <v>40</v>
      </c>
      <c r="F47" s="650"/>
      <c r="G47" s="651">
        <f t="shared" si="1"/>
        <v>40</v>
      </c>
      <c r="I47" s="42"/>
    </row>
    <row r="48" spans="1:9" ht="16.5">
      <c r="A48" s="462"/>
      <c r="B48" s="511" t="s">
        <v>386</v>
      </c>
      <c r="C48" s="321">
        <v>50</v>
      </c>
      <c r="D48" s="321"/>
      <c r="E48" s="230">
        <f t="shared" si="0"/>
        <v>50</v>
      </c>
      <c r="F48" s="482"/>
      <c r="G48" s="268">
        <f t="shared" si="1"/>
        <v>50</v>
      </c>
      <c r="I48" s="42"/>
    </row>
    <row r="49" spans="1:9" ht="16.5">
      <c r="A49" s="462"/>
      <c r="B49" s="511" t="s">
        <v>540</v>
      </c>
      <c r="C49" s="321">
        <v>50</v>
      </c>
      <c r="D49" s="321"/>
      <c r="E49" s="230">
        <f t="shared" si="0"/>
        <v>50</v>
      </c>
      <c r="F49" s="482"/>
      <c r="G49" s="268">
        <f t="shared" si="1"/>
        <v>50</v>
      </c>
      <c r="I49" s="42"/>
    </row>
    <row r="50" spans="1:9" ht="16.5">
      <c r="A50" s="462"/>
      <c r="B50" s="511" t="s">
        <v>387</v>
      </c>
      <c r="C50" s="321">
        <v>20</v>
      </c>
      <c r="D50" s="321"/>
      <c r="E50" s="230">
        <f t="shared" si="0"/>
        <v>20</v>
      </c>
      <c r="F50" s="482"/>
      <c r="G50" s="268">
        <f t="shared" si="1"/>
        <v>20</v>
      </c>
      <c r="I50" s="42"/>
    </row>
    <row r="51" spans="1:9" ht="16.5">
      <c r="A51" s="462"/>
      <c r="B51" s="511" t="s">
        <v>388</v>
      </c>
      <c r="C51" s="321">
        <v>100</v>
      </c>
      <c r="D51" s="321"/>
      <c r="E51" s="230">
        <f t="shared" si="0"/>
        <v>100</v>
      </c>
      <c r="F51" s="482"/>
      <c r="G51" s="268">
        <f t="shared" si="1"/>
        <v>100</v>
      </c>
      <c r="I51" s="42"/>
    </row>
    <row r="52" spans="1:9" ht="16.5">
      <c r="A52" s="462"/>
      <c r="B52" s="511" t="s">
        <v>389</v>
      </c>
      <c r="C52" s="321">
        <v>100</v>
      </c>
      <c r="D52" s="321"/>
      <c r="E52" s="230">
        <f t="shared" si="0"/>
        <v>100</v>
      </c>
      <c r="F52" s="482"/>
      <c r="G52" s="268">
        <f t="shared" si="1"/>
        <v>100</v>
      </c>
      <c r="I52" s="42"/>
    </row>
    <row r="53" spans="1:9" ht="16.5">
      <c r="A53" s="462"/>
      <c r="B53" s="511" t="s">
        <v>426</v>
      </c>
      <c r="C53" s="321">
        <v>80</v>
      </c>
      <c r="D53" s="321"/>
      <c r="E53" s="230">
        <f t="shared" si="0"/>
        <v>80</v>
      </c>
      <c r="F53" s="482"/>
      <c r="G53" s="268">
        <f t="shared" si="1"/>
        <v>80</v>
      </c>
      <c r="I53" s="42"/>
    </row>
    <row r="54" spans="1:9" ht="16.5">
      <c r="A54" s="462"/>
      <c r="B54" s="511" t="s">
        <v>510</v>
      </c>
      <c r="C54" s="321">
        <v>100</v>
      </c>
      <c r="D54" s="321"/>
      <c r="E54" s="230">
        <f t="shared" si="0"/>
        <v>100</v>
      </c>
      <c r="F54" s="482"/>
      <c r="G54" s="268">
        <f t="shared" si="1"/>
        <v>100</v>
      </c>
      <c r="I54" s="42"/>
    </row>
    <row r="55" spans="1:9" ht="33">
      <c r="A55" s="462"/>
      <c r="B55" s="511" t="s">
        <v>523</v>
      </c>
      <c r="C55" s="631">
        <v>100</v>
      </c>
      <c r="D55" s="631"/>
      <c r="E55" s="376">
        <f t="shared" si="0"/>
        <v>100</v>
      </c>
      <c r="F55" s="632"/>
      <c r="G55" s="377">
        <f t="shared" si="1"/>
        <v>100</v>
      </c>
      <c r="I55" s="42"/>
    </row>
    <row r="56" spans="1:9" ht="16.5">
      <c r="A56" s="462"/>
      <c r="B56" s="511" t="s">
        <v>514</v>
      </c>
      <c r="C56" s="321">
        <v>50</v>
      </c>
      <c r="D56" s="321"/>
      <c r="E56" s="230">
        <f t="shared" si="0"/>
        <v>50</v>
      </c>
      <c r="F56" s="482"/>
      <c r="G56" s="268">
        <f t="shared" si="1"/>
        <v>50</v>
      </c>
      <c r="I56" s="42"/>
    </row>
    <row r="57" spans="1:9" ht="16.5">
      <c r="A57" s="462"/>
      <c r="B57" s="511" t="s">
        <v>520</v>
      </c>
      <c r="C57" s="321">
        <v>40</v>
      </c>
      <c r="D57" s="321"/>
      <c r="E57" s="230">
        <f t="shared" si="0"/>
        <v>40</v>
      </c>
      <c r="F57" s="482"/>
      <c r="G57" s="268">
        <f t="shared" si="1"/>
        <v>40</v>
      </c>
      <c r="I57" s="42"/>
    </row>
    <row r="58" spans="1:9" ht="16.5">
      <c r="A58" s="462"/>
      <c r="B58" s="511" t="s">
        <v>522</v>
      </c>
      <c r="C58" s="321">
        <v>50</v>
      </c>
      <c r="D58" s="321"/>
      <c r="E58" s="230">
        <f t="shared" si="0"/>
        <v>50</v>
      </c>
      <c r="F58" s="482"/>
      <c r="G58" s="268">
        <f t="shared" si="1"/>
        <v>50</v>
      </c>
      <c r="I58" s="42"/>
    </row>
    <row r="59" spans="1:9" ht="16.5">
      <c r="A59" s="462"/>
      <c r="B59" s="511" t="s">
        <v>589</v>
      </c>
      <c r="C59" s="321">
        <v>100</v>
      </c>
      <c r="D59" s="321"/>
      <c r="E59" s="230">
        <f t="shared" si="0"/>
        <v>100</v>
      </c>
      <c r="F59" s="482"/>
      <c r="G59" s="268">
        <f t="shared" si="1"/>
        <v>100</v>
      </c>
      <c r="I59" s="42"/>
    </row>
    <row r="60" spans="1:9" ht="16.5">
      <c r="A60" s="462"/>
      <c r="B60" s="511" t="s">
        <v>591</v>
      </c>
      <c r="C60" s="321">
        <v>50</v>
      </c>
      <c r="D60" s="321"/>
      <c r="E60" s="230">
        <f t="shared" si="0"/>
        <v>50</v>
      </c>
      <c r="F60" s="482"/>
      <c r="G60" s="268">
        <f t="shared" si="1"/>
        <v>50</v>
      </c>
      <c r="I60" s="42"/>
    </row>
    <row r="61" spans="1:9" ht="16.5">
      <c r="A61" s="462"/>
      <c r="B61" s="511" t="s">
        <v>590</v>
      </c>
      <c r="C61" s="321">
        <v>130</v>
      </c>
      <c r="D61" s="321"/>
      <c r="E61" s="230">
        <f t="shared" si="0"/>
        <v>130</v>
      </c>
      <c r="F61" s="482"/>
      <c r="G61" s="268">
        <f t="shared" si="1"/>
        <v>130</v>
      </c>
      <c r="I61" s="42"/>
    </row>
    <row r="62" spans="1:9" ht="16.5">
      <c r="A62" s="462"/>
      <c r="B62" s="511" t="s">
        <v>598</v>
      </c>
      <c r="C62" s="321">
        <v>60</v>
      </c>
      <c r="D62" s="321"/>
      <c r="E62" s="230">
        <f t="shared" si="0"/>
        <v>60</v>
      </c>
      <c r="F62" s="482"/>
      <c r="G62" s="268">
        <f t="shared" si="1"/>
        <v>60</v>
      </c>
      <c r="I62" s="42"/>
    </row>
    <row r="63" spans="1:9" ht="16.5">
      <c r="A63" s="462"/>
      <c r="B63" s="511" t="s">
        <v>594</v>
      </c>
      <c r="C63" s="321">
        <v>50</v>
      </c>
      <c r="D63" s="321"/>
      <c r="E63" s="230">
        <f t="shared" si="0"/>
        <v>50</v>
      </c>
      <c r="F63" s="482"/>
      <c r="G63" s="268">
        <f t="shared" si="1"/>
        <v>50</v>
      </c>
      <c r="I63" s="42"/>
    </row>
    <row r="64" spans="1:9" ht="16.5">
      <c r="A64" s="462"/>
      <c r="B64" s="511" t="s">
        <v>593</v>
      </c>
      <c r="C64" s="321">
        <v>150</v>
      </c>
      <c r="D64" s="321"/>
      <c r="E64" s="230">
        <f t="shared" si="0"/>
        <v>150</v>
      </c>
      <c r="F64" s="482"/>
      <c r="G64" s="268">
        <f t="shared" si="1"/>
        <v>150</v>
      </c>
      <c r="I64" s="42"/>
    </row>
    <row r="65" spans="1:9" ht="16.5">
      <c r="A65" s="462"/>
      <c r="B65" s="511" t="s">
        <v>632</v>
      </c>
      <c r="C65" s="321">
        <v>0</v>
      </c>
      <c r="D65" s="321">
        <v>40</v>
      </c>
      <c r="E65" s="230">
        <f t="shared" si="0"/>
        <v>40</v>
      </c>
      <c r="F65" s="482"/>
      <c r="G65" s="268">
        <f t="shared" si="1"/>
        <v>40</v>
      </c>
      <c r="I65" s="42"/>
    </row>
    <row r="66" spans="1:9" ht="16.5">
      <c r="A66" s="462"/>
      <c r="B66" s="511" t="s">
        <v>630</v>
      </c>
      <c r="C66" s="321">
        <v>0</v>
      </c>
      <c r="D66" s="321">
        <v>100</v>
      </c>
      <c r="E66" s="230">
        <f t="shared" si="0"/>
        <v>100</v>
      </c>
      <c r="F66" s="482"/>
      <c r="G66" s="268">
        <f t="shared" si="1"/>
        <v>100</v>
      </c>
      <c r="I66" s="42"/>
    </row>
    <row r="67" spans="1:9" ht="16.5">
      <c r="A67" s="444"/>
      <c r="B67" s="514"/>
      <c r="C67" s="234"/>
      <c r="D67" s="321"/>
      <c r="E67" s="345">
        <f t="shared" si="0"/>
        <v>0</v>
      </c>
      <c r="F67" s="482"/>
      <c r="G67" s="268"/>
      <c r="I67" s="42"/>
    </row>
    <row r="68" spans="1:9" ht="16.5">
      <c r="A68" s="462">
        <v>6</v>
      </c>
      <c r="B68" s="466" t="s">
        <v>599</v>
      </c>
      <c r="C68" s="633">
        <f>SUM(C69:C89)</f>
        <v>22844</v>
      </c>
      <c r="D68" s="633">
        <f>SUM(D69:D89)</f>
        <v>816</v>
      </c>
      <c r="E68" s="633">
        <f>SUM(E69:E89)</f>
        <v>23660</v>
      </c>
      <c r="F68" s="633">
        <f>SUM(F69:F89)</f>
        <v>0</v>
      </c>
      <c r="G68" s="634">
        <f>SUM(G69:G89)</f>
        <v>23660</v>
      </c>
      <c r="I68" s="42"/>
    </row>
    <row r="69" spans="1:9" ht="16.5">
      <c r="A69" s="444"/>
      <c r="B69" s="514" t="s">
        <v>66</v>
      </c>
      <c r="C69" s="230">
        <v>1500</v>
      </c>
      <c r="D69" s="316"/>
      <c r="E69" s="230">
        <f t="shared" si="0"/>
        <v>1500</v>
      </c>
      <c r="F69" s="482"/>
      <c r="G69" s="268">
        <f t="shared" si="1"/>
        <v>1500</v>
      </c>
      <c r="I69" s="42"/>
    </row>
    <row r="70" spans="1:9" ht="16.5">
      <c r="A70" s="444"/>
      <c r="B70" s="514" t="s">
        <v>319</v>
      </c>
      <c r="C70" s="230">
        <v>300</v>
      </c>
      <c r="D70" s="316"/>
      <c r="E70" s="230">
        <f t="shared" si="0"/>
        <v>300</v>
      </c>
      <c r="F70" s="482"/>
      <c r="G70" s="268">
        <f t="shared" si="1"/>
        <v>300</v>
      </c>
      <c r="I70" s="42"/>
    </row>
    <row r="71" spans="1:9" ht="33">
      <c r="A71" s="444"/>
      <c r="B71" s="514" t="s">
        <v>390</v>
      </c>
      <c r="C71" s="376">
        <v>465</v>
      </c>
      <c r="D71" s="375">
        <v>100</v>
      </c>
      <c r="E71" s="376">
        <f t="shared" si="0"/>
        <v>565</v>
      </c>
      <c r="F71" s="632"/>
      <c r="G71" s="377">
        <f t="shared" si="1"/>
        <v>565</v>
      </c>
      <c r="I71" s="42"/>
    </row>
    <row r="72" spans="1:9" ht="16.5">
      <c r="A72" s="444"/>
      <c r="B72" s="514" t="s">
        <v>427</v>
      </c>
      <c r="C72" s="230">
        <v>700</v>
      </c>
      <c r="D72" s="316">
        <v>87</v>
      </c>
      <c r="E72" s="230">
        <f t="shared" si="0"/>
        <v>787</v>
      </c>
      <c r="F72" s="482"/>
      <c r="G72" s="268">
        <f t="shared" si="1"/>
        <v>787</v>
      </c>
      <c r="I72" s="42"/>
    </row>
    <row r="73" spans="1:9" ht="16.5">
      <c r="A73" s="444"/>
      <c r="B73" s="514" t="s">
        <v>541</v>
      </c>
      <c r="C73" s="230">
        <v>70</v>
      </c>
      <c r="D73" s="316"/>
      <c r="E73" s="230">
        <f t="shared" si="0"/>
        <v>70</v>
      </c>
      <c r="F73" s="482"/>
      <c r="G73" s="268">
        <f t="shared" si="1"/>
        <v>70</v>
      </c>
      <c r="I73" s="42"/>
    </row>
    <row r="74" spans="1:9" ht="16.5">
      <c r="A74" s="462"/>
      <c r="B74" s="511" t="s">
        <v>365</v>
      </c>
      <c r="C74" s="321">
        <v>239</v>
      </c>
      <c r="D74" s="321"/>
      <c r="E74" s="230">
        <f>SUM(C74,D74)</f>
        <v>239</v>
      </c>
      <c r="F74" s="482"/>
      <c r="G74" s="268">
        <f>E74-F74</f>
        <v>239</v>
      </c>
      <c r="I74" s="42"/>
    </row>
    <row r="75" spans="1:9" ht="16.5">
      <c r="A75" s="444"/>
      <c r="B75" s="514" t="s">
        <v>363</v>
      </c>
      <c r="C75" s="230">
        <v>7000</v>
      </c>
      <c r="D75" s="316"/>
      <c r="E75" s="230">
        <f t="shared" si="0"/>
        <v>7000</v>
      </c>
      <c r="F75" s="482"/>
      <c r="G75" s="268">
        <f t="shared" si="1"/>
        <v>7000</v>
      </c>
      <c r="I75" s="42"/>
    </row>
    <row r="76" spans="1:9" ht="16.5">
      <c r="A76" s="444"/>
      <c r="B76" s="514" t="s">
        <v>366</v>
      </c>
      <c r="C76" s="230">
        <v>3600</v>
      </c>
      <c r="D76" s="316">
        <v>200</v>
      </c>
      <c r="E76" s="230">
        <f t="shared" si="0"/>
        <v>3800</v>
      </c>
      <c r="F76" s="482"/>
      <c r="G76" s="268">
        <f t="shared" si="1"/>
        <v>3800</v>
      </c>
      <c r="I76" s="42"/>
    </row>
    <row r="77" spans="1:9" ht="16.5">
      <c r="A77" s="444"/>
      <c r="B77" s="514" t="s">
        <v>367</v>
      </c>
      <c r="C77" s="230">
        <v>2000</v>
      </c>
      <c r="D77" s="316"/>
      <c r="E77" s="230">
        <f t="shared" si="0"/>
        <v>2000</v>
      </c>
      <c r="F77" s="482"/>
      <c r="G77" s="268">
        <f t="shared" si="1"/>
        <v>2000</v>
      </c>
      <c r="I77" s="42"/>
    </row>
    <row r="78" spans="1:9" ht="16.5">
      <c r="A78" s="444"/>
      <c r="B78" s="514" t="s">
        <v>521</v>
      </c>
      <c r="C78" s="230">
        <v>2300</v>
      </c>
      <c r="D78" s="316">
        <v>100</v>
      </c>
      <c r="E78" s="230">
        <f t="shared" si="0"/>
        <v>2400</v>
      </c>
      <c r="F78" s="482"/>
      <c r="G78" s="268">
        <f t="shared" si="1"/>
        <v>2400</v>
      </c>
      <c r="I78" s="42"/>
    </row>
    <row r="79" spans="1:9" ht="16.5">
      <c r="A79" s="444"/>
      <c r="B79" s="514" t="s">
        <v>368</v>
      </c>
      <c r="C79" s="230">
        <v>420</v>
      </c>
      <c r="D79" s="316">
        <v>120</v>
      </c>
      <c r="E79" s="230">
        <f t="shared" si="0"/>
        <v>540</v>
      </c>
      <c r="F79" s="482"/>
      <c r="G79" s="268">
        <f t="shared" si="1"/>
        <v>540</v>
      </c>
      <c r="I79" s="42"/>
    </row>
    <row r="80" spans="1:9" ht="16.5">
      <c r="A80" s="444"/>
      <c r="B80" s="514" t="s">
        <v>369</v>
      </c>
      <c r="C80" s="230">
        <v>500</v>
      </c>
      <c r="D80" s="316"/>
      <c r="E80" s="230">
        <f t="shared" si="0"/>
        <v>500</v>
      </c>
      <c r="F80" s="482"/>
      <c r="G80" s="268">
        <f t="shared" si="1"/>
        <v>500</v>
      </c>
      <c r="I80" s="42"/>
    </row>
    <row r="81" spans="1:9" ht="16.5">
      <c r="A81" s="444"/>
      <c r="B81" s="514" t="s">
        <v>370</v>
      </c>
      <c r="C81" s="230">
        <v>400</v>
      </c>
      <c r="D81" s="316">
        <v>120</v>
      </c>
      <c r="E81" s="230">
        <f t="shared" si="0"/>
        <v>520</v>
      </c>
      <c r="F81" s="482"/>
      <c r="G81" s="268">
        <f t="shared" si="1"/>
        <v>520</v>
      </c>
      <c r="I81" s="42"/>
    </row>
    <row r="82" spans="1:9" ht="16.5">
      <c r="A82" s="444"/>
      <c r="B82" s="514" t="s">
        <v>371</v>
      </c>
      <c r="C82" s="230">
        <v>400</v>
      </c>
      <c r="D82" s="316"/>
      <c r="E82" s="230">
        <f t="shared" si="0"/>
        <v>400</v>
      </c>
      <c r="F82" s="482"/>
      <c r="G82" s="268">
        <f t="shared" si="1"/>
        <v>400</v>
      </c>
      <c r="I82" s="42"/>
    </row>
    <row r="83" spans="1:9" ht="16.5">
      <c r="A83" s="444"/>
      <c r="B83" s="514" t="s">
        <v>372</v>
      </c>
      <c r="C83" s="230">
        <v>150</v>
      </c>
      <c r="D83" s="316"/>
      <c r="E83" s="230">
        <f t="shared" si="0"/>
        <v>150</v>
      </c>
      <c r="F83" s="482"/>
      <c r="G83" s="268">
        <f t="shared" si="1"/>
        <v>150</v>
      </c>
      <c r="I83" s="42"/>
    </row>
    <row r="84" spans="1:9" ht="16.5">
      <c r="A84" s="444"/>
      <c r="B84" s="514" t="s">
        <v>373</v>
      </c>
      <c r="C84" s="230">
        <v>100</v>
      </c>
      <c r="D84" s="316"/>
      <c r="E84" s="230">
        <f t="shared" si="0"/>
        <v>100</v>
      </c>
      <c r="F84" s="482"/>
      <c r="G84" s="268">
        <f t="shared" si="1"/>
        <v>100</v>
      </c>
      <c r="I84" s="42"/>
    </row>
    <row r="85" spans="1:9" ht="16.5">
      <c r="A85" s="444"/>
      <c r="B85" s="514" t="s">
        <v>374</v>
      </c>
      <c r="C85" s="230">
        <v>100</v>
      </c>
      <c r="D85" s="316">
        <v>89</v>
      </c>
      <c r="E85" s="230">
        <f t="shared" si="0"/>
        <v>189</v>
      </c>
      <c r="F85" s="482"/>
      <c r="G85" s="268">
        <f t="shared" si="1"/>
        <v>189</v>
      </c>
      <c r="I85" s="42"/>
    </row>
    <row r="86" spans="1:9" ht="16.5">
      <c r="A86" s="444"/>
      <c r="B86" s="514" t="s">
        <v>375</v>
      </c>
      <c r="C86" s="230">
        <v>2300</v>
      </c>
      <c r="D86" s="316"/>
      <c r="E86" s="230">
        <f t="shared" si="0"/>
        <v>2300</v>
      </c>
      <c r="F86" s="482"/>
      <c r="G86" s="268">
        <f t="shared" si="1"/>
        <v>2300</v>
      </c>
      <c r="I86" s="42"/>
    </row>
    <row r="87" spans="1:9" ht="16.5">
      <c r="A87" s="444"/>
      <c r="B87" s="514" t="s">
        <v>376</v>
      </c>
      <c r="C87" s="230">
        <v>100</v>
      </c>
      <c r="D87" s="316"/>
      <c r="E87" s="230">
        <f t="shared" si="0"/>
        <v>100</v>
      </c>
      <c r="F87" s="482"/>
      <c r="G87" s="268">
        <f t="shared" si="1"/>
        <v>100</v>
      </c>
      <c r="I87" s="42"/>
    </row>
    <row r="88" spans="1:9" ht="16.5">
      <c r="A88" s="444"/>
      <c r="B88" s="514" t="s">
        <v>377</v>
      </c>
      <c r="C88" s="230">
        <v>50</v>
      </c>
      <c r="D88" s="316"/>
      <c r="E88" s="230">
        <f t="shared" si="0"/>
        <v>50</v>
      </c>
      <c r="F88" s="482"/>
      <c r="G88" s="268">
        <f t="shared" si="1"/>
        <v>50</v>
      </c>
      <c r="I88" s="42"/>
    </row>
    <row r="89" spans="1:9" ht="16.5">
      <c r="A89" s="444"/>
      <c r="B89" s="514" t="s">
        <v>513</v>
      </c>
      <c r="C89" s="230">
        <v>150</v>
      </c>
      <c r="D89" s="316"/>
      <c r="E89" s="230">
        <f t="shared" si="0"/>
        <v>150</v>
      </c>
      <c r="F89" s="482"/>
      <c r="G89" s="268">
        <f t="shared" si="1"/>
        <v>150</v>
      </c>
      <c r="I89" s="42"/>
    </row>
    <row r="90" spans="1:9" ht="16.5">
      <c r="A90" s="444"/>
      <c r="B90" s="514"/>
      <c r="C90" s="230"/>
      <c r="D90" s="316"/>
      <c r="E90" s="230"/>
      <c r="F90" s="482"/>
      <c r="G90" s="268"/>
      <c r="I90" s="42"/>
    </row>
    <row r="91" spans="1:9" ht="16.5">
      <c r="A91" s="444">
        <v>7</v>
      </c>
      <c r="B91" s="466" t="s">
        <v>428</v>
      </c>
      <c r="C91" s="229">
        <f>SUM(C92:C94)</f>
        <v>325</v>
      </c>
      <c r="D91" s="229">
        <f>SUM(D92:D94)</f>
        <v>75</v>
      </c>
      <c r="E91" s="229">
        <f>SUM(E92:E94)</f>
        <v>400</v>
      </c>
      <c r="F91" s="229">
        <f>SUM(F92:F94)</f>
        <v>0</v>
      </c>
      <c r="G91" s="105">
        <f>SUM(G92:G94)</f>
        <v>400</v>
      </c>
      <c r="I91" s="42"/>
    </row>
    <row r="92" spans="1:9" ht="16.5">
      <c r="A92" s="444"/>
      <c r="B92" s="514" t="s">
        <v>542</v>
      </c>
      <c r="C92" s="230">
        <v>100</v>
      </c>
      <c r="D92" s="316"/>
      <c r="E92" s="230">
        <f>SUM(C92:D92)</f>
        <v>100</v>
      </c>
      <c r="F92" s="482"/>
      <c r="G92" s="268">
        <f t="shared" si="1"/>
        <v>100</v>
      </c>
      <c r="I92" s="42"/>
    </row>
    <row r="93" spans="1:9" ht="16.5">
      <c r="A93" s="444"/>
      <c r="B93" s="514" t="s">
        <v>379</v>
      </c>
      <c r="C93" s="230">
        <v>200</v>
      </c>
      <c r="D93" s="316">
        <v>75</v>
      </c>
      <c r="E93" s="230">
        <f>SUM(C93:D93)</f>
        <v>275</v>
      </c>
      <c r="F93" s="482"/>
      <c r="G93" s="268">
        <f t="shared" si="1"/>
        <v>275</v>
      </c>
      <c r="I93" s="42"/>
    </row>
    <row r="94" spans="1:9" ht="16.5">
      <c r="A94" s="444"/>
      <c r="B94" s="514" t="s">
        <v>380</v>
      </c>
      <c r="C94" s="230">
        <v>25</v>
      </c>
      <c r="D94" s="316"/>
      <c r="E94" s="230">
        <f>SUM(C94:D94)</f>
        <v>25</v>
      </c>
      <c r="F94" s="482"/>
      <c r="G94" s="268">
        <f t="shared" si="1"/>
        <v>25</v>
      </c>
      <c r="I94" s="42"/>
    </row>
    <row r="95" spans="1:9" ht="16.5">
      <c r="A95" s="444"/>
      <c r="B95" s="514"/>
      <c r="C95" s="230"/>
      <c r="D95" s="316"/>
      <c r="E95" s="345">
        <f t="shared" si="0"/>
        <v>0</v>
      </c>
      <c r="F95" s="482"/>
      <c r="G95" s="346">
        <f t="shared" si="1"/>
        <v>0</v>
      </c>
      <c r="I95" s="42"/>
    </row>
    <row r="96" spans="1:9" ht="16.5">
      <c r="A96" s="444"/>
      <c r="B96" s="473" t="s">
        <v>24</v>
      </c>
      <c r="C96" s="227">
        <f>C4+C17+C68+C91+C11+C14+C8</f>
        <v>235392</v>
      </c>
      <c r="D96" s="227">
        <f>D4+D17+D68+D91+D11+D14+D8</f>
        <v>1031</v>
      </c>
      <c r="E96" s="227">
        <f>E4+E17+E68+E91+E11+E14+E8</f>
        <v>236423</v>
      </c>
      <c r="F96" s="227">
        <f>F4+F17+F68+F91+F11+F14+F8</f>
        <v>99677</v>
      </c>
      <c r="G96" s="104">
        <f>G4+G17+G68+G91+G11+G14+G8</f>
        <v>136746</v>
      </c>
      <c r="I96" s="42"/>
    </row>
    <row r="97" spans="1:9" ht="16.5">
      <c r="A97" s="871" t="s">
        <v>55</v>
      </c>
      <c r="B97" s="872"/>
      <c r="C97" s="230"/>
      <c r="D97" s="316"/>
      <c r="E97" s="229">
        <f t="shared" si="0"/>
        <v>0</v>
      </c>
      <c r="F97" s="482"/>
      <c r="G97" s="105">
        <f t="shared" si="1"/>
        <v>0</v>
      </c>
      <c r="I97" s="42"/>
    </row>
    <row r="98" spans="1:7" ht="16.5">
      <c r="A98" s="444"/>
      <c r="B98" s="473" t="s">
        <v>24</v>
      </c>
      <c r="C98" s="227">
        <v>0</v>
      </c>
      <c r="D98" s="317"/>
      <c r="E98" s="229">
        <f t="shared" si="0"/>
        <v>0</v>
      </c>
      <c r="F98" s="482"/>
      <c r="G98" s="105">
        <f t="shared" si="1"/>
        <v>0</v>
      </c>
    </row>
    <row r="99" spans="1:7" ht="17.25" thickBot="1">
      <c r="A99" s="451"/>
      <c r="B99" s="475" t="s">
        <v>53</v>
      </c>
      <c r="C99" s="231">
        <f>SUM(C98+C96)</f>
        <v>235392</v>
      </c>
      <c r="D99" s="231">
        <f>SUM(D98+D96)</f>
        <v>1031</v>
      </c>
      <c r="E99" s="515">
        <f t="shared" si="0"/>
        <v>236423</v>
      </c>
      <c r="F99" s="654">
        <f>SUM(F98+F96)</f>
        <v>99677</v>
      </c>
      <c r="G99" s="384">
        <f t="shared" si="1"/>
        <v>136746</v>
      </c>
    </row>
    <row r="100" spans="1:7" ht="16.5">
      <c r="A100" s="476"/>
      <c r="B100" s="477"/>
      <c r="F100" s="4"/>
      <c r="G100" s="4"/>
    </row>
    <row r="101" spans="1:7" ht="16.5">
      <c r="A101" s="476"/>
      <c r="B101" s="4"/>
      <c r="F101" s="4"/>
      <c r="G101" s="4"/>
    </row>
    <row r="102" spans="1:7" ht="16.5">
      <c r="A102" s="476"/>
      <c r="B102" s="477"/>
      <c r="F102" s="4"/>
      <c r="G102" s="4"/>
    </row>
    <row r="103" spans="1:7" ht="16.5">
      <c r="A103" s="476"/>
      <c r="B103" s="477"/>
      <c r="F103" s="4"/>
      <c r="G103" s="4"/>
    </row>
  </sheetData>
  <sheetProtection/>
  <mergeCells count="2">
    <mergeCell ref="A2:B2"/>
    <mergeCell ref="A97:B97"/>
  </mergeCells>
  <printOptions/>
  <pageMargins left="0.24" right="0.25" top="0.8661417322834646" bottom="0.36" header="0.31496062992125984" footer="0.19"/>
  <pageSetup horizontalDpi="600" verticalDpi="600" orientation="portrait" paperSize="9" scale="80" r:id="rId1"/>
  <headerFooter>
    <oddHeader>&amp;C&amp;"Book Antiqua,Félkövér"&amp;11Keszthely Város Önkormányzata
egyéb működési célú támogatásai ÁHT-n kívülre&amp;R&amp;"Book Antiqua,Félkövér"13. sz. melléklet
ezer Ft</oddHeader>
    <oddFooter>&amp;C&amp;P</oddFooter>
  </headerFooter>
  <rowBreaks count="1" manualBreakCount="1">
    <brk id="46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22">
      <selection activeCell="C42" sqref="C42"/>
    </sheetView>
  </sheetViews>
  <sheetFormatPr defaultColWidth="9.140625" defaultRowHeight="12.75"/>
  <cols>
    <col min="1" max="1" width="6.28125" style="92" customWidth="1"/>
    <col min="2" max="2" width="53.57421875" style="3" customWidth="1"/>
    <col min="3" max="3" width="12.140625" style="3" customWidth="1"/>
    <col min="4" max="4" width="11.28125" style="3" bestFit="1" customWidth="1"/>
    <col min="5" max="5" width="12.140625" style="3" customWidth="1"/>
    <col min="6" max="6" width="9.8515625" style="3" bestFit="1" customWidth="1"/>
    <col min="7" max="7" width="10.140625" style="3" bestFit="1" customWidth="1"/>
    <col min="8" max="16384" width="9.140625" style="3" customWidth="1"/>
  </cols>
  <sheetData>
    <row r="1" spans="1:9" ht="45.75" thickBot="1">
      <c r="A1" s="79" t="s">
        <v>14</v>
      </c>
      <c r="B1" s="80" t="s">
        <v>215</v>
      </c>
      <c r="C1" s="80" t="s">
        <v>331</v>
      </c>
      <c r="D1" s="80" t="s">
        <v>330</v>
      </c>
      <c r="E1" s="305" t="s">
        <v>331</v>
      </c>
      <c r="F1" s="127" t="s">
        <v>136</v>
      </c>
      <c r="G1" s="201" t="s">
        <v>137</v>
      </c>
      <c r="I1" s="42"/>
    </row>
    <row r="2" spans="1:9" ht="16.5" customHeight="1">
      <c r="A2" s="863" t="s">
        <v>57</v>
      </c>
      <c r="B2" s="873"/>
      <c r="C2" s="226"/>
      <c r="D2" s="213"/>
      <c r="E2" s="213"/>
      <c r="F2" s="213"/>
      <c r="G2" s="214"/>
      <c r="I2" s="42"/>
    </row>
    <row r="3" spans="1:9" ht="16.5">
      <c r="A3" s="81"/>
      <c r="B3" s="98"/>
      <c r="C3" s="237"/>
      <c r="D3" s="314"/>
      <c r="E3" s="314"/>
      <c r="F3" s="37"/>
      <c r="G3" s="215"/>
      <c r="I3" s="42"/>
    </row>
    <row r="4" spans="1:9" ht="16.5">
      <c r="A4" s="81">
        <v>1</v>
      </c>
      <c r="B4" s="96" t="s">
        <v>400</v>
      </c>
      <c r="C4" s="229">
        <f>SUM(C5:C6)</f>
        <v>15000</v>
      </c>
      <c r="D4" s="229">
        <f>SUM(D5:D6)</f>
        <v>0</v>
      </c>
      <c r="E4" s="229">
        <f>SUM(E5:E6)</f>
        <v>15000</v>
      </c>
      <c r="F4" s="229">
        <f>SUM(F5)</f>
        <v>0</v>
      </c>
      <c r="G4" s="105">
        <f>E4-F4</f>
        <v>15000</v>
      </c>
      <c r="I4" s="42"/>
    </row>
    <row r="5" spans="1:9" ht="49.5">
      <c r="A5" s="81"/>
      <c r="B5" s="97" t="s">
        <v>546</v>
      </c>
      <c r="C5" s="376">
        <v>3000</v>
      </c>
      <c r="D5" s="376"/>
      <c r="E5" s="376">
        <f aca="true" t="shared" si="0" ref="E5:E25">SUM(C5,D5)</f>
        <v>3000</v>
      </c>
      <c r="F5" s="590">
        <v>0</v>
      </c>
      <c r="G5" s="377">
        <f aca="true" t="shared" si="1" ref="G5:G25">E5-F5</f>
        <v>3000</v>
      </c>
      <c r="I5" s="42"/>
    </row>
    <row r="6" spans="1:9" ht="16.5">
      <c r="A6" s="81"/>
      <c r="B6" s="97" t="s">
        <v>356</v>
      </c>
      <c r="C6" s="230">
        <v>12000</v>
      </c>
      <c r="D6" s="230"/>
      <c r="E6" s="230">
        <f t="shared" si="0"/>
        <v>12000</v>
      </c>
      <c r="F6" s="321"/>
      <c r="G6" s="368">
        <f t="shared" si="1"/>
        <v>12000</v>
      </c>
      <c r="I6" s="42"/>
    </row>
    <row r="7" spans="1:9" ht="16.5">
      <c r="A7" s="81"/>
      <c r="B7" s="98"/>
      <c r="C7" s="322"/>
      <c r="D7" s="322"/>
      <c r="E7" s="345">
        <f t="shared" si="0"/>
        <v>0</v>
      </c>
      <c r="F7" s="37"/>
      <c r="G7" s="346">
        <f t="shared" si="1"/>
        <v>0</v>
      </c>
      <c r="I7" s="42"/>
    </row>
    <row r="8" spans="1:9" ht="16.5">
      <c r="A8" s="81">
        <v>2</v>
      </c>
      <c r="B8" s="98" t="s">
        <v>558</v>
      </c>
      <c r="C8" s="229">
        <f>SUM(C9:C10)</f>
        <v>5000</v>
      </c>
      <c r="D8" s="229">
        <v>0</v>
      </c>
      <c r="E8" s="229">
        <f t="shared" si="0"/>
        <v>5000</v>
      </c>
      <c r="F8" s="229">
        <f>SUM(F9:F10)</f>
        <v>0</v>
      </c>
      <c r="G8" s="105">
        <f t="shared" si="1"/>
        <v>5000</v>
      </c>
      <c r="I8" s="42"/>
    </row>
    <row r="9" spans="1:9" ht="16.5">
      <c r="A9" s="81"/>
      <c r="B9" s="97" t="s">
        <v>321</v>
      </c>
      <c r="C9" s="230">
        <v>5000</v>
      </c>
      <c r="D9" s="230"/>
      <c r="E9" s="230">
        <f t="shared" si="0"/>
        <v>5000</v>
      </c>
      <c r="F9" s="230"/>
      <c r="G9" s="268">
        <f t="shared" si="1"/>
        <v>5000</v>
      </c>
      <c r="I9" s="42"/>
    </row>
    <row r="10" spans="1:9" ht="16.5">
      <c r="A10" s="81"/>
      <c r="B10" s="267"/>
      <c r="C10" s="230"/>
      <c r="D10" s="230"/>
      <c r="E10" s="345">
        <f t="shared" si="0"/>
        <v>0</v>
      </c>
      <c r="F10" s="230"/>
      <c r="G10" s="346">
        <f t="shared" si="1"/>
        <v>0</v>
      </c>
      <c r="I10" s="42"/>
    </row>
    <row r="11" spans="1:9" ht="16.5">
      <c r="A11" s="81">
        <v>3</v>
      </c>
      <c r="B11" s="96" t="s">
        <v>559</v>
      </c>
      <c r="C11" s="229">
        <f>SUM(C12:C13)</f>
        <v>5000</v>
      </c>
      <c r="D11" s="229">
        <f>SUM(D12:D13)</f>
        <v>0</v>
      </c>
      <c r="E11" s="229">
        <f t="shared" si="0"/>
        <v>5000</v>
      </c>
      <c r="F11" s="236">
        <f>SUM(F12:F13)</f>
        <v>0</v>
      </c>
      <c r="G11" s="105">
        <f t="shared" si="1"/>
        <v>5000</v>
      </c>
      <c r="I11" s="42"/>
    </row>
    <row r="12" spans="1:9" ht="33">
      <c r="A12" s="81"/>
      <c r="B12" s="97" t="s">
        <v>320</v>
      </c>
      <c r="C12" s="230">
        <v>5000</v>
      </c>
      <c r="D12" s="316"/>
      <c r="E12" s="230">
        <f t="shared" si="0"/>
        <v>5000</v>
      </c>
      <c r="F12" s="37"/>
      <c r="G12" s="268">
        <f t="shared" si="1"/>
        <v>5000</v>
      </c>
      <c r="I12" s="42"/>
    </row>
    <row r="13" spans="1:9" ht="16.5">
      <c r="A13" s="81"/>
      <c r="B13" s="267"/>
      <c r="C13" s="230"/>
      <c r="D13" s="316"/>
      <c r="E13" s="345">
        <f t="shared" si="0"/>
        <v>0</v>
      </c>
      <c r="F13" s="37"/>
      <c r="G13" s="346">
        <f t="shared" si="1"/>
        <v>0</v>
      </c>
      <c r="I13" s="42"/>
    </row>
    <row r="14" spans="1:9" ht="16.5">
      <c r="A14" s="81">
        <v>4</v>
      </c>
      <c r="B14" s="82" t="s">
        <v>239</v>
      </c>
      <c r="C14" s="229">
        <f>SUM(C15:C18)</f>
        <v>15750</v>
      </c>
      <c r="D14" s="229">
        <f>SUM(D15:D18)</f>
        <v>0</v>
      </c>
      <c r="E14" s="229">
        <f t="shared" si="0"/>
        <v>15750</v>
      </c>
      <c r="F14" s="39"/>
      <c r="G14" s="105">
        <f t="shared" si="1"/>
        <v>15750</v>
      </c>
      <c r="I14" s="42"/>
    </row>
    <row r="15" spans="1:9" ht="49.5">
      <c r="A15" s="81"/>
      <c r="B15" s="378" t="s">
        <v>543</v>
      </c>
      <c r="C15" s="376">
        <v>550</v>
      </c>
      <c r="D15" s="375"/>
      <c r="E15" s="376">
        <f t="shared" si="0"/>
        <v>550</v>
      </c>
      <c r="F15" s="379"/>
      <c r="G15" s="377">
        <f t="shared" si="1"/>
        <v>550</v>
      </c>
      <c r="I15" s="42"/>
    </row>
    <row r="16" spans="1:9" ht="16.5">
      <c r="A16" s="81"/>
      <c r="B16" s="97" t="s">
        <v>544</v>
      </c>
      <c r="C16" s="230">
        <v>11500</v>
      </c>
      <c r="D16" s="316"/>
      <c r="E16" s="230">
        <f t="shared" si="0"/>
        <v>11500</v>
      </c>
      <c r="F16" s="37"/>
      <c r="G16" s="268">
        <f t="shared" si="1"/>
        <v>11500</v>
      </c>
      <c r="I16" s="42"/>
    </row>
    <row r="17" spans="1:9" ht="16.5">
      <c r="A17" s="81"/>
      <c r="B17" s="97" t="s">
        <v>322</v>
      </c>
      <c r="C17" s="230">
        <v>3500</v>
      </c>
      <c r="D17" s="316"/>
      <c r="E17" s="230">
        <f t="shared" si="0"/>
        <v>3500</v>
      </c>
      <c r="F17" s="37"/>
      <c r="G17" s="268">
        <f t="shared" si="1"/>
        <v>3500</v>
      </c>
      <c r="I17" s="42"/>
    </row>
    <row r="18" spans="1:9" ht="33">
      <c r="A18" s="81"/>
      <c r="B18" s="97" t="s">
        <v>603</v>
      </c>
      <c r="C18" s="376">
        <v>200</v>
      </c>
      <c r="D18" s="375"/>
      <c r="E18" s="376">
        <f t="shared" si="0"/>
        <v>200</v>
      </c>
      <c r="F18" s="379"/>
      <c r="G18" s="377">
        <f t="shared" si="1"/>
        <v>200</v>
      </c>
      <c r="I18" s="42"/>
    </row>
    <row r="19" spans="1:9" ht="16.5">
      <c r="A19" s="81"/>
      <c r="B19" s="267"/>
      <c r="C19" s="217"/>
      <c r="D19" s="309"/>
      <c r="E19" s="347">
        <f t="shared" si="0"/>
        <v>0</v>
      </c>
      <c r="F19" s="37"/>
      <c r="G19" s="346">
        <f t="shared" si="1"/>
        <v>0</v>
      </c>
      <c r="I19" s="42"/>
    </row>
    <row r="20" spans="1:9" ht="16.5">
      <c r="A20" s="81"/>
      <c r="B20" s="89" t="s">
        <v>24</v>
      </c>
      <c r="C20" s="229">
        <f>C4+C8+C11+C14</f>
        <v>40750</v>
      </c>
      <c r="D20" s="229">
        <f>D4+D8+D11+D14</f>
        <v>0</v>
      </c>
      <c r="E20" s="229">
        <f>E4+E8+E11+E14</f>
        <v>40750</v>
      </c>
      <c r="F20" s="229">
        <f>F4+F8+F11+F14</f>
        <v>0</v>
      </c>
      <c r="G20" s="105">
        <f>G4+G8+G11+G14</f>
        <v>40750</v>
      </c>
      <c r="I20" s="42"/>
    </row>
    <row r="21" spans="1:9" ht="16.5">
      <c r="A21" s="81"/>
      <c r="B21" s="89"/>
      <c r="C21" s="217"/>
      <c r="D21" s="309"/>
      <c r="E21" s="345">
        <f t="shared" si="0"/>
        <v>0</v>
      </c>
      <c r="F21" s="37"/>
      <c r="G21" s="346">
        <f t="shared" si="1"/>
        <v>0</v>
      </c>
      <c r="I21" s="42"/>
    </row>
    <row r="22" spans="1:9" ht="16.5">
      <c r="A22" s="874" t="s">
        <v>55</v>
      </c>
      <c r="B22" s="875"/>
      <c r="C22" s="371"/>
      <c r="D22" s="381"/>
      <c r="E22" s="229"/>
      <c r="F22" s="37"/>
      <c r="G22" s="105"/>
      <c r="I22" s="42"/>
    </row>
    <row r="23" spans="1:9" ht="16.5">
      <c r="A23" s="86"/>
      <c r="B23" s="382"/>
      <c r="C23" s="264"/>
      <c r="D23" s="264"/>
      <c r="E23" s="264"/>
      <c r="F23" s="264"/>
      <c r="G23" s="383"/>
      <c r="I23" s="42"/>
    </row>
    <row r="24" spans="1:9" ht="16.5">
      <c r="A24" s="81"/>
      <c r="B24" s="89" t="s">
        <v>24</v>
      </c>
      <c r="C24" s="217">
        <f>SUM(C23)</f>
        <v>0</v>
      </c>
      <c r="D24" s="217">
        <f>SUM(D23)</f>
        <v>0</v>
      </c>
      <c r="E24" s="217">
        <f>SUM(E23)</f>
        <v>0</v>
      </c>
      <c r="F24" s="217">
        <f>SUM(F23)</f>
        <v>0</v>
      </c>
      <c r="G24" s="258">
        <f>SUM(G23)</f>
        <v>0</v>
      </c>
      <c r="I24" s="42"/>
    </row>
    <row r="25" spans="1:7" ht="16.5">
      <c r="A25" s="81"/>
      <c r="B25" s="100"/>
      <c r="C25" s="217"/>
      <c r="D25" s="309"/>
      <c r="E25" s="345">
        <f t="shared" si="0"/>
        <v>0</v>
      </c>
      <c r="F25" s="37"/>
      <c r="G25" s="346">
        <f t="shared" si="1"/>
        <v>0</v>
      </c>
    </row>
    <row r="26" spans="1:7" ht="17.25" thickBot="1">
      <c r="A26" s="88"/>
      <c r="B26" s="95" t="s">
        <v>53</v>
      </c>
      <c r="C26" s="238">
        <f>SUM(C24+C20)</f>
        <v>40750</v>
      </c>
      <c r="D26" s="238">
        <f>SUM(D24+D20)</f>
        <v>0</v>
      </c>
      <c r="E26" s="238">
        <f>SUM(E24+E20)</f>
        <v>40750</v>
      </c>
      <c r="F26" s="238">
        <f>SUM(F24+F20)</f>
        <v>0</v>
      </c>
      <c r="G26" s="384">
        <f>SUM(G24+G20)</f>
        <v>40750</v>
      </c>
    </row>
    <row r="28" ht="17.25" thickBot="1"/>
    <row r="29" spans="1:7" ht="45.75" thickBot="1">
      <c r="A29" s="79" t="s">
        <v>14</v>
      </c>
      <c r="B29" s="80" t="s">
        <v>638</v>
      </c>
      <c r="C29" s="80" t="s">
        <v>331</v>
      </c>
      <c r="D29" s="80" t="s">
        <v>330</v>
      </c>
      <c r="E29" s="305" t="s">
        <v>331</v>
      </c>
      <c r="F29" s="127" t="s">
        <v>136</v>
      </c>
      <c r="G29" s="201" t="s">
        <v>137</v>
      </c>
    </row>
    <row r="30" spans="1:7" ht="16.5">
      <c r="A30" s="863" t="s">
        <v>57</v>
      </c>
      <c r="B30" s="873"/>
      <c r="C30" s="226"/>
      <c r="D30" s="213"/>
      <c r="E30" s="213"/>
      <c r="F30" s="213"/>
      <c r="G30" s="214"/>
    </row>
    <row r="31" spans="1:7" ht="16.5">
      <c r="A31" s="81"/>
      <c r="B31" s="97"/>
      <c r="C31" s="230"/>
      <c r="D31" s="230"/>
      <c r="E31" s="230"/>
      <c r="F31" s="230"/>
      <c r="G31" s="268"/>
    </row>
    <row r="32" spans="1:7" ht="16.5">
      <c r="A32" s="255">
        <v>1</v>
      </c>
      <c r="B32" s="750" t="s">
        <v>126</v>
      </c>
      <c r="C32" s="369">
        <v>0</v>
      </c>
      <c r="D32" s="653">
        <f>SUM(D33)</f>
        <v>640</v>
      </c>
      <c r="E32" s="653">
        <f>SUM(C32:D32)</f>
        <v>640</v>
      </c>
      <c r="F32" s="653"/>
      <c r="G32" s="751">
        <f>E32-F32</f>
        <v>640</v>
      </c>
    </row>
    <row r="33" spans="1:7" ht="16.5">
      <c r="A33" s="38"/>
      <c r="B33" s="449" t="s">
        <v>511</v>
      </c>
      <c r="C33" s="321"/>
      <c r="D33" s="321">
        <v>640</v>
      </c>
      <c r="E33" s="321">
        <f>SUM(C33:D33)</f>
        <v>640</v>
      </c>
      <c r="F33" s="321"/>
      <c r="G33" s="569">
        <f>E33-F33</f>
        <v>640</v>
      </c>
    </row>
    <row r="34" spans="1:7" ht="16.5">
      <c r="A34" s="38"/>
      <c r="B34" s="37"/>
      <c r="C34" s="37"/>
      <c r="D34" s="37"/>
      <c r="E34" s="37"/>
      <c r="F34" s="37"/>
      <c r="G34" s="215"/>
    </row>
    <row r="35" spans="1:7" ht="17.25" thickBot="1">
      <c r="A35" s="752"/>
      <c r="B35" s="95" t="s">
        <v>24</v>
      </c>
      <c r="C35" s="753"/>
      <c r="D35" s="754">
        <f>SUM(D32)</f>
        <v>640</v>
      </c>
      <c r="E35" s="754">
        <f>SUM(E32)</f>
        <v>640</v>
      </c>
      <c r="F35" s="754">
        <f>SUM(F32)</f>
        <v>0</v>
      </c>
      <c r="G35" s="755">
        <f>SUM(G32)</f>
        <v>640</v>
      </c>
    </row>
  </sheetData>
  <sheetProtection/>
  <mergeCells count="3">
    <mergeCell ref="A2:B2"/>
    <mergeCell ref="A22:B22"/>
    <mergeCell ref="A30:B30"/>
  </mergeCells>
  <printOptions/>
  <pageMargins left="0.2362204724409449" right="0.4330708661417323" top="1.220472440944882" bottom="0.7480314960629921" header="0.31496062992125984" footer="0.31496062992125984"/>
  <pageSetup horizontalDpi="600" verticalDpi="600" orientation="portrait" paperSize="9" scale="85" r:id="rId1"/>
  <headerFooter>
    <oddHeader>&amp;C&amp;"Book Antiqua,Félkövér"&amp;11Keszthely Város Önkormányzata
egyéb felhalmozási célú kiadásai ÁHT-n kívülre&amp;R&amp;"Book Antiqua,Félkövér"14. sz.melléklet
ezer Ft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69"/>
  <sheetViews>
    <sheetView zoomScalePageLayoutView="0" workbookViewId="0" topLeftCell="A34">
      <selection activeCell="J53" sqref="J53"/>
    </sheetView>
  </sheetViews>
  <sheetFormatPr defaultColWidth="9.140625" defaultRowHeight="12.75"/>
  <cols>
    <col min="1" max="1" width="29.28125" style="179" customWidth="1"/>
    <col min="2" max="8" width="8.7109375" style="180" customWidth="1"/>
    <col min="9" max="9" width="9.7109375" style="180" customWidth="1"/>
    <col min="10" max="10" width="11.7109375" style="180" customWidth="1"/>
    <col min="11" max="11" width="8.7109375" style="180" customWidth="1"/>
    <col min="12" max="13" width="9.7109375" style="180" customWidth="1"/>
    <col min="14" max="14" width="9.7109375" style="181" customWidth="1"/>
    <col min="15" max="15" width="14.7109375" style="180" customWidth="1"/>
    <col min="16" max="16384" width="9.140625" style="180" customWidth="1"/>
  </cols>
  <sheetData>
    <row r="1" spans="1:15" ht="14.25" thickBo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4" s="182" customFormat="1" ht="16.5" customHeight="1" thickBot="1">
      <c r="A2" s="239" t="s">
        <v>15</v>
      </c>
      <c r="B2" s="240" t="s">
        <v>90</v>
      </c>
      <c r="C2" s="240" t="s">
        <v>91</v>
      </c>
      <c r="D2" s="240" t="s">
        <v>92</v>
      </c>
      <c r="E2" s="240" t="s">
        <v>93</v>
      </c>
      <c r="F2" s="240" t="s">
        <v>94</v>
      </c>
      <c r="G2" s="240" t="s">
        <v>95</v>
      </c>
      <c r="H2" s="240" t="s">
        <v>96</v>
      </c>
      <c r="I2" s="240" t="s">
        <v>97</v>
      </c>
      <c r="J2" s="240" t="s">
        <v>98</v>
      </c>
      <c r="K2" s="240" t="s">
        <v>99</v>
      </c>
      <c r="L2" s="240" t="s">
        <v>100</v>
      </c>
      <c r="M2" s="240" t="s">
        <v>101</v>
      </c>
      <c r="N2" s="241" t="s">
        <v>1</v>
      </c>
    </row>
    <row r="3" spans="1:14" s="182" customFormat="1" ht="15" customHeight="1" thickBot="1">
      <c r="A3" s="726" t="s">
        <v>102</v>
      </c>
      <c r="B3" s="727"/>
      <c r="C3" s="727"/>
      <c r="D3" s="727"/>
      <c r="E3" s="728">
        <v>803381</v>
      </c>
      <c r="F3" s="727">
        <v>722264</v>
      </c>
      <c r="G3" s="727">
        <v>724000</v>
      </c>
      <c r="H3" s="727">
        <v>393118</v>
      </c>
      <c r="I3" s="727">
        <v>290167</v>
      </c>
      <c r="J3" s="727">
        <v>197689</v>
      </c>
      <c r="K3" s="728">
        <v>248378</v>
      </c>
      <c r="L3" s="728">
        <v>238418</v>
      </c>
      <c r="M3" s="727">
        <v>193972</v>
      </c>
      <c r="N3" s="729"/>
    </row>
    <row r="4" spans="1:15" ht="15.75">
      <c r="A4" s="516" t="s">
        <v>140</v>
      </c>
      <c r="B4" s="122">
        <v>56180</v>
      </c>
      <c r="C4" s="122">
        <v>56180</v>
      </c>
      <c r="D4" s="122">
        <v>56180</v>
      </c>
      <c r="E4" s="122">
        <v>56180</v>
      </c>
      <c r="F4" s="122">
        <v>56180</v>
      </c>
      <c r="G4" s="122">
        <v>59115</v>
      </c>
      <c r="H4" s="122">
        <v>56180</v>
      </c>
      <c r="I4" s="122">
        <v>56180</v>
      </c>
      <c r="J4" s="122">
        <v>63264</v>
      </c>
      <c r="K4" s="122">
        <v>56180</v>
      </c>
      <c r="L4" s="122">
        <v>56180</v>
      </c>
      <c r="M4" s="122">
        <v>59622</v>
      </c>
      <c r="N4" s="517">
        <f>SUM(B4:M4)</f>
        <v>687621</v>
      </c>
      <c r="O4" s="242"/>
    </row>
    <row r="5" spans="1:15" ht="15.75">
      <c r="A5" s="15" t="s">
        <v>330</v>
      </c>
      <c r="B5" s="123"/>
      <c r="C5" s="123"/>
      <c r="D5" s="123"/>
      <c r="E5" s="186"/>
      <c r="F5" s="123"/>
      <c r="G5" s="123"/>
      <c r="H5" s="123"/>
      <c r="I5" s="123"/>
      <c r="J5" s="123"/>
      <c r="K5" s="123"/>
      <c r="L5" s="123"/>
      <c r="M5" s="123">
        <v>29142</v>
      </c>
      <c r="N5" s="500">
        <f aca="true" t="shared" si="0" ref="N5:N23">SUM(B5:M5)</f>
        <v>29142</v>
      </c>
      <c r="O5" s="242"/>
    </row>
    <row r="6" spans="1:15" ht="15.75">
      <c r="A6" s="15" t="s">
        <v>331</v>
      </c>
      <c r="B6" s="123">
        <f>SUM(B4:B5)</f>
        <v>56180</v>
      </c>
      <c r="C6" s="123">
        <f aca="true" t="shared" si="1" ref="C6:M6">SUM(C4:C5)</f>
        <v>56180</v>
      </c>
      <c r="D6" s="123">
        <f t="shared" si="1"/>
        <v>56180</v>
      </c>
      <c r="E6" s="123">
        <f t="shared" si="1"/>
        <v>56180</v>
      </c>
      <c r="F6" s="123">
        <f t="shared" si="1"/>
        <v>56180</v>
      </c>
      <c r="G6" s="123">
        <f t="shared" si="1"/>
        <v>59115</v>
      </c>
      <c r="H6" s="123">
        <f t="shared" si="1"/>
        <v>56180</v>
      </c>
      <c r="I6" s="123">
        <f t="shared" si="1"/>
        <v>56180</v>
      </c>
      <c r="J6" s="123">
        <f t="shared" si="1"/>
        <v>63264</v>
      </c>
      <c r="K6" s="123">
        <f t="shared" si="1"/>
        <v>56180</v>
      </c>
      <c r="L6" s="123">
        <f t="shared" si="1"/>
        <v>56180</v>
      </c>
      <c r="M6" s="123">
        <f t="shared" si="1"/>
        <v>88764</v>
      </c>
      <c r="N6" s="500">
        <f t="shared" si="0"/>
        <v>716763</v>
      </c>
      <c r="O6" s="242"/>
    </row>
    <row r="7" spans="1:15" ht="27.75">
      <c r="A7" s="518" t="s">
        <v>241</v>
      </c>
      <c r="B7" s="123">
        <v>88622</v>
      </c>
      <c r="C7" s="123">
        <v>88621</v>
      </c>
      <c r="D7" s="123">
        <v>88622</v>
      </c>
      <c r="E7" s="123">
        <v>88621</v>
      </c>
      <c r="F7" s="123">
        <v>88622</v>
      </c>
      <c r="G7" s="123">
        <v>113102</v>
      </c>
      <c r="H7" s="123">
        <v>88622</v>
      </c>
      <c r="I7" s="123">
        <v>88621</v>
      </c>
      <c r="J7" s="123">
        <v>210920</v>
      </c>
      <c r="K7" s="123">
        <v>88621</v>
      </c>
      <c r="L7" s="123">
        <v>88622</v>
      </c>
      <c r="M7" s="123">
        <v>101065</v>
      </c>
      <c r="N7" s="500">
        <f t="shared" si="0"/>
        <v>1222681</v>
      </c>
      <c r="O7" s="242"/>
    </row>
    <row r="8" spans="1:15" ht="15.75">
      <c r="A8" s="15" t="s">
        <v>330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>
        <v>6778</v>
      </c>
      <c r="N8" s="500">
        <f t="shared" si="0"/>
        <v>6778</v>
      </c>
      <c r="O8" s="242"/>
    </row>
    <row r="9" spans="1:15" ht="15.75">
      <c r="A9" s="15" t="s">
        <v>331</v>
      </c>
      <c r="B9" s="123">
        <f>SUM(B7:B8)</f>
        <v>88622</v>
      </c>
      <c r="C9" s="123">
        <f aca="true" t="shared" si="2" ref="C9:M9">SUM(C7:C8)</f>
        <v>88621</v>
      </c>
      <c r="D9" s="123">
        <f t="shared" si="2"/>
        <v>88622</v>
      </c>
      <c r="E9" s="123">
        <f t="shared" si="2"/>
        <v>88621</v>
      </c>
      <c r="F9" s="123">
        <f t="shared" si="2"/>
        <v>88622</v>
      </c>
      <c r="G9" s="123">
        <f t="shared" si="2"/>
        <v>113102</v>
      </c>
      <c r="H9" s="123">
        <f t="shared" si="2"/>
        <v>88622</v>
      </c>
      <c r="I9" s="123">
        <f t="shared" si="2"/>
        <v>88621</v>
      </c>
      <c r="J9" s="123">
        <f t="shared" si="2"/>
        <v>210920</v>
      </c>
      <c r="K9" s="123">
        <f t="shared" si="2"/>
        <v>88621</v>
      </c>
      <c r="L9" s="123">
        <f t="shared" si="2"/>
        <v>88622</v>
      </c>
      <c r="M9" s="123">
        <f t="shared" si="2"/>
        <v>107843</v>
      </c>
      <c r="N9" s="500">
        <f t="shared" si="0"/>
        <v>1229459</v>
      </c>
      <c r="O9" s="242"/>
    </row>
    <row r="10" spans="1:15" ht="15.75">
      <c r="A10" s="518" t="s">
        <v>242</v>
      </c>
      <c r="B10" s="123">
        <v>20400</v>
      </c>
      <c r="C10" s="123">
        <v>16400</v>
      </c>
      <c r="D10" s="123">
        <v>350400</v>
      </c>
      <c r="E10" s="123">
        <v>26400</v>
      </c>
      <c r="F10" s="123">
        <v>90400</v>
      </c>
      <c r="G10" s="123">
        <v>9400</v>
      </c>
      <c r="H10" s="123">
        <v>50400</v>
      </c>
      <c r="I10" s="123">
        <v>38400</v>
      </c>
      <c r="J10" s="123">
        <v>400000</v>
      </c>
      <c r="K10" s="123">
        <v>71400</v>
      </c>
      <c r="L10" s="123">
        <v>52000</v>
      </c>
      <c r="M10" s="123">
        <v>86050</v>
      </c>
      <c r="N10" s="500">
        <f t="shared" si="0"/>
        <v>1211650</v>
      </c>
      <c r="O10" s="242"/>
    </row>
    <row r="11" spans="1:15" ht="27.75">
      <c r="A11" s="518" t="s">
        <v>243</v>
      </c>
      <c r="B11" s="123">
        <v>25180</v>
      </c>
      <c r="C11" s="123">
        <v>10000</v>
      </c>
      <c r="D11" s="123">
        <v>7500</v>
      </c>
      <c r="E11" s="123">
        <v>8500</v>
      </c>
      <c r="F11" s="123">
        <v>8500</v>
      </c>
      <c r="G11" s="123">
        <v>19390</v>
      </c>
      <c r="H11" s="123">
        <v>20000</v>
      </c>
      <c r="I11" s="123">
        <v>7500</v>
      </c>
      <c r="J11" s="123">
        <v>34679</v>
      </c>
      <c r="K11" s="123">
        <v>7500</v>
      </c>
      <c r="L11" s="123">
        <v>7500</v>
      </c>
      <c r="M11" s="123">
        <v>24020</v>
      </c>
      <c r="N11" s="500">
        <f t="shared" si="0"/>
        <v>180269</v>
      </c>
      <c r="O11" s="242"/>
    </row>
    <row r="12" spans="1:15" ht="15.75">
      <c r="A12" s="15" t="s">
        <v>330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>
        <v>18005</v>
      </c>
      <c r="N12" s="500">
        <f t="shared" si="0"/>
        <v>18005</v>
      </c>
      <c r="O12" s="242"/>
    </row>
    <row r="13" spans="1:15" ht="15.75">
      <c r="A13" s="15" t="s">
        <v>331</v>
      </c>
      <c r="B13" s="123">
        <f>SUM(B11:B12)</f>
        <v>25180</v>
      </c>
      <c r="C13" s="123">
        <f aca="true" t="shared" si="3" ref="C13:M13">SUM(C11:C12)</f>
        <v>10000</v>
      </c>
      <c r="D13" s="123">
        <f t="shared" si="3"/>
        <v>7500</v>
      </c>
      <c r="E13" s="123">
        <f t="shared" si="3"/>
        <v>8500</v>
      </c>
      <c r="F13" s="123">
        <f t="shared" si="3"/>
        <v>8500</v>
      </c>
      <c r="G13" s="123">
        <f t="shared" si="3"/>
        <v>19390</v>
      </c>
      <c r="H13" s="123">
        <f t="shared" si="3"/>
        <v>20000</v>
      </c>
      <c r="I13" s="123">
        <f t="shared" si="3"/>
        <v>7500</v>
      </c>
      <c r="J13" s="123">
        <f t="shared" si="3"/>
        <v>34679</v>
      </c>
      <c r="K13" s="123">
        <f t="shared" si="3"/>
        <v>7500</v>
      </c>
      <c r="L13" s="123">
        <f t="shared" si="3"/>
        <v>7500</v>
      </c>
      <c r="M13" s="123">
        <f t="shared" si="3"/>
        <v>42025</v>
      </c>
      <c r="N13" s="500">
        <f t="shared" si="0"/>
        <v>198274</v>
      </c>
      <c r="O13" s="242"/>
    </row>
    <row r="14" spans="1:15" ht="15.75">
      <c r="A14" s="518" t="s">
        <v>244</v>
      </c>
      <c r="B14" s="123">
        <v>600</v>
      </c>
      <c r="C14" s="123">
        <v>600</v>
      </c>
      <c r="D14" s="123">
        <v>600</v>
      </c>
      <c r="E14" s="123">
        <v>600</v>
      </c>
      <c r="F14" s="123">
        <v>30600</v>
      </c>
      <c r="G14" s="123">
        <v>30600</v>
      </c>
      <c r="H14" s="123">
        <v>30600</v>
      </c>
      <c r="I14" s="123">
        <v>30600</v>
      </c>
      <c r="J14" s="123">
        <v>30600</v>
      </c>
      <c r="K14" s="123">
        <v>30600</v>
      </c>
      <c r="L14" s="123">
        <v>24616</v>
      </c>
      <c r="M14" s="123">
        <v>600</v>
      </c>
      <c r="N14" s="500">
        <f t="shared" si="0"/>
        <v>211216</v>
      </c>
      <c r="O14" s="242"/>
    </row>
    <row r="15" spans="1:15" ht="15.75">
      <c r="A15" s="15" t="s">
        <v>330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>
        <v>9549</v>
      </c>
      <c r="N15" s="500">
        <f t="shared" si="0"/>
        <v>9549</v>
      </c>
      <c r="O15" s="242"/>
    </row>
    <row r="16" spans="1:15" ht="15.75">
      <c r="A16" s="15" t="s">
        <v>331</v>
      </c>
      <c r="B16" s="123">
        <f>SUM(B14:B15)</f>
        <v>600</v>
      </c>
      <c r="C16" s="123">
        <f aca="true" t="shared" si="4" ref="C16:M16">SUM(C14:C15)</f>
        <v>600</v>
      </c>
      <c r="D16" s="123">
        <f t="shared" si="4"/>
        <v>600</v>
      </c>
      <c r="E16" s="123">
        <f t="shared" si="4"/>
        <v>600</v>
      </c>
      <c r="F16" s="123">
        <f t="shared" si="4"/>
        <v>30600</v>
      </c>
      <c r="G16" s="123">
        <f t="shared" si="4"/>
        <v>30600</v>
      </c>
      <c r="H16" s="123">
        <f t="shared" si="4"/>
        <v>30600</v>
      </c>
      <c r="I16" s="123">
        <f t="shared" si="4"/>
        <v>30600</v>
      </c>
      <c r="J16" s="123">
        <f t="shared" si="4"/>
        <v>30600</v>
      </c>
      <c r="K16" s="123">
        <f t="shared" si="4"/>
        <v>30600</v>
      </c>
      <c r="L16" s="123">
        <f t="shared" si="4"/>
        <v>24616</v>
      </c>
      <c r="M16" s="123">
        <f t="shared" si="4"/>
        <v>10149</v>
      </c>
      <c r="N16" s="500">
        <f t="shared" si="0"/>
        <v>220765</v>
      </c>
      <c r="O16" s="242"/>
    </row>
    <row r="17" spans="1:15" ht="27.75">
      <c r="A17" s="518" t="s">
        <v>648</v>
      </c>
      <c r="B17" s="123">
        <v>250</v>
      </c>
      <c r="C17" s="123"/>
      <c r="D17" s="123"/>
      <c r="E17" s="123">
        <v>250</v>
      </c>
      <c r="F17" s="123"/>
      <c r="G17" s="123"/>
      <c r="H17" s="123">
        <v>250</v>
      </c>
      <c r="I17" s="123"/>
      <c r="J17" s="123">
        <v>5000</v>
      </c>
      <c r="K17" s="123">
        <v>250</v>
      </c>
      <c r="L17" s="123"/>
      <c r="M17" s="123"/>
      <c r="N17" s="500">
        <f t="shared" si="0"/>
        <v>6000</v>
      </c>
      <c r="O17" s="242"/>
    </row>
    <row r="18" spans="1:15" ht="15.75">
      <c r="A18" s="15" t="s">
        <v>330</v>
      </c>
      <c r="B18" s="142"/>
      <c r="C18" s="142"/>
      <c r="D18" s="142"/>
      <c r="E18" s="142"/>
      <c r="F18" s="142"/>
      <c r="G18" s="142">
        <v>0</v>
      </c>
      <c r="H18" s="142"/>
      <c r="I18" s="142"/>
      <c r="J18" s="142"/>
      <c r="K18" s="142"/>
      <c r="L18" s="142"/>
      <c r="M18" s="142">
        <v>35368</v>
      </c>
      <c r="N18" s="500">
        <f t="shared" si="0"/>
        <v>35368</v>
      </c>
      <c r="O18" s="242"/>
    </row>
    <row r="19" spans="1:15" ht="15.75">
      <c r="A19" s="15" t="s">
        <v>331</v>
      </c>
      <c r="B19" s="142">
        <f>SUM(B17:B18)</f>
        <v>250</v>
      </c>
      <c r="C19" s="142">
        <f aca="true" t="shared" si="5" ref="C19:M19">SUM(C17:C18)</f>
        <v>0</v>
      </c>
      <c r="D19" s="142">
        <f t="shared" si="5"/>
        <v>0</v>
      </c>
      <c r="E19" s="142">
        <f t="shared" si="5"/>
        <v>250</v>
      </c>
      <c r="F19" s="142">
        <f t="shared" si="5"/>
        <v>0</v>
      </c>
      <c r="G19" s="142">
        <f t="shared" si="5"/>
        <v>0</v>
      </c>
      <c r="H19" s="142">
        <f t="shared" si="5"/>
        <v>250</v>
      </c>
      <c r="I19" s="142">
        <f t="shared" si="5"/>
        <v>0</v>
      </c>
      <c r="J19" s="142">
        <f t="shared" si="5"/>
        <v>5000</v>
      </c>
      <c r="K19" s="142">
        <f t="shared" si="5"/>
        <v>250</v>
      </c>
      <c r="L19" s="142">
        <f t="shared" si="5"/>
        <v>0</v>
      </c>
      <c r="M19" s="142">
        <f t="shared" si="5"/>
        <v>35368</v>
      </c>
      <c r="N19" s="500">
        <f t="shared" si="0"/>
        <v>41368</v>
      </c>
      <c r="O19" s="242"/>
    </row>
    <row r="20" spans="1:15" ht="15.75">
      <c r="A20" s="519" t="s">
        <v>446</v>
      </c>
      <c r="B20" s="142"/>
      <c r="C20" s="142"/>
      <c r="D20" s="142"/>
      <c r="E20" s="142"/>
      <c r="F20" s="142"/>
      <c r="G20" s="142">
        <v>300000</v>
      </c>
      <c r="H20" s="142"/>
      <c r="I20" s="142"/>
      <c r="J20" s="142"/>
      <c r="K20" s="142"/>
      <c r="L20" s="142"/>
      <c r="M20" s="142"/>
      <c r="N20" s="500">
        <f t="shared" si="0"/>
        <v>300000</v>
      </c>
      <c r="O20" s="242"/>
    </row>
    <row r="21" spans="1:15" ht="15.75">
      <c r="A21" s="519" t="s">
        <v>245</v>
      </c>
      <c r="B21" s="142">
        <v>41549</v>
      </c>
      <c r="C21" s="142">
        <v>85567</v>
      </c>
      <c r="D21" s="142">
        <v>640448</v>
      </c>
      <c r="E21" s="142"/>
      <c r="F21" s="142"/>
      <c r="G21" s="142">
        <v>44114</v>
      </c>
      <c r="H21" s="142"/>
      <c r="I21" s="142"/>
      <c r="J21" s="142">
        <v>171</v>
      </c>
      <c r="K21" s="142"/>
      <c r="L21" s="142"/>
      <c r="M21" s="142"/>
      <c r="N21" s="520">
        <f t="shared" si="0"/>
        <v>811849</v>
      </c>
      <c r="O21" s="242"/>
    </row>
    <row r="22" spans="1:15" ht="15.75">
      <c r="A22" s="15" t="s">
        <v>330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>
        <v>718</v>
      </c>
      <c r="N22" s="500">
        <f t="shared" si="0"/>
        <v>718</v>
      </c>
      <c r="O22" s="242"/>
    </row>
    <row r="23" spans="1:15" ht="16.5" thickBot="1">
      <c r="A23" s="521" t="s">
        <v>331</v>
      </c>
      <c r="B23" s="424">
        <f>SUM(B21:B22)</f>
        <v>41549</v>
      </c>
      <c r="C23" s="424">
        <f>SUM(C21:C22)</f>
        <v>85567</v>
      </c>
      <c r="D23" s="424">
        <f>SUM(D21:D22)</f>
        <v>640448</v>
      </c>
      <c r="E23" s="424"/>
      <c r="F23" s="424"/>
      <c r="G23" s="424">
        <f>SUM(G21:G22)</f>
        <v>44114</v>
      </c>
      <c r="H23" s="424"/>
      <c r="I23" s="424"/>
      <c r="J23" s="424">
        <f>SUM(J21:J22)</f>
        <v>171</v>
      </c>
      <c r="K23" s="424"/>
      <c r="L23" s="424"/>
      <c r="M23" s="424">
        <f>SUM(M21:M22)</f>
        <v>718</v>
      </c>
      <c r="N23" s="522">
        <f t="shared" si="0"/>
        <v>812567</v>
      </c>
      <c r="O23" s="242"/>
    </row>
    <row r="24" spans="1:15" s="181" customFormat="1" ht="15" customHeight="1">
      <c r="A24" s="523" t="s">
        <v>103</v>
      </c>
      <c r="B24" s="496">
        <f aca="true" t="shared" si="6" ref="B24:N24">SUM(B4+B7+B10+B11+B14+B17+B20+B21)</f>
        <v>232781</v>
      </c>
      <c r="C24" s="496">
        <f t="shared" si="6"/>
        <v>257368</v>
      </c>
      <c r="D24" s="496">
        <f t="shared" si="6"/>
        <v>1143750</v>
      </c>
      <c r="E24" s="496">
        <f t="shared" si="6"/>
        <v>180551</v>
      </c>
      <c r="F24" s="496">
        <f t="shared" si="6"/>
        <v>274302</v>
      </c>
      <c r="G24" s="496">
        <f t="shared" si="6"/>
        <v>575721</v>
      </c>
      <c r="H24" s="496">
        <f t="shared" si="6"/>
        <v>246052</v>
      </c>
      <c r="I24" s="496">
        <f t="shared" si="6"/>
        <v>221301</v>
      </c>
      <c r="J24" s="496">
        <f t="shared" si="6"/>
        <v>744634</v>
      </c>
      <c r="K24" s="496">
        <f t="shared" si="6"/>
        <v>254551</v>
      </c>
      <c r="L24" s="496">
        <f t="shared" si="6"/>
        <v>228918</v>
      </c>
      <c r="M24" s="496">
        <f t="shared" si="6"/>
        <v>271357</v>
      </c>
      <c r="N24" s="497">
        <f t="shared" si="6"/>
        <v>4631286</v>
      </c>
      <c r="O24" s="242"/>
    </row>
    <row r="25" spans="1:15" s="181" customFormat="1" ht="15" customHeight="1">
      <c r="A25" s="524" t="s">
        <v>330</v>
      </c>
      <c r="B25" s="499">
        <f>SUM(B5+B8+B12+B22+B18)</f>
        <v>0</v>
      </c>
      <c r="C25" s="499">
        <f aca="true" t="shared" si="7" ref="C25:L25">SUM(C5+C8+C12+C22+C18)</f>
        <v>0</v>
      </c>
      <c r="D25" s="499">
        <f t="shared" si="7"/>
        <v>0</v>
      </c>
      <c r="E25" s="499">
        <f t="shared" si="7"/>
        <v>0</v>
      </c>
      <c r="F25" s="499">
        <f t="shared" si="7"/>
        <v>0</v>
      </c>
      <c r="G25" s="499">
        <f t="shared" si="7"/>
        <v>0</v>
      </c>
      <c r="H25" s="499">
        <f t="shared" si="7"/>
        <v>0</v>
      </c>
      <c r="I25" s="499">
        <f t="shared" si="7"/>
        <v>0</v>
      </c>
      <c r="J25" s="499">
        <f t="shared" si="7"/>
        <v>0</v>
      </c>
      <c r="K25" s="499">
        <f t="shared" si="7"/>
        <v>0</v>
      </c>
      <c r="L25" s="499">
        <f t="shared" si="7"/>
        <v>0</v>
      </c>
      <c r="M25" s="499">
        <f>SUM(M5+M8+M12+M15+M18+M22)</f>
        <v>99560</v>
      </c>
      <c r="N25" s="500">
        <f>SUM(N5+N8+N12+N15+N18+N22)</f>
        <v>99560</v>
      </c>
      <c r="O25" s="242"/>
    </row>
    <row r="26" spans="1:15" s="181" customFormat="1" ht="15" customHeight="1" thickBot="1">
      <c r="A26" s="525" t="s">
        <v>331</v>
      </c>
      <c r="B26" s="526">
        <f>SUM(B24:B25)</f>
        <v>232781</v>
      </c>
      <c r="C26" s="526">
        <f aca="true" t="shared" si="8" ref="C26:N26">SUM(C24:C25)</f>
        <v>257368</v>
      </c>
      <c r="D26" s="526">
        <f t="shared" si="8"/>
        <v>1143750</v>
      </c>
      <c r="E26" s="526">
        <f t="shared" si="8"/>
        <v>180551</v>
      </c>
      <c r="F26" s="526">
        <f t="shared" si="8"/>
        <v>274302</v>
      </c>
      <c r="G26" s="526">
        <f t="shared" si="8"/>
        <v>575721</v>
      </c>
      <c r="H26" s="526">
        <f t="shared" si="8"/>
        <v>246052</v>
      </c>
      <c r="I26" s="526">
        <f t="shared" si="8"/>
        <v>221301</v>
      </c>
      <c r="J26" s="526">
        <f t="shared" si="8"/>
        <v>744634</v>
      </c>
      <c r="K26" s="526">
        <f t="shared" si="8"/>
        <v>254551</v>
      </c>
      <c r="L26" s="526">
        <f t="shared" si="8"/>
        <v>228918</v>
      </c>
      <c r="M26" s="526">
        <f t="shared" si="8"/>
        <v>370917</v>
      </c>
      <c r="N26" s="527">
        <f t="shared" si="8"/>
        <v>4730846</v>
      </c>
      <c r="O26" s="242"/>
    </row>
    <row r="27" spans="1:15" ht="15.75">
      <c r="A27" s="516" t="s">
        <v>246</v>
      </c>
      <c r="B27" s="122">
        <v>90759</v>
      </c>
      <c r="C27" s="122">
        <v>90760</v>
      </c>
      <c r="D27" s="122">
        <v>90759</v>
      </c>
      <c r="E27" s="122">
        <v>90760</v>
      </c>
      <c r="F27" s="122">
        <v>90759</v>
      </c>
      <c r="G27" s="122">
        <v>111065</v>
      </c>
      <c r="H27" s="122">
        <v>90759</v>
      </c>
      <c r="I27" s="122">
        <v>90760</v>
      </c>
      <c r="J27" s="122">
        <v>115909</v>
      </c>
      <c r="K27" s="122">
        <v>90760</v>
      </c>
      <c r="L27" s="122">
        <v>90759</v>
      </c>
      <c r="M27" s="122">
        <v>108953</v>
      </c>
      <c r="N27" s="517">
        <f>SUM(B27:M27)</f>
        <v>1152762</v>
      </c>
      <c r="O27" s="242"/>
    </row>
    <row r="28" spans="1:15" ht="15.75">
      <c r="A28" s="15" t="s">
        <v>330</v>
      </c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>
        <v>23726</v>
      </c>
      <c r="N28" s="500">
        <f aca="true" t="shared" si="9" ref="N28:N54">SUM(B28:M28)</f>
        <v>23726</v>
      </c>
      <c r="O28" s="242"/>
    </row>
    <row r="29" spans="1:15" ht="15.75">
      <c r="A29" s="15" t="s">
        <v>331</v>
      </c>
      <c r="B29" s="186">
        <f>SUM(B27:B28)</f>
        <v>90759</v>
      </c>
      <c r="C29" s="186">
        <f aca="true" t="shared" si="10" ref="C29:M29">SUM(C27:C28)</f>
        <v>90760</v>
      </c>
      <c r="D29" s="186">
        <f t="shared" si="10"/>
        <v>90759</v>
      </c>
      <c r="E29" s="186">
        <f t="shared" si="10"/>
        <v>90760</v>
      </c>
      <c r="F29" s="186">
        <f t="shared" si="10"/>
        <v>90759</v>
      </c>
      <c r="G29" s="186">
        <f t="shared" si="10"/>
        <v>111065</v>
      </c>
      <c r="H29" s="186">
        <f t="shared" si="10"/>
        <v>90759</v>
      </c>
      <c r="I29" s="186">
        <f t="shared" si="10"/>
        <v>90760</v>
      </c>
      <c r="J29" s="186">
        <f t="shared" si="10"/>
        <v>115909</v>
      </c>
      <c r="K29" s="186">
        <f t="shared" si="10"/>
        <v>90760</v>
      </c>
      <c r="L29" s="186">
        <f t="shared" si="10"/>
        <v>90759</v>
      </c>
      <c r="M29" s="186">
        <f t="shared" si="10"/>
        <v>132679</v>
      </c>
      <c r="N29" s="500">
        <f t="shared" si="9"/>
        <v>1176488</v>
      </c>
      <c r="O29" s="242"/>
    </row>
    <row r="30" spans="1:15" ht="15.75">
      <c r="A30" s="518" t="s">
        <v>247</v>
      </c>
      <c r="B30" s="123">
        <v>26209</v>
      </c>
      <c r="C30" s="123">
        <v>26210</v>
      </c>
      <c r="D30" s="123">
        <v>26209</v>
      </c>
      <c r="E30" s="123">
        <v>26210</v>
      </c>
      <c r="F30" s="123">
        <v>26209</v>
      </c>
      <c r="G30" s="123">
        <v>31162</v>
      </c>
      <c r="H30" s="123">
        <v>26209</v>
      </c>
      <c r="I30" s="123">
        <v>26210</v>
      </c>
      <c r="J30" s="123">
        <v>33177</v>
      </c>
      <c r="K30" s="123">
        <v>26210</v>
      </c>
      <c r="L30" s="123">
        <v>26209</v>
      </c>
      <c r="M30" s="123">
        <v>29247</v>
      </c>
      <c r="N30" s="500">
        <f t="shared" si="9"/>
        <v>329471</v>
      </c>
      <c r="O30" s="242"/>
    </row>
    <row r="31" spans="1:15" ht="15.75">
      <c r="A31" s="15" t="s">
        <v>330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>
        <v>5919</v>
      </c>
      <c r="N31" s="500">
        <f t="shared" si="9"/>
        <v>5919</v>
      </c>
      <c r="O31" s="242"/>
    </row>
    <row r="32" spans="1:15" ht="15.75">
      <c r="A32" s="15" t="s">
        <v>331</v>
      </c>
      <c r="B32" s="123">
        <f>SUM(B30:B31)</f>
        <v>26209</v>
      </c>
      <c r="C32" s="123">
        <f aca="true" t="shared" si="11" ref="C32:M32">SUM(C30:C31)</f>
        <v>26210</v>
      </c>
      <c r="D32" s="123">
        <f t="shared" si="11"/>
        <v>26209</v>
      </c>
      <c r="E32" s="123">
        <f t="shared" si="11"/>
        <v>26210</v>
      </c>
      <c r="F32" s="123">
        <f t="shared" si="11"/>
        <v>26209</v>
      </c>
      <c r="G32" s="123">
        <f t="shared" si="11"/>
        <v>31162</v>
      </c>
      <c r="H32" s="123">
        <f t="shared" si="11"/>
        <v>26209</v>
      </c>
      <c r="I32" s="123">
        <f t="shared" si="11"/>
        <v>26210</v>
      </c>
      <c r="J32" s="123">
        <f t="shared" si="11"/>
        <v>33177</v>
      </c>
      <c r="K32" s="123">
        <f t="shared" si="11"/>
        <v>26210</v>
      </c>
      <c r="L32" s="123">
        <f t="shared" si="11"/>
        <v>26209</v>
      </c>
      <c r="M32" s="123">
        <f t="shared" si="11"/>
        <v>35166</v>
      </c>
      <c r="N32" s="500">
        <f t="shared" si="9"/>
        <v>335390</v>
      </c>
      <c r="O32" s="242"/>
    </row>
    <row r="33" spans="1:15" ht="15.75">
      <c r="A33" s="518" t="s">
        <v>248</v>
      </c>
      <c r="B33" s="123">
        <v>77679</v>
      </c>
      <c r="C33" s="123">
        <v>114482</v>
      </c>
      <c r="D33" s="123">
        <v>151885</v>
      </c>
      <c r="E33" s="123">
        <v>114482</v>
      </c>
      <c r="F33" s="123">
        <v>114482</v>
      </c>
      <c r="G33" s="123">
        <v>130309</v>
      </c>
      <c r="H33" s="123">
        <v>114482</v>
      </c>
      <c r="I33" s="123">
        <v>114482</v>
      </c>
      <c r="J33" s="123">
        <v>132985</v>
      </c>
      <c r="K33" s="123">
        <v>72425</v>
      </c>
      <c r="L33" s="123">
        <v>114480</v>
      </c>
      <c r="M33" s="123">
        <v>118719</v>
      </c>
      <c r="N33" s="500">
        <f t="shared" si="9"/>
        <v>1370892</v>
      </c>
      <c r="O33" s="242"/>
    </row>
    <row r="34" spans="1:15" ht="15.75">
      <c r="A34" s="15" t="s">
        <v>330</v>
      </c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>
        <v>18038</v>
      </c>
      <c r="N34" s="500">
        <f t="shared" si="9"/>
        <v>18038</v>
      </c>
      <c r="O34" s="242"/>
    </row>
    <row r="35" spans="1:15" ht="15.75">
      <c r="A35" s="15" t="s">
        <v>331</v>
      </c>
      <c r="B35" s="123">
        <f>SUM(B33:B34)</f>
        <v>77679</v>
      </c>
      <c r="C35" s="123">
        <f aca="true" t="shared" si="12" ref="C35:M35">SUM(C33:C34)</f>
        <v>114482</v>
      </c>
      <c r="D35" s="123">
        <f t="shared" si="12"/>
        <v>151885</v>
      </c>
      <c r="E35" s="123">
        <f t="shared" si="12"/>
        <v>114482</v>
      </c>
      <c r="F35" s="123">
        <f t="shared" si="12"/>
        <v>114482</v>
      </c>
      <c r="G35" s="123">
        <f t="shared" si="12"/>
        <v>130309</v>
      </c>
      <c r="H35" s="123">
        <f t="shared" si="12"/>
        <v>114482</v>
      </c>
      <c r="I35" s="123">
        <f t="shared" si="12"/>
        <v>114482</v>
      </c>
      <c r="J35" s="123">
        <f t="shared" si="12"/>
        <v>132985</v>
      </c>
      <c r="K35" s="123">
        <f t="shared" si="12"/>
        <v>72425</v>
      </c>
      <c r="L35" s="123">
        <f t="shared" si="12"/>
        <v>114480</v>
      </c>
      <c r="M35" s="123">
        <f t="shared" si="12"/>
        <v>136757</v>
      </c>
      <c r="N35" s="500">
        <f t="shared" si="9"/>
        <v>1388930</v>
      </c>
      <c r="O35" s="242"/>
    </row>
    <row r="36" spans="1:15" ht="27.75">
      <c r="A36" s="518" t="s">
        <v>249</v>
      </c>
      <c r="B36" s="123"/>
      <c r="C36" s="123">
        <v>15000</v>
      </c>
      <c r="D36" s="123">
        <v>48600</v>
      </c>
      <c r="E36" s="123">
        <v>10300</v>
      </c>
      <c r="F36" s="123">
        <v>16200</v>
      </c>
      <c r="G36" s="123">
        <v>68574</v>
      </c>
      <c r="H36" s="123">
        <v>32637</v>
      </c>
      <c r="I36" s="123">
        <v>16200</v>
      </c>
      <c r="J36" s="123">
        <v>111234</v>
      </c>
      <c r="K36" s="123">
        <v>16200</v>
      </c>
      <c r="L36" s="123">
        <v>15000</v>
      </c>
      <c r="M36" s="123">
        <v>3732</v>
      </c>
      <c r="N36" s="500">
        <f t="shared" si="9"/>
        <v>353677</v>
      </c>
      <c r="O36" s="242"/>
    </row>
    <row r="37" spans="1:15" ht="15.75">
      <c r="A37" s="15" t="s">
        <v>330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>
        <v>-244</v>
      </c>
      <c r="N37" s="500">
        <f t="shared" si="9"/>
        <v>-244</v>
      </c>
      <c r="O37" s="242"/>
    </row>
    <row r="38" spans="1:15" ht="15.75">
      <c r="A38" s="15" t="s">
        <v>331</v>
      </c>
      <c r="B38" s="123">
        <f>SUM(B36:B37)</f>
        <v>0</v>
      </c>
      <c r="C38" s="123">
        <f aca="true" t="shared" si="13" ref="C38:M38">SUM(C36:C37)</f>
        <v>15000</v>
      </c>
      <c r="D38" s="123">
        <f t="shared" si="13"/>
        <v>48600</v>
      </c>
      <c r="E38" s="123">
        <f t="shared" si="13"/>
        <v>10300</v>
      </c>
      <c r="F38" s="123">
        <f t="shared" si="13"/>
        <v>16200</v>
      </c>
      <c r="G38" s="123">
        <f t="shared" si="13"/>
        <v>68574</v>
      </c>
      <c r="H38" s="123">
        <f t="shared" si="13"/>
        <v>32637</v>
      </c>
      <c r="I38" s="123">
        <f t="shared" si="13"/>
        <v>16200</v>
      </c>
      <c r="J38" s="123">
        <f t="shared" si="13"/>
        <v>111234</v>
      </c>
      <c r="K38" s="123">
        <f t="shared" si="13"/>
        <v>16200</v>
      </c>
      <c r="L38" s="123">
        <f t="shared" si="13"/>
        <v>15000</v>
      </c>
      <c r="M38" s="123">
        <f t="shared" si="13"/>
        <v>3488</v>
      </c>
      <c r="N38" s="500">
        <f t="shared" si="9"/>
        <v>353433</v>
      </c>
      <c r="O38" s="242"/>
    </row>
    <row r="39" spans="1:16" ht="15.75">
      <c r="A39" s="518" t="s">
        <v>250</v>
      </c>
      <c r="B39" s="123">
        <v>1800</v>
      </c>
      <c r="C39" s="123">
        <v>1916</v>
      </c>
      <c r="D39" s="123">
        <v>1916</v>
      </c>
      <c r="E39" s="123">
        <v>1916</v>
      </c>
      <c r="F39" s="123">
        <v>1916</v>
      </c>
      <c r="G39" s="123">
        <v>1916</v>
      </c>
      <c r="H39" s="123">
        <v>1916</v>
      </c>
      <c r="I39" s="123">
        <v>1916</v>
      </c>
      <c r="J39" s="123">
        <v>4074</v>
      </c>
      <c r="K39" s="123">
        <v>1916</v>
      </c>
      <c r="L39" s="123">
        <v>1916</v>
      </c>
      <c r="M39" s="123">
        <v>3770</v>
      </c>
      <c r="N39" s="500">
        <f t="shared" si="9"/>
        <v>26888</v>
      </c>
      <c r="O39" s="242"/>
      <c r="P39"/>
    </row>
    <row r="40" spans="1:16" ht="15.75">
      <c r="A40" s="15" t="s">
        <v>330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>
        <v>0</v>
      </c>
      <c r="N40" s="500">
        <f t="shared" si="9"/>
        <v>0</v>
      </c>
      <c r="O40" s="242"/>
      <c r="P40"/>
    </row>
    <row r="41" spans="1:16" ht="15.75">
      <c r="A41" s="15" t="s">
        <v>331</v>
      </c>
      <c r="B41" s="123">
        <f>SUM(B39:B40)</f>
        <v>1800</v>
      </c>
      <c r="C41" s="123">
        <f aca="true" t="shared" si="14" ref="C41:M41">SUM(C39:C40)</f>
        <v>1916</v>
      </c>
      <c r="D41" s="123">
        <f t="shared" si="14"/>
        <v>1916</v>
      </c>
      <c r="E41" s="123">
        <f t="shared" si="14"/>
        <v>1916</v>
      </c>
      <c r="F41" s="123">
        <f t="shared" si="14"/>
        <v>1916</v>
      </c>
      <c r="G41" s="123">
        <f t="shared" si="14"/>
        <v>1916</v>
      </c>
      <c r="H41" s="123">
        <f t="shared" si="14"/>
        <v>1916</v>
      </c>
      <c r="I41" s="123">
        <f t="shared" si="14"/>
        <v>1916</v>
      </c>
      <c r="J41" s="123">
        <f t="shared" si="14"/>
        <v>4074</v>
      </c>
      <c r="K41" s="123">
        <f t="shared" si="14"/>
        <v>1916</v>
      </c>
      <c r="L41" s="123">
        <f t="shared" si="14"/>
        <v>1916</v>
      </c>
      <c r="M41" s="123">
        <f t="shared" si="14"/>
        <v>3770</v>
      </c>
      <c r="N41" s="500">
        <f t="shared" si="9"/>
        <v>26888</v>
      </c>
      <c r="O41" s="242"/>
      <c r="P41"/>
    </row>
    <row r="42" spans="1:16" ht="15.75">
      <c r="A42" s="518" t="s">
        <v>251</v>
      </c>
      <c r="B42" s="123"/>
      <c r="C42" s="123">
        <v>9000</v>
      </c>
      <c r="D42" s="123">
        <v>13000</v>
      </c>
      <c r="E42" s="123">
        <v>10000</v>
      </c>
      <c r="F42" s="123">
        <v>16000</v>
      </c>
      <c r="G42" s="123">
        <v>49116</v>
      </c>
      <c r="H42" s="123">
        <v>55000</v>
      </c>
      <c r="I42" s="123">
        <v>40211</v>
      </c>
      <c r="J42" s="123">
        <v>56105</v>
      </c>
      <c r="K42" s="123">
        <v>30000</v>
      </c>
      <c r="L42" s="123">
        <v>25000</v>
      </c>
      <c r="M42" s="123">
        <v>28427</v>
      </c>
      <c r="N42" s="500">
        <f t="shared" si="9"/>
        <v>331859</v>
      </c>
      <c r="O42" s="242"/>
      <c r="P42"/>
    </row>
    <row r="43" spans="1:16" ht="15.75">
      <c r="A43" s="15" t="s">
        <v>330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>
        <v>-1799</v>
      </c>
      <c r="N43" s="500">
        <f t="shared" si="9"/>
        <v>-1799</v>
      </c>
      <c r="O43" s="242"/>
      <c r="P43"/>
    </row>
    <row r="44" spans="1:16" ht="15.75">
      <c r="A44" s="15" t="s">
        <v>331</v>
      </c>
      <c r="B44" s="123">
        <f>SUM(B42:B43)</f>
        <v>0</v>
      </c>
      <c r="C44" s="123">
        <f aca="true" t="shared" si="15" ref="C44:M44">SUM(C42:C43)</f>
        <v>9000</v>
      </c>
      <c r="D44" s="123">
        <f t="shared" si="15"/>
        <v>13000</v>
      </c>
      <c r="E44" s="123">
        <f t="shared" si="15"/>
        <v>10000</v>
      </c>
      <c r="F44" s="123">
        <f t="shared" si="15"/>
        <v>16000</v>
      </c>
      <c r="G44" s="123">
        <f t="shared" si="15"/>
        <v>49116</v>
      </c>
      <c r="H44" s="123">
        <f t="shared" si="15"/>
        <v>55000</v>
      </c>
      <c r="I44" s="123">
        <f t="shared" si="15"/>
        <v>40211</v>
      </c>
      <c r="J44" s="123">
        <f t="shared" si="15"/>
        <v>56105</v>
      </c>
      <c r="K44" s="123">
        <f t="shared" si="15"/>
        <v>30000</v>
      </c>
      <c r="L44" s="123">
        <f t="shared" si="15"/>
        <v>25000</v>
      </c>
      <c r="M44" s="123">
        <f t="shared" si="15"/>
        <v>26628</v>
      </c>
      <c r="N44" s="500">
        <f t="shared" si="9"/>
        <v>330060</v>
      </c>
      <c r="O44" s="242"/>
      <c r="P44"/>
    </row>
    <row r="45" spans="1:16" ht="15.75">
      <c r="A45" s="518" t="s">
        <v>252</v>
      </c>
      <c r="B45" s="123"/>
      <c r="C45" s="123"/>
      <c r="D45" s="123">
        <v>7000</v>
      </c>
      <c r="E45" s="123">
        <v>8000</v>
      </c>
      <c r="F45" s="123">
        <v>7000</v>
      </c>
      <c r="G45" s="123">
        <v>145934</v>
      </c>
      <c r="H45" s="123">
        <v>27000</v>
      </c>
      <c r="I45" s="123">
        <v>24000</v>
      </c>
      <c r="J45" s="123">
        <v>92349</v>
      </c>
      <c r="K45" s="123">
        <v>27000</v>
      </c>
      <c r="L45" s="123"/>
      <c r="M45" s="123">
        <v>52117</v>
      </c>
      <c r="N45" s="500">
        <f t="shared" si="9"/>
        <v>390400</v>
      </c>
      <c r="O45" s="242"/>
      <c r="P45"/>
    </row>
    <row r="46" spans="1:16" ht="15.75">
      <c r="A46" s="15" t="s">
        <v>330</v>
      </c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>
        <v>21862</v>
      </c>
      <c r="N46" s="500">
        <f t="shared" si="9"/>
        <v>21862</v>
      </c>
      <c r="O46" s="242"/>
      <c r="P46"/>
    </row>
    <row r="47" spans="1:16" ht="15.75">
      <c r="A47" s="15" t="s">
        <v>331</v>
      </c>
      <c r="B47" s="123">
        <f>SUM(B45:B46)</f>
        <v>0</v>
      </c>
      <c r="C47" s="123">
        <f aca="true" t="shared" si="16" ref="C47:M47">SUM(C45:C46)</f>
        <v>0</v>
      </c>
      <c r="D47" s="123">
        <f t="shared" si="16"/>
        <v>7000</v>
      </c>
      <c r="E47" s="123">
        <f t="shared" si="16"/>
        <v>8000</v>
      </c>
      <c r="F47" s="123">
        <f t="shared" si="16"/>
        <v>7000</v>
      </c>
      <c r="G47" s="123">
        <f t="shared" si="16"/>
        <v>145934</v>
      </c>
      <c r="H47" s="123">
        <f t="shared" si="16"/>
        <v>27000</v>
      </c>
      <c r="I47" s="123">
        <f t="shared" si="16"/>
        <v>24000</v>
      </c>
      <c r="J47" s="123">
        <f t="shared" si="16"/>
        <v>92349</v>
      </c>
      <c r="K47" s="123">
        <f t="shared" si="16"/>
        <v>27000</v>
      </c>
      <c r="L47" s="123">
        <f t="shared" si="16"/>
        <v>0</v>
      </c>
      <c r="M47" s="123">
        <f t="shared" si="16"/>
        <v>73979</v>
      </c>
      <c r="N47" s="500">
        <f t="shared" si="9"/>
        <v>412262</v>
      </c>
      <c r="O47" s="242"/>
      <c r="P47"/>
    </row>
    <row r="48" spans="1:16" ht="15.75">
      <c r="A48" s="518" t="s">
        <v>253</v>
      </c>
      <c r="B48" s="123">
        <v>36334</v>
      </c>
      <c r="C48" s="123"/>
      <c r="D48" s="123">
        <v>1000</v>
      </c>
      <c r="E48" s="123"/>
      <c r="F48" s="123"/>
      <c r="G48" s="123">
        <v>5000</v>
      </c>
      <c r="H48" s="123">
        <v>1000</v>
      </c>
      <c r="I48" s="123"/>
      <c r="J48" s="123">
        <v>3333</v>
      </c>
      <c r="K48" s="123"/>
      <c r="L48" s="123"/>
      <c r="M48" s="123"/>
      <c r="N48" s="500">
        <f t="shared" si="9"/>
        <v>46667</v>
      </c>
      <c r="O48" s="242"/>
      <c r="P48"/>
    </row>
    <row r="49" spans="1:16" ht="15.75">
      <c r="A49" s="15" t="s">
        <v>330</v>
      </c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>
        <v>35368</v>
      </c>
      <c r="N49" s="500">
        <f t="shared" si="9"/>
        <v>35368</v>
      </c>
      <c r="O49" s="242"/>
      <c r="P49"/>
    </row>
    <row r="50" spans="1:16" ht="15.75">
      <c r="A50" s="15" t="s">
        <v>331</v>
      </c>
      <c r="B50" s="142">
        <f>SUM(B48:B49)</f>
        <v>36334</v>
      </c>
      <c r="C50" s="142">
        <f aca="true" t="shared" si="17" ref="C50:M50">SUM(C48:C49)</f>
        <v>0</v>
      </c>
      <c r="D50" s="142">
        <f t="shared" si="17"/>
        <v>1000</v>
      </c>
      <c r="E50" s="142">
        <f t="shared" si="17"/>
        <v>0</v>
      </c>
      <c r="F50" s="142">
        <f t="shared" si="17"/>
        <v>0</v>
      </c>
      <c r="G50" s="142">
        <f t="shared" si="17"/>
        <v>5000</v>
      </c>
      <c r="H50" s="142">
        <f t="shared" si="17"/>
        <v>1000</v>
      </c>
      <c r="I50" s="142">
        <f t="shared" si="17"/>
        <v>0</v>
      </c>
      <c r="J50" s="142">
        <f t="shared" si="17"/>
        <v>3333</v>
      </c>
      <c r="K50" s="142">
        <f t="shared" si="17"/>
        <v>0</v>
      </c>
      <c r="L50" s="142">
        <f t="shared" si="17"/>
        <v>0</v>
      </c>
      <c r="M50" s="142">
        <f t="shared" si="17"/>
        <v>35368</v>
      </c>
      <c r="N50" s="500">
        <f t="shared" si="9"/>
        <v>82035</v>
      </c>
      <c r="O50" s="242"/>
      <c r="P50"/>
    </row>
    <row r="51" spans="1:16" ht="15.75">
      <c r="A51" s="519" t="s">
        <v>462</v>
      </c>
      <c r="B51" s="142"/>
      <c r="C51" s="142"/>
      <c r="D51" s="142"/>
      <c r="E51" s="142"/>
      <c r="F51" s="142"/>
      <c r="G51" s="142">
        <v>300000</v>
      </c>
      <c r="H51" s="142"/>
      <c r="I51" s="142"/>
      <c r="J51" s="142"/>
      <c r="K51" s="142"/>
      <c r="L51" s="142"/>
      <c r="M51" s="142"/>
      <c r="N51" s="500">
        <f t="shared" si="9"/>
        <v>300000</v>
      </c>
      <c r="O51" s="242"/>
      <c r="P51"/>
    </row>
    <row r="52" spans="1:16" ht="15.75">
      <c r="A52" s="519" t="s">
        <v>447</v>
      </c>
      <c r="B52" s="142"/>
      <c r="C52" s="142"/>
      <c r="D52" s="142"/>
      <c r="E52" s="142"/>
      <c r="F52" s="142"/>
      <c r="G52" s="142">
        <v>63527</v>
      </c>
      <c r="H52" s="142"/>
      <c r="I52" s="142"/>
      <c r="J52" s="142">
        <v>144779</v>
      </c>
      <c r="K52" s="142"/>
      <c r="L52" s="142"/>
      <c r="M52" s="142">
        <v>120364</v>
      </c>
      <c r="N52" s="500">
        <f t="shared" si="9"/>
        <v>328670</v>
      </c>
      <c r="O52" s="242"/>
      <c r="P52"/>
    </row>
    <row r="53" spans="1:16" ht="15.75">
      <c r="A53" s="15" t="s">
        <v>330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>
        <v>-3310</v>
      </c>
      <c r="N53" s="500">
        <f t="shared" si="9"/>
        <v>-3310</v>
      </c>
      <c r="O53" s="242"/>
      <c r="P53"/>
    </row>
    <row r="54" spans="1:16" ht="16.5" thickBot="1">
      <c r="A54" s="15" t="s">
        <v>331</v>
      </c>
      <c r="B54" s="185"/>
      <c r="C54" s="185"/>
      <c r="D54" s="185"/>
      <c r="E54" s="185"/>
      <c r="F54" s="185"/>
      <c r="G54" s="185">
        <f>SUM(G52:G53)</f>
        <v>63527</v>
      </c>
      <c r="H54" s="185">
        <f aca="true" t="shared" si="18" ref="H54:M54">SUM(H52:H53)</f>
        <v>0</v>
      </c>
      <c r="I54" s="185">
        <f t="shared" si="18"/>
        <v>0</v>
      </c>
      <c r="J54" s="185">
        <f t="shared" si="18"/>
        <v>144779</v>
      </c>
      <c r="K54" s="185">
        <f t="shared" si="18"/>
        <v>0</v>
      </c>
      <c r="L54" s="185">
        <f t="shared" si="18"/>
        <v>0</v>
      </c>
      <c r="M54" s="185">
        <f t="shared" si="18"/>
        <v>117054</v>
      </c>
      <c r="N54" s="500">
        <f t="shared" si="9"/>
        <v>325360</v>
      </c>
      <c r="O54" s="242"/>
      <c r="P54"/>
    </row>
    <row r="55" spans="1:15" s="181" customFormat="1" ht="15" customHeight="1">
      <c r="A55" s="125" t="s">
        <v>104</v>
      </c>
      <c r="B55" s="528">
        <f>SUM(B27+B30+B33+B36+B39+B42+B45+B48+B52+B51)</f>
        <v>232781</v>
      </c>
      <c r="C55" s="528">
        <f aca="true" t="shared" si="19" ref="C55:N55">SUM(C27+C30+C33+C36+C39+C42+C45+C48+C52+C51)</f>
        <v>257368</v>
      </c>
      <c r="D55" s="528">
        <f t="shared" si="19"/>
        <v>340369</v>
      </c>
      <c r="E55" s="528">
        <f t="shared" si="19"/>
        <v>261668</v>
      </c>
      <c r="F55" s="528">
        <f t="shared" si="19"/>
        <v>272566</v>
      </c>
      <c r="G55" s="528">
        <f t="shared" si="19"/>
        <v>906603</v>
      </c>
      <c r="H55" s="528">
        <f t="shared" si="19"/>
        <v>349003</v>
      </c>
      <c r="I55" s="528">
        <f t="shared" si="19"/>
        <v>313779</v>
      </c>
      <c r="J55" s="528">
        <f t="shared" si="19"/>
        <v>693945</v>
      </c>
      <c r="K55" s="528">
        <f t="shared" si="19"/>
        <v>264511</v>
      </c>
      <c r="L55" s="528">
        <f t="shared" si="19"/>
        <v>273364</v>
      </c>
      <c r="M55" s="528">
        <f t="shared" si="19"/>
        <v>465329</v>
      </c>
      <c r="N55" s="517">
        <f t="shared" si="19"/>
        <v>4631286</v>
      </c>
      <c r="O55" s="242"/>
    </row>
    <row r="56" spans="1:15" s="181" customFormat="1" ht="15" customHeight="1">
      <c r="A56" s="524" t="s">
        <v>330</v>
      </c>
      <c r="B56" s="499">
        <f>SUM(B53+B49+B46+B43+B37+B34+B31+B28+B40)</f>
        <v>0</v>
      </c>
      <c r="C56" s="499">
        <f aca="true" t="shared" si="20" ref="C56:N56">SUM(C53+C49+C46+C43+C37+C34+C31+C28+C40)</f>
        <v>0</v>
      </c>
      <c r="D56" s="499">
        <f t="shared" si="20"/>
        <v>0</v>
      </c>
      <c r="E56" s="499">
        <f t="shared" si="20"/>
        <v>0</v>
      </c>
      <c r="F56" s="499">
        <f t="shared" si="20"/>
        <v>0</v>
      </c>
      <c r="G56" s="499">
        <f t="shared" si="20"/>
        <v>0</v>
      </c>
      <c r="H56" s="499">
        <f t="shared" si="20"/>
        <v>0</v>
      </c>
      <c r="I56" s="499">
        <f t="shared" si="20"/>
        <v>0</v>
      </c>
      <c r="J56" s="499">
        <f t="shared" si="20"/>
        <v>0</v>
      </c>
      <c r="K56" s="499">
        <f t="shared" si="20"/>
        <v>0</v>
      </c>
      <c r="L56" s="499">
        <f t="shared" si="20"/>
        <v>0</v>
      </c>
      <c r="M56" s="499">
        <f t="shared" si="20"/>
        <v>99560</v>
      </c>
      <c r="N56" s="500">
        <f t="shared" si="20"/>
        <v>99560</v>
      </c>
      <c r="O56" s="242"/>
    </row>
    <row r="57" spans="1:15" s="181" customFormat="1" ht="15" customHeight="1">
      <c r="A57" s="524" t="s">
        <v>331</v>
      </c>
      <c r="B57" s="499">
        <f>SUM(B55:B56)</f>
        <v>232781</v>
      </c>
      <c r="C57" s="499">
        <f aca="true" t="shared" si="21" ref="C57:N57">SUM(C55:C56)</f>
        <v>257368</v>
      </c>
      <c r="D57" s="499">
        <f t="shared" si="21"/>
        <v>340369</v>
      </c>
      <c r="E57" s="499">
        <f t="shared" si="21"/>
        <v>261668</v>
      </c>
      <c r="F57" s="499">
        <f t="shared" si="21"/>
        <v>272566</v>
      </c>
      <c r="G57" s="499">
        <f t="shared" si="21"/>
        <v>906603</v>
      </c>
      <c r="H57" s="499">
        <f t="shared" si="21"/>
        <v>349003</v>
      </c>
      <c r="I57" s="499">
        <f t="shared" si="21"/>
        <v>313779</v>
      </c>
      <c r="J57" s="499">
        <f t="shared" si="21"/>
        <v>693945</v>
      </c>
      <c r="K57" s="499">
        <f t="shared" si="21"/>
        <v>264511</v>
      </c>
      <c r="L57" s="499">
        <f t="shared" si="21"/>
        <v>273364</v>
      </c>
      <c r="M57" s="499">
        <f t="shared" si="21"/>
        <v>564889</v>
      </c>
      <c r="N57" s="500">
        <f t="shared" si="21"/>
        <v>4730846</v>
      </c>
      <c r="O57" s="242"/>
    </row>
    <row r="58" spans="1:15" s="181" customFormat="1" ht="15" customHeight="1" thickBot="1">
      <c r="A58" s="402" t="s">
        <v>105</v>
      </c>
      <c r="B58" s="529">
        <f aca="true" t="shared" si="22" ref="B58:N58">B3+B24-B55</f>
        <v>0</v>
      </c>
      <c r="C58" s="529">
        <f t="shared" si="22"/>
        <v>0</v>
      </c>
      <c r="D58" s="529">
        <f t="shared" si="22"/>
        <v>803381</v>
      </c>
      <c r="E58" s="529">
        <f t="shared" si="22"/>
        <v>722264</v>
      </c>
      <c r="F58" s="529">
        <f t="shared" si="22"/>
        <v>724000</v>
      </c>
      <c r="G58" s="529">
        <f t="shared" si="22"/>
        <v>393118</v>
      </c>
      <c r="H58" s="529">
        <f t="shared" si="22"/>
        <v>290167</v>
      </c>
      <c r="I58" s="529">
        <f t="shared" si="22"/>
        <v>197689</v>
      </c>
      <c r="J58" s="529">
        <f t="shared" si="22"/>
        <v>248378</v>
      </c>
      <c r="K58" s="529">
        <f t="shared" si="22"/>
        <v>238418</v>
      </c>
      <c r="L58" s="529">
        <f t="shared" si="22"/>
        <v>193972</v>
      </c>
      <c r="M58" s="529">
        <f t="shared" si="22"/>
        <v>0</v>
      </c>
      <c r="N58" s="530">
        <f t="shared" si="22"/>
        <v>0</v>
      </c>
      <c r="O58" s="242"/>
    </row>
    <row r="59" spans="1:14" ht="14.25">
      <c r="A59" s="16"/>
      <c r="B59" s="531"/>
      <c r="C59" s="531"/>
      <c r="D59" s="531"/>
      <c r="E59" s="531"/>
      <c r="F59" s="531"/>
      <c r="G59" s="531"/>
      <c r="H59" s="531"/>
      <c r="I59" s="531"/>
      <c r="J59" s="531"/>
      <c r="K59" s="531"/>
      <c r="L59" s="531"/>
      <c r="M59" s="531"/>
      <c r="N59" s="532"/>
    </row>
    <row r="60" spans="1:16" ht="13.5">
      <c r="A60" s="491"/>
      <c r="B60" s="533"/>
      <c r="C60" s="533"/>
      <c r="D60" s="533"/>
      <c r="E60" s="533"/>
      <c r="F60" s="533"/>
      <c r="G60" s="533"/>
      <c r="H60" s="533"/>
      <c r="I60" s="533"/>
      <c r="J60" s="533"/>
      <c r="K60" s="533"/>
      <c r="L60" s="533"/>
      <c r="M60" s="533"/>
      <c r="N60" s="533"/>
      <c r="O60" s="243"/>
      <c r="P60" s="243"/>
    </row>
    <row r="61" spans="1:14" ht="14.25">
      <c r="A61" s="16"/>
      <c r="B61" s="531"/>
      <c r="C61" s="531"/>
      <c r="D61" s="531"/>
      <c r="E61" s="531"/>
      <c r="F61" s="531"/>
      <c r="G61" s="531"/>
      <c r="H61" s="531"/>
      <c r="I61" s="531"/>
      <c r="J61" s="531"/>
      <c r="K61" s="531"/>
      <c r="L61" s="531"/>
      <c r="M61" s="531"/>
      <c r="N61" s="532"/>
    </row>
    <row r="62" spans="1:14" ht="14.25">
      <c r="A62" s="16"/>
      <c r="B62" s="531"/>
      <c r="C62" s="531"/>
      <c r="D62" s="531"/>
      <c r="E62" s="531"/>
      <c r="F62" s="531"/>
      <c r="G62" s="531"/>
      <c r="H62" s="531"/>
      <c r="I62" s="531"/>
      <c r="J62" s="531"/>
      <c r="K62" s="531"/>
      <c r="L62" s="531"/>
      <c r="M62" s="531"/>
      <c r="N62" s="532"/>
    </row>
    <row r="63" spans="1:14" ht="14.25">
      <c r="A63" s="16"/>
      <c r="B63" s="531"/>
      <c r="C63" s="531"/>
      <c r="D63" s="531"/>
      <c r="E63" s="531"/>
      <c r="F63" s="531"/>
      <c r="G63" s="531"/>
      <c r="H63" s="531"/>
      <c r="I63" s="531"/>
      <c r="J63" s="531"/>
      <c r="K63" s="531"/>
      <c r="L63" s="531"/>
      <c r="M63" s="531"/>
      <c r="N63" s="532"/>
    </row>
    <row r="64" spans="1:14" ht="14.25">
      <c r="A64" s="16"/>
      <c r="B64" s="531"/>
      <c r="C64" s="531"/>
      <c r="D64" s="531"/>
      <c r="E64" s="531"/>
      <c r="F64" s="531"/>
      <c r="G64" s="531"/>
      <c r="H64" s="531"/>
      <c r="I64" s="531"/>
      <c r="J64" s="531"/>
      <c r="K64" s="531"/>
      <c r="L64" s="531"/>
      <c r="M64" s="531"/>
      <c r="N64" s="532"/>
    </row>
    <row r="65" spans="1:14" ht="14.25">
      <c r="A65" s="16"/>
      <c r="B65" s="531"/>
      <c r="C65" s="531"/>
      <c r="D65" s="531"/>
      <c r="E65" s="531"/>
      <c r="F65" s="531"/>
      <c r="G65" s="531"/>
      <c r="H65" s="531"/>
      <c r="I65" s="531"/>
      <c r="J65" s="531"/>
      <c r="K65" s="531"/>
      <c r="L65" s="531"/>
      <c r="M65" s="531"/>
      <c r="N65" s="532"/>
    </row>
    <row r="66" spans="1:14" ht="14.25">
      <c r="A66" s="16"/>
      <c r="B66" s="531"/>
      <c r="C66" s="531"/>
      <c r="D66" s="531"/>
      <c r="E66" s="531"/>
      <c r="F66" s="531"/>
      <c r="G66" s="531"/>
      <c r="H66" s="531"/>
      <c r="I66" s="531"/>
      <c r="J66" s="531"/>
      <c r="K66" s="531"/>
      <c r="L66" s="531"/>
      <c r="M66" s="531"/>
      <c r="N66" s="532"/>
    </row>
    <row r="67" spans="1:14" ht="14.25">
      <c r="A67" s="16"/>
      <c r="B67" s="531"/>
      <c r="C67" s="531"/>
      <c r="D67" s="531"/>
      <c r="E67" s="531"/>
      <c r="F67" s="531"/>
      <c r="G67" s="531"/>
      <c r="H67" s="531"/>
      <c r="I67" s="531"/>
      <c r="J67" s="531"/>
      <c r="K67" s="531"/>
      <c r="L67" s="531"/>
      <c r="M67" s="531"/>
      <c r="N67" s="532"/>
    </row>
    <row r="68" spans="1:14" ht="14.25">
      <c r="A68" s="16"/>
      <c r="B68" s="531"/>
      <c r="C68" s="531"/>
      <c r="D68" s="531"/>
      <c r="E68" s="531"/>
      <c r="F68" s="531"/>
      <c r="G68" s="531"/>
      <c r="H68" s="531"/>
      <c r="I68" s="531"/>
      <c r="J68" s="531"/>
      <c r="K68" s="531"/>
      <c r="L68" s="531"/>
      <c r="M68" s="531"/>
      <c r="N68" s="532"/>
    </row>
    <row r="69" spans="1:14" ht="14.25">
      <c r="A69" s="16"/>
      <c r="B69" s="531"/>
      <c r="C69" s="531"/>
      <c r="D69" s="531"/>
      <c r="E69" s="531"/>
      <c r="F69" s="531"/>
      <c r="G69" s="531"/>
      <c r="H69" s="531"/>
      <c r="I69" s="531"/>
      <c r="J69" s="531"/>
      <c r="K69" s="531"/>
      <c r="L69" s="531"/>
      <c r="M69" s="531"/>
      <c r="N69" s="532"/>
    </row>
  </sheetData>
  <sheetProtection/>
  <printOptions/>
  <pageMargins left="0.31496062992125984" right="0.1968503937007874" top="0.8661417322834646" bottom="0.3937007874015748" header="0.1968503937007874" footer="0.1968503937007874"/>
  <pageSetup horizontalDpi="600" verticalDpi="600" orientation="landscape" paperSize="9" scale="95" r:id="rId1"/>
  <headerFooter>
    <oddHeader>&amp;C&amp;"Book Antiqua,Félkövér"&amp;11Keszthely Város Önkormányzata
2016. évi előirányzat-felhasználási ütemterve&amp;R&amp;"Book Antiqua,Félkövér"&amp;11 15. sz. melléklet
A Rendelet 18. sz. melléklete
ezer Ft</oddHeader>
    <oddFooter>&amp;C&amp;P</oddFooter>
  </headerFooter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19">
      <selection activeCell="F53" sqref="F53"/>
    </sheetView>
  </sheetViews>
  <sheetFormatPr defaultColWidth="9.140625" defaultRowHeight="12.75"/>
  <cols>
    <col min="1" max="1" width="5.57421875" style="44" customWidth="1"/>
    <col min="2" max="2" width="47.8515625" style="3" customWidth="1"/>
    <col min="3" max="3" width="14.140625" style="14" bestFit="1" customWidth="1"/>
    <col min="4" max="4" width="12.28125" style="14" bestFit="1" customWidth="1"/>
    <col min="5" max="5" width="14.140625" style="14" bestFit="1" customWidth="1"/>
    <col min="6" max="6" width="14.140625" style="3" bestFit="1" customWidth="1"/>
    <col min="7" max="7" width="15.57421875" style="3" bestFit="1" customWidth="1"/>
    <col min="8" max="16384" width="9.140625" style="3" customWidth="1"/>
  </cols>
  <sheetData>
    <row r="1" spans="1:7" ht="30.75" thickBot="1">
      <c r="A1" s="163" t="s">
        <v>14</v>
      </c>
      <c r="B1" s="127" t="s">
        <v>15</v>
      </c>
      <c r="C1" s="200" t="s">
        <v>331</v>
      </c>
      <c r="D1" s="200" t="s">
        <v>330</v>
      </c>
      <c r="E1" s="200" t="s">
        <v>331</v>
      </c>
      <c r="F1" s="127" t="s">
        <v>134</v>
      </c>
      <c r="G1" s="201" t="s">
        <v>135</v>
      </c>
    </row>
    <row r="2" spans="1:7" s="42" customFormat="1" ht="15">
      <c r="A2" s="557" t="s">
        <v>72</v>
      </c>
      <c r="B2" s="672" t="s">
        <v>71</v>
      </c>
      <c r="C2" s="202">
        <f>C3+C13+C24+C10+C25</f>
        <v>3294372</v>
      </c>
      <c r="D2" s="202">
        <f>D3+D13+D24+D10+D25</f>
        <v>53925</v>
      </c>
      <c r="E2" s="202">
        <f>E3+E13+E24+E10+E25</f>
        <v>3348297</v>
      </c>
      <c r="F2" s="202">
        <f>F3+F13+F24+F10+F25</f>
        <v>1572118</v>
      </c>
      <c r="G2" s="249">
        <f>E2-F2</f>
        <v>1776179</v>
      </c>
    </row>
    <row r="3" spans="1:7" s="42" customFormat="1" ht="16.5">
      <c r="A3" s="673">
        <v>1</v>
      </c>
      <c r="B3" s="482" t="s">
        <v>194</v>
      </c>
      <c r="C3" s="597">
        <f>SUM(C4:C9)</f>
        <v>1209832</v>
      </c>
      <c r="D3" s="597">
        <f>SUM(D4:D9)</f>
        <v>6778</v>
      </c>
      <c r="E3" s="597">
        <f>SUM(E4:E9)</f>
        <v>1216610</v>
      </c>
      <c r="F3" s="597">
        <f>SUM(F4:F9)</f>
        <v>1006026</v>
      </c>
      <c r="G3" s="269">
        <f aca="true" t="shared" si="0" ref="G3:G57">E3-F3</f>
        <v>210584</v>
      </c>
    </row>
    <row r="4" spans="1:7" s="42" customFormat="1" ht="16.5">
      <c r="A4" s="673"/>
      <c r="B4" s="449" t="s">
        <v>408</v>
      </c>
      <c r="C4" s="393">
        <v>265050</v>
      </c>
      <c r="D4" s="393">
        <v>0</v>
      </c>
      <c r="E4" s="391">
        <f aca="true" t="shared" si="1" ref="E4:E9">SUM(C4:D4)</f>
        <v>265050</v>
      </c>
      <c r="F4" s="393">
        <v>194179</v>
      </c>
      <c r="G4" s="392">
        <f t="shared" si="0"/>
        <v>70871</v>
      </c>
    </row>
    <row r="5" spans="1:7" s="42" customFormat="1" ht="16.5">
      <c r="A5" s="673"/>
      <c r="B5" s="449" t="s">
        <v>404</v>
      </c>
      <c r="C5" s="393">
        <v>358626</v>
      </c>
      <c r="D5" s="393">
        <v>-3020</v>
      </c>
      <c r="E5" s="391">
        <f t="shared" si="1"/>
        <v>355606</v>
      </c>
      <c r="F5" s="393">
        <v>355606</v>
      </c>
      <c r="G5" s="392">
        <f t="shared" si="0"/>
        <v>0</v>
      </c>
    </row>
    <row r="6" spans="1:7" s="42" customFormat="1" ht="33">
      <c r="A6" s="673"/>
      <c r="B6" s="449" t="s">
        <v>405</v>
      </c>
      <c r="C6" s="393">
        <v>417711</v>
      </c>
      <c r="D6" s="393">
        <v>3256</v>
      </c>
      <c r="E6" s="391">
        <f t="shared" si="1"/>
        <v>420967</v>
      </c>
      <c r="F6" s="393">
        <v>313834</v>
      </c>
      <c r="G6" s="392">
        <f t="shared" si="0"/>
        <v>107133</v>
      </c>
    </row>
    <row r="7" spans="1:7" s="42" customFormat="1" ht="16.5">
      <c r="A7" s="673"/>
      <c r="B7" s="449" t="s">
        <v>406</v>
      </c>
      <c r="C7" s="393">
        <v>55517</v>
      </c>
      <c r="D7" s="393">
        <v>-1</v>
      </c>
      <c r="E7" s="391">
        <f t="shared" si="1"/>
        <v>55516</v>
      </c>
      <c r="F7" s="393">
        <v>22936</v>
      </c>
      <c r="G7" s="392">
        <f t="shared" si="0"/>
        <v>32580</v>
      </c>
    </row>
    <row r="8" spans="1:7" s="42" customFormat="1" ht="16.5">
      <c r="A8" s="673"/>
      <c r="B8" s="449" t="s">
        <v>407</v>
      </c>
      <c r="C8" s="393">
        <v>107958</v>
      </c>
      <c r="D8" s="393">
        <v>6543</v>
      </c>
      <c r="E8" s="391">
        <f t="shared" si="1"/>
        <v>114501</v>
      </c>
      <c r="F8" s="393">
        <v>114501</v>
      </c>
      <c r="G8" s="392">
        <f t="shared" si="0"/>
        <v>0</v>
      </c>
    </row>
    <row r="9" spans="1:7" s="42" customFormat="1" ht="16.5">
      <c r="A9" s="673"/>
      <c r="B9" s="449" t="s">
        <v>505</v>
      </c>
      <c r="C9" s="393">
        <v>4970</v>
      </c>
      <c r="D9" s="393"/>
      <c r="E9" s="391">
        <f t="shared" si="1"/>
        <v>4970</v>
      </c>
      <c r="F9" s="393">
        <v>4970</v>
      </c>
      <c r="G9" s="392">
        <f t="shared" si="0"/>
        <v>0</v>
      </c>
    </row>
    <row r="10" spans="1:7" s="42" customFormat="1" ht="16.5">
      <c r="A10" s="673">
        <v>2</v>
      </c>
      <c r="B10" s="486" t="s">
        <v>403</v>
      </c>
      <c r="C10" s="393">
        <f>SUM(C11:C12)</f>
        <v>160904</v>
      </c>
      <c r="D10" s="393">
        <f>SUM(D11:D12)</f>
        <v>18005</v>
      </c>
      <c r="E10" s="391">
        <f aca="true" t="shared" si="2" ref="E10:E57">SUM(C10,D10)</f>
        <v>178909</v>
      </c>
      <c r="F10" s="393">
        <f>SUM(F11:F12)</f>
        <v>86792</v>
      </c>
      <c r="G10" s="392">
        <f t="shared" si="0"/>
        <v>92117</v>
      </c>
    </row>
    <row r="11" spans="1:7" s="42" customFormat="1" ht="16.5">
      <c r="A11" s="673"/>
      <c r="B11" s="674" t="s">
        <v>193</v>
      </c>
      <c r="C11" s="393">
        <v>0</v>
      </c>
      <c r="D11" s="393">
        <v>0</v>
      </c>
      <c r="E11" s="391">
        <f t="shared" si="2"/>
        <v>0</v>
      </c>
      <c r="F11" s="393"/>
      <c r="G11" s="392">
        <f t="shared" si="0"/>
        <v>0</v>
      </c>
    </row>
    <row r="12" spans="1:7" s="42" customFormat="1" ht="16.5">
      <c r="A12" s="673"/>
      <c r="B12" s="449" t="s">
        <v>409</v>
      </c>
      <c r="C12" s="393">
        <v>160904</v>
      </c>
      <c r="D12" s="393">
        <v>18005</v>
      </c>
      <c r="E12" s="391">
        <f t="shared" si="2"/>
        <v>178909</v>
      </c>
      <c r="F12" s="393">
        <v>86792</v>
      </c>
      <c r="G12" s="392">
        <f t="shared" si="0"/>
        <v>92117</v>
      </c>
    </row>
    <row r="13" spans="1:7" ht="16.5">
      <c r="A13" s="673">
        <v>3</v>
      </c>
      <c r="B13" s="482" t="s">
        <v>25</v>
      </c>
      <c r="C13" s="203">
        <f>SUM(C14:C23)</f>
        <v>1211650</v>
      </c>
      <c r="D13" s="203">
        <f>SUM(D14:D23)</f>
        <v>0</v>
      </c>
      <c r="E13" s="203">
        <f>SUM(E14:E23)</f>
        <v>1211650</v>
      </c>
      <c r="F13" s="203">
        <f>SUM(F14:F23)</f>
        <v>271452</v>
      </c>
      <c r="G13" s="269">
        <f t="shared" si="0"/>
        <v>940198</v>
      </c>
    </row>
    <row r="14" spans="1:7" ht="16.5">
      <c r="A14" s="673"/>
      <c r="B14" s="484" t="s">
        <v>26</v>
      </c>
      <c r="C14" s="203">
        <v>64000</v>
      </c>
      <c r="D14" s="203"/>
      <c r="E14" s="323">
        <f>SUM(C14:D14)</f>
        <v>64000</v>
      </c>
      <c r="F14" s="203">
        <v>64000</v>
      </c>
      <c r="G14" s="269">
        <f t="shared" si="0"/>
        <v>0</v>
      </c>
    </row>
    <row r="15" spans="1:7" ht="16.5">
      <c r="A15" s="673"/>
      <c r="B15" s="484" t="s">
        <v>151</v>
      </c>
      <c r="C15" s="203">
        <v>400</v>
      </c>
      <c r="D15" s="203"/>
      <c r="E15" s="323">
        <f aca="true" t="shared" si="3" ref="E15:E23">SUM(C15:D15)</f>
        <v>400</v>
      </c>
      <c r="F15" s="203">
        <v>400</v>
      </c>
      <c r="G15" s="269">
        <f t="shared" si="0"/>
        <v>0</v>
      </c>
    </row>
    <row r="16" spans="1:7" ht="16.5">
      <c r="A16" s="673"/>
      <c r="B16" s="484" t="s">
        <v>152</v>
      </c>
      <c r="C16" s="203">
        <v>210000</v>
      </c>
      <c r="D16" s="203"/>
      <c r="E16" s="323">
        <f t="shared" si="3"/>
        <v>210000</v>
      </c>
      <c r="F16" s="482"/>
      <c r="G16" s="269">
        <f t="shared" si="0"/>
        <v>210000</v>
      </c>
    </row>
    <row r="17" spans="1:7" ht="16.5">
      <c r="A17" s="673"/>
      <c r="B17" s="484" t="s">
        <v>89</v>
      </c>
      <c r="C17" s="203">
        <v>19000</v>
      </c>
      <c r="D17" s="203"/>
      <c r="E17" s="323">
        <f t="shared" si="3"/>
        <v>19000</v>
      </c>
      <c r="F17" s="482"/>
      <c r="G17" s="269">
        <f t="shared" si="0"/>
        <v>19000</v>
      </c>
    </row>
    <row r="18" spans="1:7" ht="16.5">
      <c r="A18" s="673"/>
      <c r="B18" s="484" t="s">
        <v>153</v>
      </c>
      <c r="C18" s="203">
        <v>15000</v>
      </c>
      <c r="D18" s="203"/>
      <c r="E18" s="323">
        <f t="shared" si="3"/>
        <v>15000</v>
      </c>
      <c r="F18" s="482"/>
      <c r="G18" s="269">
        <f t="shared" si="0"/>
        <v>15000</v>
      </c>
    </row>
    <row r="19" spans="1:7" ht="16.5">
      <c r="A19" s="673"/>
      <c r="B19" s="484" t="s">
        <v>154</v>
      </c>
      <c r="C19" s="203">
        <v>65000</v>
      </c>
      <c r="D19" s="203"/>
      <c r="E19" s="323">
        <f t="shared" si="3"/>
        <v>65000</v>
      </c>
      <c r="F19" s="482"/>
      <c r="G19" s="269">
        <f t="shared" si="0"/>
        <v>65000</v>
      </c>
    </row>
    <row r="20" spans="1:7" ht="16.5">
      <c r="A20" s="675"/>
      <c r="B20" s="484" t="s">
        <v>263</v>
      </c>
      <c r="C20" s="204">
        <v>50</v>
      </c>
      <c r="D20" s="204"/>
      <c r="E20" s="323">
        <f t="shared" si="3"/>
        <v>50</v>
      </c>
      <c r="F20" s="482"/>
      <c r="G20" s="269">
        <f t="shared" si="0"/>
        <v>50</v>
      </c>
    </row>
    <row r="21" spans="1:7" ht="16.5">
      <c r="A21" s="675"/>
      <c r="B21" s="484" t="s">
        <v>236</v>
      </c>
      <c r="C21" s="204">
        <v>600</v>
      </c>
      <c r="D21" s="204"/>
      <c r="E21" s="323">
        <f t="shared" si="3"/>
        <v>600</v>
      </c>
      <c r="F21" s="482"/>
      <c r="G21" s="269">
        <f t="shared" si="0"/>
        <v>600</v>
      </c>
    </row>
    <row r="22" spans="1:7" ht="16.5">
      <c r="A22" s="675"/>
      <c r="B22" s="484" t="s">
        <v>237</v>
      </c>
      <c r="C22" s="204">
        <v>830000</v>
      </c>
      <c r="D22" s="204"/>
      <c r="E22" s="323">
        <f t="shared" si="3"/>
        <v>830000</v>
      </c>
      <c r="F22" s="203">
        <v>207052</v>
      </c>
      <c r="G22" s="269">
        <f t="shared" si="0"/>
        <v>622948</v>
      </c>
    </row>
    <row r="23" spans="1:7" ht="16.5">
      <c r="A23" s="673"/>
      <c r="B23" s="484" t="s">
        <v>155</v>
      </c>
      <c r="C23" s="203">
        <v>7600</v>
      </c>
      <c r="D23" s="203"/>
      <c r="E23" s="323">
        <f t="shared" si="3"/>
        <v>7600</v>
      </c>
      <c r="F23" s="482"/>
      <c r="G23" s="269">
        <f t="shared" si="0"/>
        <v>7600</v>
      </c>
    </row>
    <row r="24" spans="1:7" ht="16.5">
      <c r="A24" s="676">
        <v>4</v>
      </c>
      <c r="B24" s="650" t="s">
        <v>138</v>
      </c>
      <c r="C24" s="276">
        <v>687621</v>
      </c>
      <c r="D24" s="276">
        <v>29142</v>
      </c>
      <c r="E24" s="323">
        <f t="shared" si="2"/>
        <v>716763</v>
      </c>
      <c r="F24" s="203">
        <v>206148</v>
      </c>
      <c r="G24" s="269">
        <f t="shared" si="0"/>
        <v>510615</v>
      </c>
    </row>
    <row r="25" spans="1:7" ht="16.5">
      <c r="A25" s="675">
        <v>5</v>
      </c>
      <c r="B25" s="482" t="s">
        <v>162</v>
      </c>
      <c r="C25" s="204">
        <f>SUM(C26:C27)</f>
        <v>24365</v>
      </c>
      <c r="D25" s="204">
        <f>SUM(D26:D27)</f>
        <v>0</v>
      </c>
      <c r="E25" s="177">
        <f>SUM(E26:E27)</f>
        <v>24365</v>
      </c>
      <c r="F25" s="204">
        <f>SUM(F26:F27)</f>
        <v>1700</v>
      </c>
      <c r="G25" s="269">
        <f t="shared" si="0"/>
        <v>22665</v>
      </c>
    </row>
    <row r="26" spans="1:7" ht="16.5">
      <c r="A26" s="675"/>
      <c r="B26" s="484" t="s">
        <v>163</v>
      </c>
      <c r="C26" s="204">
        <v>5000</v>
      </c>
      <c r="D26" s="204"/>
      <c r="E26" s="323">
        <f>SUM(C26:D26)</f>
        <v>5000</v>
      </c>
      <c r="F26" s="203">
        <v>0</v>
      </c>
      <c r="G26" s="269">
        <f t="shared" si="0"/>
        <v>5000</v>
      </c>
    </row>
    <row r="27" spans="1:7" ht="16.5">
      <c r="A27" s="675"/>
      <c r="B27" s="484" t="s">
        <v>164</v>
      </c>
      <c r="C27" s="204">
        <v>19365</v>
      </c>
      <c r="D27" s="204"/>
      <c r="E27" s="323">
        <f t="shared" si="2"/>
        <v>19365</v>
      </c>
      <c r="F27" s="203">
        <v>1700</v>
      </c>
      <c r="G27" s="269">
        <f t="shared" si="0"/>
        <v>17665</v>
      </c>
    </row>
    <row r="28" spans="1:7" ht="16.5">
      <c r="A28" s="673"/>
      <c r="B28" s="482"/>
      <c r="C28" s="203"/>
      <c r="D28" s="203"/>
      <c r="E28" s="324">
        <f t="shared" si="2"/>
        <v>0</v>
      </c>
      <c r="F28" s="203"/>
      <c r="G28" s="325">
        <f t="shared" si="0"/>
        <v>0</v>
      </c>
    </row>
    <row r="29" spans="1:7" ht="16.5">
      <c r="A29" s="557" t="s">
        <v>73</v>
      </c>
      <c r="B29" s="672" t="s">
        <v>74</v>
      </c>
      <c r="C29" s="205">
        <f>SUM(C30+C31+C32+C33+C34)</f>
        <v>3220336</v>
      </c>
      <c r="D29" s="205">
        <f>SUM(D30+D31+D32+D33+D34)</f>
        <v>53395</v>
      </c>
      <c r="E29" s="202">
        <f t="shared" si="2"/>
        <v>3273731</v>
      </c>
      <c r="F29" s="205">
        <f>SUM(F30+F31+F32+F33+F34)</f>
        <v>1632162</v>
      </c>
      <c r="G29" s="249">
        <f t="shared" si="0"/>
        <v>1641569</v>
      </c>
    </row>
    <row r="30" spans="1:7" ht="16.5">
      <c r="A30" s="673">
        <v>1</v>
      </c>
      <c r="B30" s="482" t="s">
        <v>0</v>
      </c>
      <c r="C30" s="203">
        <v>1152762</v>
      </c>
      <c r="D30" s="203">
        <v>23726</v>
      </c>
      <c r="E30" s="323">
        <f t="shared" si="2"/>
        <v>1176488</v>
      </c>
      <c r="F30" s="203">
        <v>707086</v>
      </c>
      <c r="G30" s="269">
        <f t="shared" si="0"/>
        <v>469402</v>
      </c>
    </row>
    <row r="31" spans="1:7" ht="33">
      <c r="A31" s="673">
        <v>2</v>
      </c>
      <c r="B31" s="486" t="s">
        <v>167</v>
      </c>
      <c r="C31" s="203">
        <v>329471</v>
      </c>
      <c r="D31" s="203">
        <v>5919</v>
      </c>
      <c r="E31" s="323">
        <f t="shared" si="2"/>
        <v>335390</v>
      </c>
      <c r="F31" s="203">
        <v>196759</v>
      </c>
      <c r="G31" s="269">
        <f t="shared" si="0"/>
        <v>138631</v>
      </c>
    </row>
    <row r="32" spans="1:7" ht="16.5">
      <c r="A32" s="673">
        <v>3</v>
      </c>
      <c r="B32" s="482" t="s">
        <v>10</v>
      </c>
      <c r="C32" s="203">
        <v>1370892</v>
      </c>
      <c r="D32" s="203">
        <v>18038</v>
      </c>
      <c r="E32" s="323">
        <f t="shared" si="2"/>
        <v>1388930</v>
      </c>
      <c r="F32" s="203">
        <v>541495</v>
      </c>
      <c r="G32" s="269">
        <f t="shared" si="0"/>
        <v>847435</v>
      </c>
    </row>
    <row r="33" spans="1:7" ht="16.5">
      <c r="A33" s="673">
        <v>4</v>
      </c>
      <c r="B33" s="482" t="s">
        <v>16</v>
      </c>
      <c r="C33" s="203">
        <v>26888</v>
      </c>
      <c r="D33" s="203"/>
      <c r="E33" s="323">
        <f t="shared" si="2"/>
        <v>26888</v>
      </c>
      <c r="F33" s="203">
        <v>21300</v>
      </c>
      <c r="G33" s="269">
        <f t="shared" si="0"/>
        <v>5588</v>
      </c>
    </row>
    <row r="34" spans="1:7" ht="16.5">
      <c r="A34" s="673">
        <v>5</v>
      </c>
      <c r="B34" s="482" t="s">
        <v>7</v>
      </c>
      <c r="C34" s="203">
        <f>SUM(C35:C39)</f>
        <v>340323</v>
      </c>
      <c r="D34" s="203">
        <f>SUM(D35:D39)</f>
        <v>5712</v>
      </c>
      <c r="E34" s="323">
        <f t="shared" si="2"/>
        <v>346035</v>
      </c>
      <c r="F34" s="203">
        <f>SUM(F35:F39)</f>
        <v>165522</v>
      </c>
      <c r="G34" s="269">
        <f t="shared" si="0"/>
        <v>180513</v>
      </c>
    </row>
    <row r="35" spans="1:7" ht="16.5">
      <c r="A35" s="673"/>
      <c r="B35" s="467" t="s">
        <v>410</v>
      </c>
      <c r="C35" s="203">
        <v>77535</v>
      </c>
      <c r="D35" s="203">
        <v>-1915</v>
      </c>
      <c r="E35" s="323">
        <f t="shared" si="2"/>
        <v>75620</v>
      </c>
      <c r="F35" s="203">
        <v>65845</v>
      </c>
      <c r="G35" s="269">
        <f t="shared" si="0"/>
        <v>9775</v>
      </c>
    </row>
    <row r="36" spans="1:7" ht="16.5">
      <c r="A36" s="673"/>
      <c r="B36" s="484" t="s">
        <v>170</v>
      </c>
      <c r="C36" s="203">
        <v>7500</v>
      </c>
      <c r="D36" s="203"/>
      <c r="E36" s="323">
        <f t="shared" si="2"/>
        <v>7500</v>
      </c>
      <c r="F36" s="203">
        <v>0</v>
      </c>
      <c r="G36" s="269">
        <f t="shared" si="0"/>
        <v>7500</v>
      </c>
    </row>
    <row r="37" spans="1:7" ht="16.5">
      <c r="A37" s="673"/>
      <c r="B37" s="467" t="s">
        <v>411</v>
      </c>
      <c r="C37" s="203">
        <v>235392</v>
      </c>
      <c r="D37" s="203">
        <v>1031</v>
      </c>
      <c r="E37" s="323">
        <f t="shared" si="2"/>
        <v>236423</v>
      </c>
      <c r="F37" s="203">
        <v>99677</v>
      </c>
      <c r="G37" s="269">
        <f t="shared" si="0"/>
        <v>136746</v>
      </c>
    </row>
    <row r="38" spans="1:7" ht="16.5">
      <c r="A38" s="673"/>
      <c r="B38" s="484" t="s">
        <v>17</v>
      </c>
      <c r="C38" s="203">
        <v>2437</v>
      </c>
      <c r="D38" s="203">
        <v>8786</v>
      </c>
      <c r="E38" s="323">
        <f t="shared" si="2"/>
        <v>11223</v>
      </c>
      <c r="F38" s="203">
        <v>0</v>
      </c>
      <c r="G38" s="269">
        <f t="shared" si="0"/>
        <v>11223</v>
      </c>
    </row>
    <row r="39" spans="1:7" ht="16.5">
      <c r="A39" s="673"/>
      <c r="B39" s="484" t="s">
        <v>18</v>
      </c>
      <c r="C39" s="203">
        <v>17459</v>
      </c>
      <c r="D39" s="203">
        <v>-2190</v>
      </c>
      <c r="E39" s="323">
        <f t="shared" si="2"/>
        <v>15269</v>
      </c>
      <c r="F39" s="203">
        <v>0</v>
      </c>
      <c r="G39" s="269">
        <f t="shared" si="0"/>
        <v>15269</v>
      </c>
    </row>
    <row r="40" spans="1:7" ht="16.5">
      <c r="A40" s="673"/>
      <c r="B40" s="482"/>
      <c r="C40" s="203"/>
      <c r="D40" s="203"/>
      <c r="E40" s="324">
        <f t="shared" si="2"/>
        <v>0</v>
      </c>
      <c r="F40" s="482"/>
      <c r="G40" s="325">
        <f t="shared" si="0"/>
        <v>0</v>
      </c>
    </row>
    <row r="41" spans="1:7" s="42" customFormat="1" ht="15">
      <c r="A41" s="464"/>
      <c r="B41" s="483" t="s">
        <v>235</v>
      </c>
      <c r="C41" s="206">
        <f>C2-C29</f>
        <v>74036</v>
      </c>
      <c r="D41" s="206">
        <f>D2-D29</f>
        <v>530</v>
      </c>
      <c r="E41" s="202">
        <f t="shared" si="2"/>
        <v>74566</v>
      </c>
      <c r="F41" s="206">
        <f>F2-F29</f>
        <v>-60044</v>
      </c>
      <c r="G41" s="249">
        <f t="shared" si="0"/>
        <v>134610</v>
      </c>
    </row>
    <row r="42" spans="1:7" s="42" customFormat="1" ht="16.5">
      <c r="A42" s="464"/>
      <c r="B42" s="483"/>
      <c r="C42" s="206"/>
      <c r="D42" s="206"/>
      <c r="E42" s="324">
        <f t="shared" si="2"/>
        <v>0</v>
      </c>
      <c r="F42" s="206"/>
      <c r="G42" s="269">
        <f t="shared" si="0"/>
        <v>0</v>
      </c>
    </row>
    <row r="43" spans="1:7" s="42" customFormat="1" ht="15">
      <c r="A43" s="464" t="s">
        <v>75</v>
      </c>
      <c r="B43" s="483" t="s">
        <v>23</v>
      </c>
      <c r="C43" s="206">
        <f>SUM(C44:C45)</f>
        <v>336334</v>
      </c>
      <c r="D43" s="206">
        <f>SUM(D44:D45)</f>
        <v>35368</v>
      </c>
      <c r="E43" s="202">
        <f t="shared" si="2"/>
        <v>371702</v>
      </c>
      <c r="F43" s="206">
        <f>F44</f>
        <v>71702</v>
      </c>
      <c r="G43" s="249">
        <f t="shared" si="0"/>
        <v>300000</v>
      </c>
    </row>
    <row r="44" spans="1:7" s="42" customFormat="1" ht="16.5">
      <c r="A44" s="557"/>
      <c r="B44" s="650" t="s">
        <v>264</v>
      </c>
      <c r="C44" s="276">
        <v>36334</v>
      </c>
      <c r="D44" s="276">
        <v>35368</v>
      </c>
      <c r="E44" s="323">
        <f t="shared" si="2"/>
        <v>71702</v>
      </c>
      <c r="F44" s="276">
        <v>71702</v>
      </c>
      <c r="G44" s="269">
        <f t="shared" si="0"/>
        <v>0</v>
      </c>
    </row>
    <row r="45" spans="1:7" s="42" customFormat="1" ht="16.5">
      <c r="A45" s="557"/>
      <c r="B45" s="650" t="s">
        <v>440</v>
      </c>
      <c r="C45" s="276">
        <v>300000</v>
      </c>
      <c r="D45" s="276"/>
      <c r="E45" s="323">
        <f t="shared" si="2"/>
        <v>300000</v>
      </c>
      <c r="F45" s="276"/>
      <c r="G45" s="269">
        <f t="shared" si="0"/>
        <v>300000</v>
      </c>
    </row>
    <row r="46" spans="1:7" s="42" customFormat="1" ht="16.5">
      <c r="A46" s="557"/>
      <c r="B46" s="672"/>
      <c r="C46" s="205"/>
      <c r="D46" s="205"/>
      <c r="E46" s="324">
        <f t="shared" si="2"/>
        <v>0</v>
      </c>
      <c r="F46" s="205"/>
      <c r="G46" s="325">
        <f t="shared" si="0"/>
        <v>0</v>
      </c>
    </row>
    <row r="47" spans="1:7" ht="16.5">
      <c r="A47" s="557" t="s">
        <v>76</v>
      </c>
      <c r="B47" s="672" t="s">
        <v>21</v>
      </c>
      <c r="C47" s="205">
        <f>SUM(C48:C50)</f>
        <v>316160</v>
      </c>
      <c r="D47" s="205">
        <f>SUM(D48:D50)</f>
        <v>36086</v>
      </c>
      <c r="E47" s="205">
        <f>SUM(E48:E50)</f>
        <v>352246</v>
      </c>
      <c r="F47" s="205">
        <f>SUM(F48:F50)</f>
        <v>35368</v>
      </c>
      <c r="G47" s="249">
        <f t="shared" si="0"/>
        <v>316878</v>
      </c>
    </row>
    <row r="48" spans="1:7" ht="16.5">
      <c r="A48" s="673"/>
      <c r="B48" s="486" t="s">
        <v>142</v>
      </c>
      <c r="C48" s="203">
        <v>16160</v>
      </c>
      <c r="D48" s="203">
        <v>718</v>
      </c>
      <c r="E48" s="323">
        <f t="shared" si="2"/>
        <v>16878</v>
      </c>
      <c r="F48" s="203"/>
      <c r="G48" s="269">
        <f t="shared" si="0"/>
        <v>16878</v>
      </c>
    </row>
    <row r="49" spans="1:7" ht="16.5">
      <c r="A49" s="675"/>
      <c r="B49" s="677" t="s">
        <v>264</v>
      </c>
      <c r="C49" s="204">
        <v>0</v>
      </c>
      <c r="D49" s="204">
        <v>35368</v>
      </c>
      <c r="E49" s="323">
        <f t="shared" si="2"/>
        <v>35368</v>
      </c>
      <c r="F49" s="203">
        <v>35368</v>
      </c>
      <c r="G49" s="269">
        <f t="shared" si="0"/>
        <v>0</v>
      </c>
    </row>
    <row r="50" spans="1:7" ht="16.5">
      <c r="A50" s="675"/>
      <c r="B50" s="677" t="s">
        <v>444</v>
      </c>
      <c r="C50" s="204">
        <v>300000</v>
      </c>
      <c r="D50" s="204"/>
      <c r="E50" s="323">
        <f t="shared" si="2"/>
        <v>300000</v>
      </c>
      <c r="F50" s="203"/>
      <c r="G50" s="269">
        <f t="shared" si="0"/>
        <v>300000</v>
      </c>
    </row>
    <row r="51" spans="1:7" ht="16.5">
      <c r="A51" s="675"/>
      <c r="B51" s="487"/>
      <c r="C51" s="204"/>
      <c r="D51" s="204"/>
      <c r="E51" s="324">
        <f t="shared" si="2"/>
        <v>0</v>
      </c>
      <c r="F51" s="482"/>
      <c r="G51" s="325">
        <f t="shared" si="0"/>
        <v>0</v>
      </c>
    </row>
    <row r="52" spans="1:7" s="42" customFormat="1" ht="15">
      <c r="A52" s="678"/>
      <c r="B52" s="485" t="s">
        <v>78</v>
      </c>
      <c r="C52" s="207">
        <f>SUM(C2+C47)</f>
        <v>3610532</v>
      </c>
      <c r="D52" s="207">
        <f>SUM(D2+D47)</f>
        <v>90011</v>
      </c>
      <c r="E52" s="202">
        <f t="shared" si="2"/>
        <v>3700543</v>
      </c>
      <c r="F52" s="207">
        <f>SUM(F2+F47)</f>
        <v>1607486</v>
      </c>
      <c r="G52" s="249">
        <f t="shared" si="0"/>
        <v>2093057</v>
      </c>
    </row>
    <row r="53" spans="1:7" s="42" customFormat="1" ht="15">
      <c r="A53" s="678"/>
      <c r="B53" s="485" t="s">
        <v>79</v>
      </c>
      <c r="C53" s="207">
        <f>C29+C43</f>
        <v>3556670</v>
      </c>
      <c r="D53" s="207">
        <f>D29+D43</f>
        <v>88763</v>
      </c>
      <c r="E53" s="202">
        <f t="shared" si="2"/>
        <v>3645433</v>
      </c>
      <c r="F53" s="207">
        <f>F29+F43</f>
        <v>1703864</v>
      </c>
      <c r="G53" s="249">
        <f t="shared" si="0"/>
        <v>1941569</v>
      </c>
    </row>
    <row r="54" spans="1:7" s="42" customFormat="1" ht="16.5">
      <c r="A54" s="678"/>
      <c r="B54" s="485"/>
      <c r="C54" s="207"/>
      <c r="D54" s="207"/>
      <c r="E54" s="324">
        <f t="shared" si="2"/>
        <v>0</v>
      </c>
      <c r="F54" s="483"/>
      <c r="G54" s="325">
        <f t="shared" si="0"/>
        <v>0</v>
      </c>
    </row>
    <row r="55" spans="1:7" ht="16.5">
      <c r="A55" s="673"/>
      <c r="B55" s="483" t="s">
        <v>77</v>
      </c>
      <c r="C55" s="206">
        <f>SUM(C56:C57)</f>
        <v>413</v>
      </c>
      <c r="D55" s="206">
        <f>SUM(D56:D57)</f>
        <v>0</v>
      </c>
      <c r="E55" s="202">
        <f t="shared" si="2"/>
        <v>413</v>
      </c>
      <c r="F55" s="206">
        <f>SUM(F56:F57)</f>
        <v>331</v>
      </c>
      <c r="G55" s="249">
        <f t="shared" si="0"/>
        <v>82</v>
      </c>
    </row>
    <row r="56" spans="1:7" ht="30.75">
      <c r="A56" s="673"/>
      <c r="B56" s="465" t="s">
        <v>139</v>
      </c>
      <c r="C56" s="393">
        <v>2</v>
      </c>
      <c r="D56" s="393"/>
      <c r="E56" s="391">
        <f t="shared" si="2"/>
        <v>2</v>
      </c>
      <c r="F56" s="393">
        <v>1</v>
      </c>
      <c r="G56" s="392">
        <f t="shared" si="0"/>
        <v>1</v>
      </c>
    </row>
    <row r="57" spans="1:7" ht="17.25" thickBot="1">
      <c r="A57" s="679"/>
      <c r="B57" s="680" t="s">
        <v>55</v>
      </c>
      <c r="C57" s="208">
        <v>411</v>
      </c>
      <c r="D57" s="208"/>
      <c r="E57" s="389">
        <f t="shared" si="2"/>
        <v>411</v>
      </c>
      <c r="F57" s="208">
        <v>330</v>
      </c>
      <c r="G57" s="390">
        <f t="shared" si="0"/>
        <v>81</v>
      </c>
    </row>
    <row r="58" spans="1:7" ht="16.5">
      <c r="A58" s="681"/>
      <c r="B58" s="4"/>
      <c r="F58" s="4"/>
      <c r="G58" s="4"/>
    </row>
    <row r="59" spans="1:7" ht="16.5">
      <c r="A59" s="681"/>
      <c r="B59" s="4"/>
      <c r="F59" s="4"/>
      <c r="G59" s="4"/>
    </row>
    <row r="60" spans="1:7" ht="16.5">
      <c r="A60" s="681"/>
      <c r="B60" s="4"/>
      <c r="F60" s="4"/>
      <c r="G60" s="4"/>
    </row>
    <row r="61" spans="1:7" ht="16.5">
      <c r="A61" s="681"/>
      <c r="B61" s="4"/>
      <c r="F61" s="4"/>
      <c r="G61" s="4"/>
    </row>
    <row r="62" spans="1:7" ht="16.5">
      <c r="A62" s="681"/>
      <c r="B62" s="4"/>
      <c r="F62" s="4"/>
      <c r="G62" s="4"/>
    </row>
    <row r="63" spans="1:7" ht="16.5">
      <c r="A63" s="681"/>
      <c r="B63" s="4"/>
      <c r="F63" s="4"/>
      <c r="G63" s="4"/>
    </row>
    <row r="64" spans="1:7" ht="16.5">
      <c r="A64" s="681"/>
      <c r="B64" s="4"/>
      <c r="F64" s="4"/>
      <c r="G64" s="4"/>
    </row>
    <row r="65" spans="1:7" ht="16.5">
      <c r="A65" s="681"/>
      <c r="B65" s="4"/>
      <c r="F65" s="4"/>
      <c r="G65" s="4"/>
    </row>
    <row r="66" spans="1:7" ht="16.5">
      <c r="A66" s="681"/>
      <c r="B66" s="4"/>
      <c r="F66" s="4"/>
      <c r="G66" s="4"/>
    </row>
  </sheetData>
  <sheetProtection/>
  <printOptions/>
  <pageMargins left="0.2362204724409449" right="0.31496062992125984" top="0.6692913385826772" bottom="0.2755905511811024" header="0.2362204724409449" footer="0.1968503937007874"/>
  <pageSetup horizontalDpi="600" verticalDpi="600" orientation="portrait" paperSize="9" scale="80" r:id="rId1"/>
  <headerFooter>
    <oddHeader>&amp;C&amp;"Book Antiqua,Félkövér"&amp;11Keszthely Város Önkormányzata
2016. évi működési költségvetése&amp;R&amp;"Book Antiqua,Félkövér"2. sz.melléklet
ezer Ft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3">
      <selection activeCell="F19" sqref="F19"/>
    </sheetView>
  </sheetViews>
  <sheetFormatPr defaultColWidth="9.140625" defaultRowHeight="12.75"/>
  <cols>
    <col min="1" max="1" width="6.140625" style="0" bestFit="1" customWidth="1"/>
    <col min="2" max="2" width="50.57421875" style="0" customWidth="1"/>
    <col min="3" max="3" width="14.140625" style="176" bestFit="1" customWidth="1"/>
    <col min="4" max="4" width="12.28125" style="176" bestFit="1" customWidth="1"/>
    <col min="5" max="5" width="14.140625" style="176" bestFit="1" customWidth="1"/>
    <col min="6" max="6" width="12.28125" style="0" bestFit="1" customWidth="1"/>
    <col min="7" max="7" width="14.140625" style="0" bestFit="1" customWidth="1"/>
  </cols>
  <sheetData>
    <row r="1" spans="1:7" s="166" customFormat="1" ht="45.75" thickBot="1">
      <c r="A1" s="165" t="s">
        <v>14</v>
      </c>
      <c r="B1" s="682" t="s">
        <v>15</v>
      </c>
      <c r="C1" s="209" t="s">
        <v>331</v>
      </c>
      <c r="D1" s="209" t="s">
        <v>330</v>
      </c>
      <c r="E1" s="327" t="s">
        <v>331</v>
      </c>
      <c r="F1" s="683" t="s">
        <v>136</v>
      </c>
      <c r="G1" s="684" t="s">
        <v>137</v>
      </c>
    </row>
    <row r="2" spans="1:7" s="3" customFormat="1" ht="16.5">
      <c r="A2" s="136" t="s">
        <v>72</v>
      </c>
      <c r="B2" s="685" t="s">
        <v>12</v>
      </c>
      <c r="C2" s="212">
        <f>C3+C4+C9</f>
        <v>225065</v>
      </c>
      <c r="D2" s="212">
        <f>D3+D4+D9</f>
        <v>9549</v>
      </c>
      <c r="E2" s="326">
        <f>SUM(C2,D2)</f>
        <v>234614</v>
      </c>
      <c r="F2" s="212">
        <f>F3+F4+F9</f>
        <v>0</v>
      </c>
      <c r="G2" s="270">
        <f>E2-F2</f>
        <v>234614</v>
      </c>
    </row>
    <row r="3" spans="1:7" s="3" customFormat="1" ht="16.5">
      <c r="A3" s="36">
        <v>1</v>
      </c>
      <c r="B3" s="482" t="s">
        <v>157</v>
      </c>
      <c r="C3" s="203">
        <v>0</v>
      </c>
      <c r="D3" s="203"/>
      <c r="E3" s="328">
        <f aca="true" t="shared" si="0" ref="E3:E34">SUM(C3,D3)</f>
        <v>0</v>
      </c>
      <c r="F3" s="482"/>
      <c r="G3" s="171">
        <f aca="true" t="shared" si="1" ref="G3:G34">E3-F3</f>
        <v>0</v>
      </c>
    </row>
    <row r="4" spans="1:7" s="3" customFormat="1" ht="16.5">
      <c r="A4" s="36">
        <v>2</v>
      </c>
      <c r="B4" s="482" t="s">
        <v>161</v>
      </c>
      <c r="C4" s="203">
        <f>SUM(C5:C8)</f>
        <v>224065</v>
      </c>
      <c r="D4" s="203">
        <f>SUM(D5:D8)</f>
        <v>9549</v>
      </c>
      <c r="E4" s="177">
        <f t="shared" si="0"/>
        <v>233614</v>
      </c>
      <c r="F4" s="203">
        <f>SUM(F5:F8)</f>
        <v>0</v>
      </c>
      <c r="G4" s="246">
        <f t="shared" si="1"/>
        <v>233614</v>
      </c>
    </row>
    <row r="5" spans="1:7" s="3" customFormat="1" ht="16.5">
      <c r="A5" s="36"/>
      <c r="B5" s="484" t="s">
        <v>159</v>
      </c>
      <c r="C5" s="203">
        <v>211216</v>
      </c>
      <c r="D5" s="203">
        <v>9549</v>
      </c>
      <c r="E5" s="177">
        <f t="shared" si="0"/>
        <v>220765</v>
      </c>
      <c r="F5" s="482"/>
      <c r="G5" s="246">
        <f t="shared" si="1"/>
        <v>220765</v>
      </c>
    </row>
    <row r="6" spans="1:7" s="3" customFormat="1" ht="16.5">
      <c r="A6" s="36"/>
      <c r="B6" s="484" t="s">
        <v>484</v>
      </c>
      <c r="C6" s="203">
        <v>12849</v>
      </c>
      <c r="D6" s="203"/>
      <c r="E6" s="177">
        <f t="shared" si="0"/>
        <v>12849</v>
      </c>
      <c r="F6" s="482"/>
      <c r="G6" s="246">
        <f t="shared" si="1"/>
        <v>12849</v>
      </c>
    </row>
    <row r="7" spans="1:7" s="3" customFormat="1" ht="16.5">
      <c r="A7" s="36"/>
      <c r="B7" s="484" t="s">
        <v>158</v>
      </c>
      <c r="C7" s="203">
        <v>0</v>
      </c>
      <c r="D7" s="203"/>
      <c r="E7" s="177">
        <f t="shared" si="0"/>
        <v>0</v>
      </c>
      <c r="F7" s="482"/>
      <c r="G7" s="171">
        <f t="shared" si="1"/>
        <v>0</v>
      </c>
    </row>
    <row r="8" spans="1:7" s="3" customFormat="1" ht="16.5">
      <c r="A8" s="36"/>
      <c r="B8" s="484" t="s">
        <v>160</v>
      </c>
      <c r="C8" s="203">
        <v>0</v>
      </c>
      <c r="D8" s="203"/>
      <c r="E8" s="177">
        <f t="shared" si="0"/>
        <v>0</v>
      </c>
      <c r="F8" s="482"/>
      <c r="G8" s="171">
        <f t="shared" si="1"/>
        <v>0</v>
      </c>
    </row>
    <row r="9" spans="1:7" s="3" customFormat="1" ht="16.5">
      <c r="A9" s="36">
        <v>3</v>
      </c>
      <c r="B9" s="482" t="s">
        <v>165</v>
      </c>
      <c r="C9" s="203">
        <f>SUM(C10:C11)</f>
        <v>1000</v>
      </c>
      <c r="D9" s="203">
        <f>SUM(D10:D11)</f>
        <v>0</v>
      </c>
      <c r="E9" s="177">
        <f t="shared" si="0"/>
        <v>1000</v>
      </c>
      <c r="F9" s="203">
        <f>SUM(F10:F11)</f>
        <v>0</v>
      </c>
      <c r="G9" s="246">
        <f t="shared" si="1"/>
        <v>1000</v>
      </c>
    </row>
    <row r="10" spans="1:7" s="42" customFormat="1" ht="16.5">
      <c r="A10" s="38"/>
      <c r="B10" s="484" t="s">
        <v>163</v>
      </c>
      <c r="C10" s="203">
        <v>1000</v>
      </c>
      <c r="D10" s="203"/>
      <c r="E10" s="177">
        <f t="shared" si="0"/>
        <v>1000</v>
      </c>
      <c r="F10" s="483"/>
      <c r="G10" s="246">
        <f t="shared" si="1"/>
        <v>1000</v>
      </c>
    </row>
    <row r="11" spans="1:7" s="42" customFormat="1" ht="16.5">
      <c r="A11" s="38"/>
      <c r="B11" s="484" t="s">
        <v>166</v>
      </c>
      <c r="C11" s="203"/>
      <c r="D11" s="203"/>
      <c r="E11" s="177">
        <f t="shared" si="0"/>
        <v>0</v>
      </c>
      <c r="F11" s="686"/>
      <c r="G11" s="171">
        <f t="shared" si="1"/>
        <v>0</v>
      </c>
    </row>
    <row r="12" spans="1:7" s="3" customFormat="1" ht="16.5">
      <c r="A12" s="38" t="s">
        <v>73</v>
      </c>
      <c r="B12" s="483" t="s">
        <v>49</v>
      </c>
      <c r="C12" s="206">
        <f>SUM(C13+C14+C15)</f>
        <v>1074616</v>
      </c>
      <c r="D12" s="206">
        <f>SUM(D13+D14+D15)</f>
        <v>10797</v>
      </c>
      <c r="E12" s="328">
        <f t="shared" si="0"/>
        <v>1085413</v>
      </c>
      <c r="F12" s="206">
        <f>SUM(F13+F14+F15)</f>
        <v>166318</v>
      </c>
      <c r="G12" s="171">
        <f t="shared" si="1"/>
        <v>919095</v>
      </c>
    </row>
    <row r="13" spans="1:7" s="3" customFormat="1" ht="16.5">
      <c r="A13" s="36">
        <v>1</v>
      </c>
      <c r="B13" s="482" t="s">
        <v>173</v>
      </c>
      <c r="C13" s="203">
        <v>390400</v>
      </c>
      <c r="D13" s="203">
        <v>21862</v>
      </c>
      <c r="E13" s="177">
        <f t="shared" si="0"/>
        <v>412262</v>
      </c>
      <c r="F13" s="203">
        <v>77005</v>
      </c>
      <c r="G13" s="246">
        <f t="shared" si="1"/>
        <v>335257</v>
      </c>
    </row>
    <row r="14" spans="1:7" s="3" customFormat="1" ht="16.5">
      <c r="A14" s="36">
        <v>2</v>
      </c>
      <c r="B14" s="482" t="s">
        <v>174</v>
      </c>
      <c r="C14" s="203">
        <v>331859</v>
      </c>
      <c r="D14" s="203">
        <v>-1799</v>
      </c>
      <c r="E14" s="177">
        <f t="shared" si="0"/>
        <v>330060</v>
      </c>
      <c r="F14" s="203">
        <v>89313</v>
      </c>
      <c r="G14" s="246">
        <f t="shared" si="1"/>
        <v>240747</v>
      </c>
    </row>
    <row r="15" spans="1:7" s="3" customFormat="1" ht="16.5">
      <c r="A15" s="36">
        <v>3</v>
      </c>
      <c r="B15" s="482" t="s">
        <v>169</v>
      </c>
      <c r="C15" s="203">
        <f>SUM(C16:C19)</f>
        <v>352357</v>
      </c>
      <c r="D15" s="203">
        <f>SUM(D16:D19)</f>
        <v>-9266</v>
      </c>
      <c r="E15" s="177">
        <f t="shared" si="0"/>
        <v>343091</v>
      </c>
      <c r="F15" s="203">
        <f>SUM(F16:F19)</f>
        <v>0</v>
      </c>
      <c r="G15" s="246">
        <f t="shared" si="1"/>
        <v>343091</v>
      </c>
    </row>
    <row r="16" spans="1:7" s="3" customFormat="1" ht="16.5">
      <c r="A16" s="40"/>
      <c r="B16" s="484" t="s">
        <v>172</v>
      </c>
      <c r="C16" s="204"/>
      <c r="D16" s="204">
        <v>640</v>
      </c>
      <c r="E16" s="177">
        <f t="shared" si="0"/>
        <v>640</v>
      </c>
      <c r="F16" s="482"/>
      <c r="G16" s="246">
        <f t="shared" si="1"/>
        <v>640</v>
      </c>
    </row>
    <row r="17" spans="1:7" s="3" customFormat="1" ht="16.5">
      <c r="A17" s="40"/>
      <c r="B17" s="484" t="s">
        <v>170</v>
      </c>
      <c r="C17" s="204">
        <v>2833</v>
      </c>
      <c r="D17" s="204">
        <v>0</v>
      </c>
      <c r="E17" s="177">
        <f t="shared" si="0"/>
        <v>2833</v>
      </c>
      <c r="F17" s="482"/>
      <c r="G17" s="246">
        <f t="shared" si="1"/>
        <v>2833</v>
      </c>
    </row>
    <row r="18" spans="1:7" s="3" customFormat="1" ht="16.5">
      <c r="A18" s="40"/>
      <c r="B18" s="484" t="s">
        <v>171</v>
      </c>
      <c r="C18" s="204">
        <v>40750</v>
      </c>
      <c r="D18" s="204">
        <v>0</v>
      </c>
      <c r="E18" s="177">
        <f t="shared" si="0"/>
        <v>40750</v>
      </c>
      <c r="F18" s="482"/>
      <c r="G18" s="246">
        <f t="shared" si="1"/>
        <v>40750</v>
      </c>
    </row>
    <row r="19" spans="1:7" s="3" customFormat="1" ht="16.5">
      <c r="A19" s="40"/>
      <c r="B19" s="484" t="s">
        <v>19</v>
      </c>
      <c r="C19" s="204">
        <v>308774</v>
      </c>
      <c r="D19" s="204">
        <v>-9906</v>
      </c>
      <c r="E19" s="177">
        <f t="shared" si="0"/>
        <v>298868</v>
      </c>
      <c r="F19" s="482"/>
      <c r="G19" s="246">
        <f t="shared" si="1"/>
        <v>298868</v>
      </c>
    </row>
    <row r="20" spans="1:7" s="42" customFormat="1" ht="15">
      <c r="A20" s="41"/>
      <c r="B20" s="485"/>
      <c r="C20" s="207"/>
      <c r="D20" s="207"/>
      <c r="E20" s="329">
        <f t="shared" si="0"/>
        <v>0</v>
      </c>
      <c r="F20" s="483"/>
      <c r="G20" s="332">
        <f t="shared" si="1"/>
        <v>0</v>
      </c>
    </row>
    <row r="21" spans="1:7" s="3" customFormat="1" ht="16.5">
      <c r="A21" s="38"/>
      <c r="B21" s="483" t="s">
        <v>108</v>
      </c>
      <c r="C21" s="206">
        <f>C2-C12</f>
        <v>-849551</v>
      </c>
      <c r="D21" s="206">
        <f>D2-D12</f>
        <v>-1248</v>
      </c>
      <c r="E21" s="328">
        <f t="shared" si="0"/>
        <v>-850799</v>
      </c>
      <c r="F21" s="206">
        <f>F2-F12</f>
        <v>-166318</v>
      </c>
      <c r="G21" s="171">
        <f t="shared" si="1"/>
        <v>-684481</v>
      </c>
    </row>
    <row r="22" spans="1:7" s="3" customFormat="1" ht="16.5">
      <c r="A22" s="38"/>
      <c r="B22" s="483"/>
      <c r="C22" s="206"/>
      <c r="D22" s="206"/>
      <c r="E22" s="329">
        <f t="shared" si="0"/>
        <v>0</v>
      </c>
      <c r="F22" s="482"/>
      <c r="G22" s="332">
        <f t="shared" si="1"/>
        <v>0</v>
      </c>
    </row>
    <row r="23" spans="1:7" s="42" customFormat="1" ht="15">
      <c r="A23" s="38" t="s">
        <v>75</v>
      </c>
      <c r="B23" s="483" t="s">
        <v>23</v>
      </c>
      <c r="C23" s="206"/>
      <c r="D23" s="206"/>
      <c r="E23" s="328">
        <f t="shared" si="0"/>
        <v>0</v>
      </c>
      <c r="F23" s="206"/>
      <c r="G23" s="171">
        <f t="shared" si="1"/>
        <v>0</v>
      </c>
    </row>
    <row r="24" spans="1:7" s="3" customFormat="1" ht="16.5">
      <c r="A24" s="36"/>
      <c r="B24" s="482"/>
      <c r="C24" s="203"/>
      <c r="D24" s="203"/>
      <c r="E24" s="329">
        <f t="shared" si="0"/>
        <v>0</v>
      </c>
      <c r="F24" s="482"/>
      <c r="G24" s="332">
        <f t="shared" si="1"/>
        <v>0</v>
      </c>
    </row>
    <row r="25" spans="1:7" s="3" customFormat="1" ht="16.5">
      <c r="A25" s="38" t="s">
        <v>76</v>
      </c>
      <c r="B25" s="483" t="s">
        <v>44</v>
      </c>
      <c r="C25" s="206">
        <f>SUM(C27+C29)</f>
        <v>795689</v>
      </c>
      <c r="D25" s="206">
        <f>SUM(D27+D29)</f>
        <v>0</v>
      </c>
      <c r="E25" s="328">
        <f t="shared" si="0"/>
        <v>795689</v>
      </c>
      <c r="F25" s="206">
        <f>SUM(F27+F29)</f>
        <v>0</v>
      </c>
      <c r="G25" s="171">
        <f t="shared" si="1"/>
        <v>795689</v>
      </c>
    </row>
    <row r="26" spans="1:7" s="3" customFormat="1" ht="16.5">
      <c r="A26" s="38"/>
      <c r="B26" s="465" t="s">
        <v>67</v>
      </c>
      <c r="C26" s="206"/>
      <c r="D26" s="206"/>
      <c r="E26" s="328">
        <f t="shared" si="0"/>
        <v>0</v>
      </c>
      <c r="F26" s="482"/>
      <c r="G26" s="171">
        <f t="shared" si="1"/>
        <v>0</v>
      </c>
    </row>
    <row r="27" spans="1:7" s="3" customFormat="1" ht="16.5">
      <c r="A27" s="36">
        <v>1</v>
      </c>
      <c r="B27" s="486" t="s">
        <v>142</v>
      </c>
      <c r="C27" s="203">
        <v>795689</v>
      </c>
      <c r="D27" s="203"/>
      <c r="E27" s="177">
        <f t="shared" si="0"/>
        <v>795689</v>
      </c>
      <c r="F27" s="203"/>
      <c r="G27" s="246">
        <f t="shared" si="1"/>
        <v>795689</v>
      </c>
    </row>
    <row r="28" spans="1:7" s="3" customFormat="1" ht="16.5">
      <c r="A28" s="36"/>
      <c r="B28" s="486"/>
      <c r="C28" s="203"/>
      <c r="D28" s="203"/>
      <c r="E28" s="329">
        <f t="shared" si="0"/>
        <v>0</v>
      </c>
      <c r="F28" s="482"/>
      <c r="G28" s="332">
        <f t="shared" si="1"/>
        <v>0</v>
      </c>
    </row>
    <row r="29" spans="1:7" s="42" customFormat="1" ht="15">
      <c r="A29" s="38"/>
      <c r="B29" s="483" t="s">
        <v>20</v>
      </c>
      <c r="C29" s="206">
        <f>SUM(C30:C30)</f>
        <v>0</v>
      </c>
      <c r="D29" s="206"/>
      <c r="E29" s="328">
        <f t="shared" si="0"/>
        <v>0</v>
      </c>
      <c r="F29" s="206">
        <f>SUM(F30:F30)</f>
        <v>0</v>
      </c>
      <c r="G29" s="171">
        <f t="shared" si="1"/>
        <v>0</v>
      </c>
    </row>
    <row r="30" spans="1:7" s="3" customFormat="1" ht="16.5">
      <c r="A30" s="36">
        <v>1</v>
      </c>
      <c r="B30" s="482" t="s">
        <v>22</v>
      </c>
      <c r="C30" s="203"/>
      <c r="D30" s="203"/>
      <c r="E30" s="328">
        <f t="shared" si="0"/>
        <v>0</v>
      </c>
      <c r="F30" s="482"/>
      <c r="G30" s="171">
        <f t="shared" si="1"/>
        <v>0</v>
      </c>
    </row>
    <row r="31" spans="1:7" ht="16.5">
      <c r="A31" s="129"/>
      <c r="B31" s="487"/>
      <c r="C31" s="210"/>
      <c r="D31" s="210"/>
      <c r="E31" s="329">
        <f t="shared" si="0"/>
        <v>0</v>
      </c>
      <c r="F31" s="488"/>
      <c r="G31" s="332">
        <f t="shared" si="1"/>
        <v>0</v>
      </c>
    </row>
    <row r="32" spans="1:7" s="128" customFormat="1" ht="15">
      <c r="A32" s="130"/>
      <c r="B32" s="485" t="s">
        <v>81</v>
      </c>
      <c r="C32" s="206">
        <f>SUM(C2+C25)</f>
        <v>1020754</v>
      </c>
      <c r="D32" s="206">
        <f>SUM(D2+D25)</f>
        <v>9549</v>
      </c>
      <c r="E32" s="328">
        <f t="shared" si="0"/>
        <v>1030303</v>
      </c>
      <c r="F32" s="206">
        <f>SUM(F2+F25)</f>
        <v>0</v>
      </c>
      <c r="G32" s="171">
        <f t="shared" si="1"/>
        <v>1030303</v>
      </c>
    </row>
    <row r="33" spans="1:7" s="128" customFormat="1" ht="16.5">
      <c r="A33" s="164"/>
      <c r="B33" s="485"/>
      <c r="C33" s="207"/>
      <c r="D33" s="207"/>
      <c r="E33" s="330">
        <f t="shared" si="0"/>
        <v>0</v>
      </c>
      <c r="F33" s="489"/>
      <c r="G33" s="332">
        <f t="shared" si="1"/>
        <v>0</v>
      </c>
    </row>
    <row r="34" spans="1:7" s="128" customFormat="1" ht="15.75" thickBot="1">
      <c r="A34" s="160"/>
      <c r="B34" s="490" t="s">
        <v>82</v>
      </c>
      <c r="C34" s="211">
        <f>C12+C23</f>
        <v>1074616</v>
      </c>
      <c r="D34" s="211">
        <f>D12+D23</f>
        <v>10797</v>
      </c>
      <c r="E34" s="331">
        <f t="shared" si="0"/>
        <v>1085413</v>
      </c>
      <c r="F34" s="211">
        <f>F12+F23</f>
        <v>166318</v>
      </c>
      <c r="G34" s="687">
        <f t="shared" si="1"/>
        <v>919095</v>
      </c>
    </row>
    <row r="35" spans="2:7" ht="12.75">
      <c r="B35" s="491"/>
      <c r="C35" s="492"/>
      <c r="D35" s="492"/>
      <c r="E35" s="492"/>
      <c r="F35" s="491"/>
      <c r="G35" s="491"/>
    </row>
    <row r="36" spans="2:7" ht="12.75">
      <c r="B36" s="491"/>
      <c r="C36" s="492"/>
      <c r="D36" s="492"/>
      <c r="E36" s="492"/>
      <c r="F36" s="491"/>
      <c r="G36" s="491"/>
    </row>
    <row r="37" spans="2:7" ht="12.75">
      <c r="B37" s="491"/>
      <c r="C37" s="492"/>
      <c r="D37" s="492"/>
      <c r="E37" s="492"/>
      <c r="F37" s="491"/>
      <c r="G37" s="491"/>
    </row>
    <row r="38" spans="2:7" ht="12.75">
      <c r="B38" s="491"/>
      <c r="C38" s="492"/>
      <c r="D38" s="492"/>
      <c r="E38" s="492"/>
      <c r="F38" s="491"/>
      <c r="G38" s="491"/>
    </row>
    <row r="39" spans="2:7" ht="12.75">
      <c r="B39" s="491"/>
      <c r="C39" s="492"/>
      <c r="D39" s="492"/>
      <c r="E39" s="492"/>
      <c r="F39" s="491"/>
      <c r="G39" s="491"/>
    </row>
  </sheetData>
  <sheetProtection/>
  <printOptions/>
  <pageMargins left="0.35433070866141736" right="0.2362204724409449" top="1.1811023622047245" bottom="0.7480314960629921" header="0.31496062992125984" footer="0.31496062992125984"/>
  <pageSetup horizontalDpi="600" verticalDpi="600" orientation="portrait" paperSize="9" scale="80" r:id="rId1"/>
  <headerFooter>
    <oddHeader>&amp;C&amp;"Book Antiqua,Félkövér"&amp;12Keszthely Város Önkormányzata
2016. évi felhalmozási költségvetése&amp;R&amp;"Book Antiqua,Félkövér"&amp;11 3. sz. melléklet
ezer Ft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14.8515625" style="1" customWidth="1"/>
    <col min="2" max="2" width="8.00390625" style="61" customWidth="1"/>
    <col min="3" max="3" width="10.00390625" style="62" customWidth="1"/>
    <col min="4" max="4" width="12.00390625" style="1" customWidth="1"/>
    <col min="5" max="5" width="11.28125" style="1" customWidth="1"/>
    <col min="6" max="6" width="8.57421875" style="1" customWidth="1"/>
    <col min="7" max="7" width="11.00390625" style="1" customWidth="1"/>
    <col min="8" max="8" width="8.421875" style="1" customWidth="1"/>
    <col min="9" max="9" width="8.00390625" style="1" customWidth="1"/>
    <col min="10" max="10" width="8.8515625" style="1" customWidth="1"/>
    <col min="11" max="11" width="8.421875" style="1" customWidth="1"/>
    <col min="12" max="12" width="8.57421875" style="1" customWidth="1"/>
    <col min="13" max="14" width="7.00390625" style="1" bestFit="1" customWidth="1"/>
    <col min="15" max="15" width="7.00390625" style="1" customWidth="1"/>
    <col min="16" max="16" width="5.8515625" style="1" customWidth="1"/>
    <col min="17" max="17" width="8.28125" style="1" customWidth="1"/>
    <col min="18" max="18" width="9.421875" style="1" customWidth="1"/>
    <col min="19" max="16384" width="9.140625" style="1" customWidth="1"/>
  </cols>
  <sheetData>
    <row r="1" spans="1:18" ht="14.25" customHeight="1">
      <c r="A1" s="782" t="s">
        <v>43</v>
      </c>
      <c r="B1" s="768" t="s">
        <v>12</v>
      </c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70"/>
      <c r="N1" s="770"/>
      <c r="O1" s="770"/>
      <c r="P1" s="770"/>
      <c r="Q1" s="770"/>
      <c r="R1" s="771" t="s">
        <v>45</v>
      </c>
    </row>
    <row r="2" spans="1:18" ht="13.5" customHeight="1">
      <c r="A2" s="783"/>
      <c r="B2" s="774" t="s">
        <v>2</v>
      </c>
      <c r="C2" s="775"/>
      <c r="D2" s="775"/>
      <c r="E2" s="775"/>
      <c r="F2" s="775"/>
      <c r="G2" s="775"/>
      <c r="H2" s="778" t="s">
        <v>3</v>
      </c>
      <c r="I2" s="778"/>
      <c r="J2" s="765"/>
      <c r="K2" s="765"/>
      <c r="L2" s="765"/>
      <c r="M2" s="776" t="s">
        <v>231</v>
      </c>
      <c r="N2" s="780"/>
      <c r="O2" s="779" t="s">
        <v>629</v>
      </c>
      <c r="P2" s="765" t="s">
        <v>177</v>
      </c>
      <c r="Q2" s="765" t="s">
        <v>421</v>
      </c>
      <c r="R2" s="772"/>
    </row>
    <row r="3" spans="1:18" ht="33.75" customHeight="1">
      <c r="A3" s="783"/>
      <c r="B3" s="765" t="s">
        <v>138</v>
      </c>
      <c r="C3" s="765" t="s">
        <v>25</v>
      </c>
      <c r="D3" s="765" t="s">
        <v>156</v>
      </c>
      <c r="E3" s="776" t="s">
        <v>178</v>
      </c>
      <c r="F3" s="765" t="s">
        <v>190</v>
      </c>
      <c r="G3" s="778" t="s">
        <v>233</v>
      </c>
      <c r="H3" s="776" t="s">
        <v>175</v>
      </c>
      <c r="I3" s="778" t="s">
        <v>190</v>
      </c>
      <c r="J3" s="765" t="s">
        <v>508</v>
      </c>
      <c r="K3" s="778" t="s">
        <v>176</v>
      </c>
      <c r="L3" s="780" t="s">
        <v>234</v>
      </c>
      <c r="M3" s="777"/>
      <c r="N3" s="781"/>
      <c r="O3" s="779"/>
      <c r="P3" s="766"/>
      <c r="Q3" s="766"/>
      <c r="R3" s="772"/>
    </row>
    <row r="4" spans="1:18" ht="33.75" customHeight="1">
      <c r="A4" s="784"/>
      <c r="B4" s="766"/>
      <c r="C4" s="767"/>
      <c r="D4" s="767"/>
      <c r="E4" s="777"/>
      <c r="F4" s="767"/>
      <c r="G4" s="778"/>
      <c r="H4" s="777"/>
      <c r="I4" s="778"/>
      <c r="J4" s="767"/>
      <c r="K4" s="778"/>
      <c r="L4" s="781"/>
      <c r="M4" s="55" t="s">
        <v>232</v>
      </c>
      <c r="N4" s="53" t="s">
        <v>196</v>
      </c>
      <c r="O4" s="777"/>
      <c r="P4" s="767"/>
      <c r="Q4" s="767"/>
      <c r="R4" s="773"/>
    </row>
    <row r="5" spans="1:18" ht="14.25" thickBot="1">
      <c r="A5" s="56">
        <v>1</v>
      </c>
      <c r="B5" s="57">
        <v>2</v>
      </c>
      <c r="C5" s="57">
        <v>3</v>
      </c>
      <c r="D5" s="57">
        <v>4</v>
      </c>
      <c r="E5" s="57">
        <v>5</v>
      </c>
      <c r="F5" s="57">
        <v>6</v>
      </c>
      <c r="G5" s="57">
        <v>7</v>
      </c>
      <c r="H5" s="57">
        <v>8</v>
      </c>
      <c r="I5" s="57">
        <v>9</v>
      </c>
      <c r="J5" s="57"/>
      <c r="K5" s="57">
        <v>10</v>
      </c>
      <c r="L5" s="57">
        <v>11</v>
      </c>
      <c r="M5" s="58">
        <v>12</v>
      </c>
      <c r="N5" s="58">
        <v>13</v>
      </c>
      <c r="O5" s="58">
        <v>14</v>
      </c>
      <c r="P5" s="58">
        <v>15</v>
      </c>
      <c r="Q5" s="57">
        <v>16</v>
      </c>
      <c r="R5" s="59">
        <v>17</v>
      </c>
    </row>
    <row r="6" spans="1:18" ht="38.25">
      <c r="A6" s="139" t="s">
        <v>568</v>
      </c>
      <c r="B6" s="120">
        <v>347746</v>
      </c>
      <c r="C6" s="120">
        <v>1211650</v>
      </c>
      <c r="D6" s="120">
        <v>1209832</v>
      </c>
      <c r="E6" s="120">
        <v>34197</v>
      </c>
      <c r="F6" s="120">
        <v>5000</v>
      </c>
      <c r="G6" s="120">
        <v>16580</v>
      </c>
      <c r="H6" s="120">
        <v>211216</v>
      </c>
      <c r="I6" s="120">
        <v>0</v>
      </c>
      <c r="J6" s="120">
        <v>12849</v>
      </c>
      <c r="K6" s="120"/>
      <c r="L6" s="120"/>
      <c r="M6" s="120">
        <v>0</v>
      </c>
      <c r="N6" s="120">
        <v>793856</v>
      </c>
      <c r="O6" s="120"/>
      <c r="P6" s="120"/>
      <c r="Q6" s="120">
        <v>300000</v>
      </c>
      <c r="R6" s="299">
        <f>SUM(B6:Q6)</f>
        <v>4142926</v>
      </c>
    </row>
    <row r="7" spans="1:18" ht="15">
      <c r="A7" s="283" t="s">
        <v>330</v>
      </c>
      <c r="B7" s="121">
        <v>1140</v>
      </c>
      <c r="C7" s="121">
        <v>0</v>
      </c>
      <c r="D7" s="121">
        <v>6778</v>
      </c>
      <c r="E7" s="121">
        <v>921</v>
      </c>
      <c r="F7" s="121"/>
      <c r="G7" s="121"/>
      <c r="H7" s="121">
        <v>8449</v>
      </c>
      <c r="I7" s="121"/>
      <c r="J7" s="121"/>
      <c r="K7" s="121"/>
      <c r="L7" s="121"/>
      <c r="M7" s="121"/>
      <c r="N7" s="121"/>
      <c r="O7" s="121">
        <v>35368</v>
      </c>
      <c r="P7" s="121"/>
      <c r="Q7" s="121"/>
      <c r="R7" s="300">
        <f>SUM(B7:Q7)</f>
        <v>52656</v>
      </c>
    </row>
    <row r="8" spans="1:18" ht="25.5">
      <c r="A8" s="283" t="s">
        <v>331</v>
      </c>
      <c r="B8" s="121">
        <f>SUM(B6,B7)</f>
        <v>348886</v>
      </c>
      <c r="C8" s="121">
        <f aca="true" t="shared" si="0" ref="C8:R8">SUM(C6,C7)</f>
        <v>1211650</v>
      </c>
      <c r="D8" s="121">
        <f t="shared" si="0"/>
        <v>1216610</v>
      </c>
      <c r="E8" s="121">
        <f t="shared" si="0"/>
        <v>35118</v>
      </c>
      <c r="F8" s="121">
        <f t="shared" si="0"/>
        <v>5000</v>
      </c>
      <c r="G8" s="121">
        <f t="shared" si="0"/>
        <v>16580</v>
      </c>
      <c r="H8" s="121">
        <f t="shared" si="0"/>
        <v>219665</v>
      </c>
      <c r="I8" s="121">
        <f t="shared" si="0"/>
        <v>0</v>
      </c>
      <c r="J8" s="121">
        <f t="shared" si="0"/>
        <v>12849</v>
      </c>
      <c r="K8" s="121">
        <f t="shared" si="0"/>
        <v>0</v>
      </c>
      <c r="L8" s="121">
        <f t="shared" si="0"/>
        <v>0</v>
      </c>
      <c r="M8" s="121">
        <f t="shared" si="0"/>
        <v>0</v>
      </c>
      <c r="N8" s="121">
        <f t="shared" si="0"/>
        <v>793856</v>
      </c>
      <c r="O8" s="121">
        <f t="shared" si="0"/>
        <v>35368</v>
      </c>
      <c r="P8" s="121">
        <f t="shared" si="0"/>
        <v>0</v>
      </c>
      <c r="Q8" s="121">
        <f t="shared" si="0"/>
        <v>300000</v>
      </c>
      <c r="R8" s="395">
        <f t="shared" si="0"/>
        <v>4195582</v>
      </c>
    </row>
    <row r="9" spans="1:18" ht="25.5">
      <c r="A9" s="196" t="s">
        <v>69</v>
      </c>
      <c r="B9" s="121">
        <v>0</v>
      </c>
      <c r="C9" s="121">
        <v>271452</v>
      </c>
      <c r="D9" s="121">
        <v>1006026</v>
      </c>
      <c r="E9" s="121">
        <v>0</v>
      </c>
      <c r="F9" s="121">
        <v>0</v>
      </c>
      <c r="G9" s="121">
        <v>1700</v>
      </c>
      <c r="H9" s="121">
        <v>0</v>
      </c>
      <c r="I9" s="121">
        <v>0</v>
      </c>
      <c r="J9" s="121">
        <v>0</v>
      </c>
      <c r="K9" s="121">
        <v>0</v>
      </c>
      <c r="L9" s="121">
        <v>0</v>
      </c>
      <c r="M9" s="121">
        <v>0</v>
      </c>
      <c r="N9" s="121">
        <v>0</v>
      </c>
      <c r="O9" s="121">
        <v>35368</v>
      </c>
      <c r="P9" s="121"/>
      <c r="Q9" s="121">
        <v>0</v>
      </c>
      <c r="R9" s="198">
        <f>SUM(B9:Q9)</f>
        <v>1314546</v>
      </c>
    </row>
    <row r="10" spans="1:18" ht="38.25">
      <c r="A10" s="63" t="s">
        <v>569</v>
      </c>
      <c r="B10" s="64">
        <v>339875</v>
      </c>
      <c r="C10" s="65">
        <v>0</v>
      </c>
      <c r="D10" s="64">
        <v>0</v>
      </c>
      <c r="E10" s="64">
        <v>126707</v>
      </c>
      <c r="F10" s="64"/>
      <c r="G10" s="64">
        <v>2785</v>
      </c>
      <c r="H10" s="64"/>
      <c r="I10" s="64">
        <v>1000</v>
      </c>
      <c r="J10" s="64"/>
      <c r="K10" s="64"/>
      <c r="L10" s="64"/>
      <c r="M10" s="64">
        <v>16160</v>
      </c>
      <c r="N10" s="64">
        <v>1833</v>
      </c>
      <c r="O10" s="64"/>
      <c r="P10" s="64"/>
      <c r="Q10" s="64">
        <v>0</v>
      </c>
      <c r="R10" s="198">
        <f>SUM(B10:Q10)</f>
        <v>488360</v>
      </c>
    </row>
    <row r="11" spans="1:18" ht="15">
      <c r="A11" s="63" t="s">
        <v>330</v>
      </c>
      <c r="B11" s="64">
        <v>28002</v>
      </c>
      <c r="C11" s="65"/>
      <c r="D11" s="64"/>
      <c r="E11" s="64">
        <v>17084</v>
      </c>
      <c r="F11" s="64"/>
      <c r="G11" s="64"/>
      <c r="H11" s="64">
        <v>1100</v>
      </c>
      <c r="I11" s="64"/>
      <c r="J11" s="64"/>
      <c r="K11" s="64"/>
      <c r="L11" s="64"/>
      <c r="M11" s="64">
        <v>718</v>
      </c>
      <c r="N11" s="64"/>
      <c r="O11" s="64"/>
      <c r="P11" s="64"/>
      <c r="Q11" s="64"/>
      <c r="R11" s="300">
        <f>SUM(B11:Q11)</f>
        <v>46904</v>
      </c>
    </row>
    <row r="12" spans="1:18" ht="25.5">
      <c r="A12" s="63" t="s">
        <v>331</v>
      </c>
      <c r="B12" s="64">
        <f>SUM(B10,B11)</f>
        <v>367877</v>
      </c>
      <c r="C12" s="64">
        <f aca="true" t="shared" si="1" ref="C12:R12">SUM(C10,C11)</f>
        <v>0</v>
      </c>
      <c r="D12" s="64">
        <f t="shared" si="1"/>
        <v>0</v>
      </c>
      <c r="E12" s="64">
        <f t="shared" si="1"/>
        <v>143791</v>
      </c>
      <c r="F12" s="64">
        <f t="shared" si="1"/>
        <v>0</v>
      </c>
      <c r="G12" s="64">
        <f t="shared" si="1"/>
        <v>2785</v>
      </c>
      <c r="H12" s="64">
        <f t="shared" si="1"/>
        <v>1100</v>
      </c>
      <c r="I12" s="64">
        <f t="shared" si="1"/>
        <v>1000</v>
      </c>
      <c r="J12" s="64">
        <f t="shared" si="1"/>
        <v>0</v>
      </c>
      <c r="K12" s="64">
        <f t="shared" si="1"/>
        <v>0</v>
      </c>
      <c r="L12" s="64">
        <f t="shared" si="1"/>
        <v>0</v>
      </c>
      <c r="M12" s="64">
        <f t="shared" si="1"/>
        <v>16878</v>
      </c>
      <c r="N12" s="64">
        <f t="shared" si="1"/>
        <v>1833</v>
      </c>
      <c r="O12" s="64"/>
      <c r="P12" s="64"/>
      <c r="Q12" s="64">
        <f t="shared" si="1"/>
        <v>0</v>
      </c>
      <c r="R12" s="300">
        <f t="shared" si="1"/>
        <v>535264</v>
      </c>
    </row>
    <row r="13" spans="1:18" ht="26.25" thickBot="1">
      <c r="A13" s="197" t="s">
        <v>69</v>
      </c>
      <c r="B13" s="194">
        <v>206148</v>
      </c>
      <c r="C13" s="195"/>
      <c r="D13" s="194"/>
      <c r="E13" s="194">
        <v>86792</v>
      </c>
      <c r="F13" s="194">
        <v>0</v>
      </c>
      <c r="G13" s="194"/>
      <c r="H13" s="194"/>
      <c r="I13" s="194"/>
      <c r="J13" s="194"/>
      <c r="K13" s="194"/>
      <c r="L13" s="194">
        <v>0</v>
      </c>
      <c r="M13" s="194"/>
      <c r="N13" s="194"/>
      <c r="O13" s="194"/>
      <c r="P13" s="194"/>
      <c r="Q13" s="194"/>
      <c r="R13" s="292">
        <f>SUM(B13:Q13)</f>
        <v>292940</v>
      </c>
    </row>
    <row r="14" spans="1:18" ht="15">
      <c r="A14" s="296" t="s">
        <v>1</v>
      </c>
      <c r="B14" s="297">
        <f aca="true" t="shared" si="2" ref="B14:R14">SUM(B6+B10)</f>
        <v>687621</v>
      </c>
      <c r="C14" s="297">
        <f t="shared" si="2"/>
        <v>1211650</v>
      </c>
      <c r="D14" s="297">
        <f t="shared" si="2"/>
        <v>1209832</v>
      </c>
      <c r="E14" s="297">
        <f t="shared" si="2"/>
        <v>160904</v>
      </c>
      <c r="F14" s="297">
        <f t="shared" si="2"/>
        <v>5000</v>
      </c>
      <c r="G14" s="297">
        <f t="shared" si="2"/>
        <v>19365</v>
      </c>
      <c r="H14" s="297">
        <f t="shared" si="2"/>
        <v>211216</v>
      </c>
      <c r="I14" s="297">
        <f t="shared" si="2"/>
        <v>1000</v>
      </c>
      <c r="J14" s="297">
        <f t="shared" si="2"/>
        <v>12849</v>
      </c>
      <c r="K14" s="297">
        <f t="shared" si="2"/>
        <v>0</v>
      </c>
      <c r="L14" s="297">
        <f t="shared" si="2"/>
        <v>0</v>
      </c>
      <c r="M14" s="297">
        <f t="shared" si="2"/>
        <v>16160</v>
      </c>
      <c r="N14" s="297">
        <f t="shared" si="2"/>
        <v>795689</v>
      </c>
      <c r="O14" s="297">
        <f t="shared" si="2"/>
        <v>0</v>
      </c>
      <c r="P14" s="297">
        <f t="shared" si="2"/>
        <v>0</v>
      </c>
      <c r="Q14" s="297">
        <f t="shared" si="2"/>
        <v>300000</v>
      </c>
      <c r="R14" s="298">
        <f t="shared" si="2"/>
        <v>4631286</v>
      </c>
    </row>
    <row r="15" spans="1:18" ht="15">
      <c r="A15" s="293" t="s">
        <v>330</v>
      </c>
      <c r="B15" s="294">
        <f>SUM(B7+B11)</f>
        <v>29142</v>
      </c>
      <c r="C15" s="294">
        <f aca="true" t="shared" si="3" ref="C15:R15">SUM(C7+C11)</f>
        <v>0</v>
      </c>
      <c r="D15" s="294">
        <f t="shared" si="3"/>
        <v>6778</v>
      </c>
      <c r="E15" s="294">
        <f t="shared" si="3"/>
        <v>18005</v>
      </c>
      <c r="F15" s="294">
        <f t="shared" si="3"/>
        <v>0</v>
      </c>
      <c r="G15" s="294">
        <f t="shared" si="3"/>
        <v>0</v>
      </c>
      <c r="H15" s="294">
        <f t="shared" si="3"/>
        <v>9549</v>
      </c>
      <c r="I15" s="294">
        <f t="shared" si="3"/>
        <v>0</v>
      </c>
      <c r="J15" s="294">
        <f t="shared" si="3"/>
        <v>0</v>
      </c>
      <c r="K15" s="294">
        <f t="shared" si="3"/>
        <v>0</v>
      </c>
      <c r="L15" s="294">
        <f t="shared" si="3"/>
        <v>0</v>
      </c>
      <c r="M15" s="294">
        <f t="shared" si="3"/>
        <v>718</v>
      </c>
      <c r="N15" s="294">
        <f t="shared" si="3"/>
        <v>0</v>
      </c>
      <c r="O15" s="294">
        <f t="shared" si="3"/>
        <v>35368</v>
      </c>
      <c r="P15" s="294">
        <f t="shared" si="3"/>
        <v>0</v>
      </c>
      <c r="Q15" s="294">
        <f t="shared" si="3"/>
        <v>0</v>
      </c>
      <c r="R15" s="295">
        <f t="shared" si="3"/>
        <v>99560</v>
      </c>
    </row>
    <row r="16" spans="1:18" ht="27">
      <c r="A16" s="284" t="s">
        <v>331</v>
      </c>
      <c r="B16" s="285">
        <f>SUM(B14,B15)</f>
        <v>716763</v>
      </c>
      <c r="C16" s="285">
        <f aca="true" t="shared" si="4" ref="C16:R16">SUM(C14,C15)</f>
        <v>1211650</v>
      </c>
      <c r="D16" s="285">
        <f t="shared" si="4"/>
        <v>1216610</v>
      </c>
      <c r="E16" s="285">
        <f t="shared" si="4"/>
        <v>178909</v>
      </c>
      <c r="F16" s="285">
        <f t="shared" si="4"/>
        <v>5000</v>
      </c>
      <c r="G16" s="285">
        <f t="shared" si="4"/>
        <v>19365</v>
      </c>
      <c r="H16" s="285">
        <f t="shared" si="4"/>
        <v>220765</v>
      </c>
      <c r="I16" s="285">
        <f t="shared" si="4"/>
        <v>1000</v>
      </c>
      <c r="J16" s="285">
        <f t="shared" si="4"/>
        <v>12849</v>
      </c>
      <c r="K16" s="285">
        <f t="shared" si="4"/>
        <v>0</v>
      </c>
      <c r="L16" s="285">
        <f t="shared" si="4"/>
        <v>0</v>
      </c>
      <c r="M16" s="285">
        <f t="shared" si="4"/>
        <v>16878</v>
      </c>
      <c r="N16" s="285">
        <f t="shared" si="4"/>
        <v>795689</v>
      </c>
      <c r="O16" s="285">
        <f t="shared" si="4"/>
        <v>35368</v>
      </c>
      <c r="P16" s="285">
        <f t="shared" si="4"/>
        <v>0</v>
      </c>
      <c r="Q16" s="285">
        <f t="shared" si="4"/>
        <v>300000</v>
      </c>
      <c r="R16" s="394">
        <f t="shared" si="4"/>
        <v>4730846</v>
      </c>
    </row>
    <row r="17" spans="1:18" ht="27">
      <c r="A17" s="141" t="s">
        <v>69</v>
      </c>
      <c r="B17" s="138">
        <f>SUM(B9+B13)</f>
        <v>206148</v>
      </c>
      <c r="C17" s="138">
        <f aca="true" t="shared" si="5" ref="C17:R17">SUM(C9+C13)</f>
        <v>271452</v>
      </c>
      <c r="D17" s="138">
        <f t="shared" si="5"/>
        <v>1006026</v>
      </c>
      <c r="E17" s="138">
        <f t="shared" si="5"/>
        <v>86792</v>
      </c>
      <c r="F17" s="138">
        <f t="shared" si="5"/>
        <v>0</v>
      </c>
      <c r="G17" s="138">
        <f t="shared" si="5"/>
        <v>1700</v>
      </c>
      <c r="H17" s="138">
        <f t="shared" si="5"/>
        <v>0</v>
      </c>
      <c r="I17" s="138">
        <f t="shared" si="5"/>
        <v>0</v>
      </c>
      <c r="J17" s="138">
        <f t="shared" si="5"/>
        <v>0</v>
      </c>
      <c r="K17" s="138">
        <f t="shared" si="5"/>
        <v>0</v>
      </c>
      <c r="L17" s="138">
        <f t="shared" si="5"/>
        <v>0</v>
      </c>
      <c r="M17" s="138">
        <f t="shared" si="5"/>
        <v>0</v>
      </c>
      <c r="N17" s="138">
        <f t="shared" si="5"/>
        <v>0</v>
      </c>
      <c r="O17" s="138">
        <f t="shared" si="5"/>
        <v>35368</v>
      </c>
      <c r="P17" s="138">
        <f t="shared" si="5"/>
        <v>0</v>
      </c>
      <c r="Q17" s="138">
        <f t="shared" si="5"/>
        <v>0</v>
      </c>
      <c r="R17" s="140">
        <f t="shared" si="5"/>
        <v>1607486</v>
      </c>
    </row>
    <row r="18" spans="1:18" ht="27.75" thickBot="1">
      <c r="A18" s="154" t="s">
        <v>70</v>
      </c>
      <c r="B18" s="155">
        <f>SUM(B16-B17)</f>
        <v>510615</v>
      </c>
      <c r="C18" s="155">
        <f aca="true" t="shared" si="6" ref="C18:R18">SUM(C16-C17)</f>
        <v>940198</v>
      </c>
      <c r="D18" s="155">
        <f t="shared" si="6"/>
        <v>210584</v>
      </c>
      <c r="E18" s="155">
        <f t="shared" si="6"/>
        <v>92117</v>
      </c>
      <c r="F18" s="155">
        <f t="shared" si="6"/>
        <v>5000</v>
      </c>
      <c r="G18" s="155">
        <f t="shared" si="6"/>
        <v>17665</v>
      </c>
      <c r="H18" s="155">
        <f t="shared" si="6"/>
        <v>220765</v>
      </c>
      <c r="I18" s="155">
        <f t="shared" si="6"/>
        <v>1000</v>
      </c>
      <c r="J18" s="155">
        <f t="shared" si="6"/>
        <v>12849</v>
      </c>
      <c r="K18" s="155">
        <f t="shared" si="6"/>
        <v>0</v>
      </c>
      <c r="L18" s="155">
        <f t="shared" si="6"/>
        <v>0</v>
      </c>
      <c r="M18" s="155">
        <f t="shared" si="6"/>
        <v>16878</v>
      </c>
      <c r="N18" s="155">
        <f>SUM(N16-N17)</f>
        <v>795689</v>
      </c>
      <c r="O18" s="155">
        <f>SUM(O16-O17)</f>
        <v>0</v>
      </c>
      <c r="P18" s="155">
        <f>SUM(P16-P17)</f>
        <v>0</v>
      </c>
      <c r="Q18" s="155">
        <f t="shared" si="6"/>
        <v>300000</v>
      </c>
      <c r="R18" s="199">
        <f t="shared" si="6"/>
        <v>3123360</v>
      </c>
    </row>
    <row r="21" spans="3:18" ht="13.5"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</row>
    <row r="23" spans="3:18" ht="13.5"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</row>
  </sheetData>
  <sheetProtection/>
  <mergeCells count="21">
    <mergeCell ref="A1:A4"/>
    <mergeCell ref="H2:L2"/>
    <mergeCell ref="B3:B4"/>
    <mergeCell ref="C3:C4"/>
    <mergeCell ref="L3:L4"/>
    <mergeCell ref="J3:J4"/>
    <mergeCell ref="G3:G4"/>
    <mergeCell ref="M2:N3"/>
    <mergeCell ref="I3:I4"/>
    <mergeCell ref="P2:P4"/>
    <mergeCell ref="H3:H4"/>
    <mergeCell ref="Q2:Q4"/>
    <mergeCell ref="B1:L1"/>
    <mergeCell ref="M1:Q1"/>
    <mergeCell ref="R1:R4"/>
    <mergeCell ref="B2:G2"/>
    <mergeCell ref="F3:F4"/>
    <mergeCell ref="D3:D4"/>
    <mergeCell ref="E3:E4"/>
    <mergeCell ref="K3:K4"/>
    <mergeCell ref="O2:O4"/>
  </mergeCells>
  <printOptions/>
  <pageMargins left="0.2" right="0.21" top="1.2" bottom="0.1968503937007874" header="0.31496062992125984" footer="0.31496062992125984"/>
  <pageSetup horizontalDpi="600" verticalDpi="600" orientation="landscape" paperSize="9" scale="90" r:id="rId1"/>
  <headerFooter>
    <oddHeader>&amp;C&amp;"Book Antiqua,Félkövér"&amp;11Keszthely Város Önkormányzata
2016. évi költségvetési bevételei
főbb jogcím-csoportonként&amp;R&amp;"Book Antiqua,Félkövér"4. sz. melléklet
ezer Ft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39"/>
  <sheetViews>
    <sheetView zoomScalePageLayoutView="0" workbookViewId="0" topLeftCell="A1">
      <pane xSplit="1" ySplit="5" topLeftCell="B1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32" sqref="K32"/>
    </sheetView>
  </sheetViews>
  <sheetFormatPr defaultColWidth="9.140625" defaultRowHeight="12.75"/>
  <cols>
    <col min="1" max="1" width="29.00390625" style="1" customWidth="1"/>
    <col min="2" max="2" width="8.57421875" style="61" customWidth="1"/>
    <col min="3" max="3" width="9.28125" style="62" customWidth="1"/>
    <col min="4" max="4" width="11.140625" style="1" customWidth="1"/>
    <col min="5" max="5" width="9.7109375" style="1" customWidth="1"/>
    <col min="6" max="6" width="8.28125" style="1" customWidth="1"/>
    <col min="7" max="7" width="8.57421875" style="1" customWidth="1"/>
    <col min="8" max="9" width="8.00390625" style="1" customWidth="1"/>
    <col min="10" max="10" width="7.28125" style="1" customWidth="1"/>
    <col min="11" max="11" width="8.57421875" style="1" customWidth="1"/>
    <col min="12" max="12" width="8.421875" style="1" customWidth="1"/>
    <col min="13" max="13" width="7.140625" style="1" customWidth="1"/>
    <col min="14" max="15" width="7.8515625" style="1" customWidth="1"/>
    <col min="16" max="16" width="7.140625" style="1" customWidth="1"/>
    <col min="17" max="17" width="7.8515625" style="1" customWidth="1"/>
    <col min="18" max="18" width="9.28125" style="1" customWidth="1"/>
    <col min="19" max="16384" width="9.140625" style="1" customWidth="1"/>
  </cols>
  <sheetData>
    <row r="1" spans="1:18" ht="14.25" customHeight="1" thickBot="1">
      <c r="A1" s="785" t="s">
        <v>143</v>
      </c>
      <c r="B1" s="786" t="s">
        <v>12</v>
      </c>
      <c r="C1" s="787"/>
      <c r="D1" s="787"/>
      <c r="E1" s="787"/>
      <c r="F1" s="787"/>
      <c r="G1" s="787"/>
      <c r="H1" s="787"/>
      <c r="I1" s="787"/>
      <c r="J1" s="787"/>
      <c r="K1" s="787"/>
      <c r="L1" s="787"/>
      <c r="M1" s="788" t="s">
        <v>44</v>
      </c>
      <c r="N1" s="789"/>
      <c r="O1" s="789"/>
      <c r="P1" s="789"/>
      <c r="Q1" s="790"/>
      <c r="R1" s="771" t="s">
        <v>45</v>
      </c>
    </row>
    <row r="2" spans="1:18" ht="26.25" customHeight="1">
      <c r="A2" s="783"/>
      <c r="B2" s="796" t="s">
        <v>2</v>
      </c>
      <c r="C2" s="797"/>
      <c r="D2" s="797"/>
      <c r="E2" s="797"/>
      <c r="F2" s="797"/>
      <c r="G2" s="798"/>
      <c r="H2" s="792" t="s">
        <v>3</v>
      </c>
      <c r="I2" s="793"/>
      <c r="J2" s="793"/>
      <c r="K2" s="793"/>
      <c r="L2" s="794"/>
      <c r="M2" s="777" t="s">
        <v>181</v>
      </c>
      <c r="N2" s="795"/>
      <c r="O2" s="776" t="s">
        <v>625</v>
      </c>
      <c r="P2" s="791" t="s">
        <v>420</v>
      </c>
      <c r="Q2" s="791" t="s">
        <v>421</v>
      </c>
      <c r="R2" s="772"/>
    </row>
    <row r="3" spans="1:18" ht="28.5" customHeight="1">
      <c r="A3" s="783"/>
      <c r="B3" s="765" t="s">
        <v>83</v>
      </c>
      <c r="C3" s="765" t="s">
        <v>25</v>
      </c>
      <c r="D3" s="776" t="s">
        <v>191</v>
      </c>
      <c r="E3" s="776" t="s">
        <v>178</v>
      </c>
      <c r="F3" s="765" t="s">
        <v>190</v>
      </c>
      <c r="G3" s="778" t="s">
        <v>162</v>
      </c>
      <c r="H3" s="765" t="s">
        <v>175</v>
      </c>
      <c r="I3" s="765" t="s">
        <v>483</v>
      </c>
      <c r="J3" s="765" t="s">
        <v>65</v>
      </c>
      <c r="K3" s="776" t="s">
        <v>179</v>
      </c>
      <c r="L3" s="778" t="s">
        <v>485</v>
      </c>
      <c r="M3" s="799" t="s">
        <v>142</v>
      </c>
      <c r="N3" s="800"/>
      <c r="O3" s="779"/>
      <c r="P3" s="766"/>
      <c r="Q3" s="766"/>
      <c r="R3" s="772"/>
    </row>
    <row r="4" spans="1:18" ht="38.25">
      <c r="A4" s="784"/>
      <c r="B4" s="767"/>
      <c r="C4" s="767"/>
      <c r="D4" s="777"/>
      <c r="E4" s="777"/>
      <c r="F4" s="767"/>
      <c r="G4" s="778"/>
      <c r="H4" s="767"/>
      <c r="I4" s="767"/>
      <c r="J4" s="767"/>
      <c r="K4" s="777"/>
      <c r="L4" s="778"/>
      <c r="M4" s="55" t="s">
        <v>339</v>
      </c>
      <c r="N4" s="730" t="s">
        <v>42</v>
      </c>
      <c r="O4" s="777"/>
      <c r="P4" s="767"/>
      <c r="Q4" s="767"/>
      <c r="R4" s="773"/>
    </row>
    <row r="5" spans="1:18" ht="14.25" thickBot="1">
      <c r="A5" s="56">
        <v>1</v>
      </c>
      <c r="B5" s="274">
        <v>2</v>
      </c>
      <c r="C5" s="274">
        <v>3</v>
      </c>
      <c r="D5" s="274">
        <v>4</v>
      </c>
      <c r="E5" s="274">
        <v>5</v>
      </c>
      <c r="F5" s="274">
        <v>6</v>
      </c>
      <c r="G5" s="274">
        <v>7</v>
      </c>
      <c r="H5" s="274">
        <v>8</v>
      </c>
      <c r="I5" s="274">
        <v>9</v>
      </c>
      <c r="J5" s="274">
        <v>10</v>
      </c>
      <c r="K5" s="274">
        <v>11</v>
      </c>
      <c r="L5" s="274">
        <v>12</v>
      </c>
      <c r="M5" s="275">
        <v>13</v>
      </c>
      <c r="N5" s="275">
        <v>14</v>
      </c>
      <c r="O5" s="275">
        <v>15</v>
      </c>
      <c r="P5" s="57">
        <v>16</v>
      </c>
      <c r="Q5" s="58">
        <v>17</v>
      </c>
      <c r="R5" s="59">
        <v>18</v>
      </c>
    </row>
    <row r="6" spans="1:18" ht="15">
      <c r="A6" s="139" t="s">
        <v>109</v>
      </c>
      <c r="B6" s="411">
        <v>7620</v>
      </c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120"/>
      <c r="R6" s="412">
        <f aca="true" t="shared" si="0" ref="R6:R34">SUM(B6:Q6)</f>
        <v>7620</v>
      </c>
    </row>
    <row r="7" spans="1:18" ht="15">
      <c r="A7" s="741" t="s">
        <v>110</v>
      </c>
      <c r="B7" s="253">
        <v>328509</v>
      </c>
      <c r="C7" s="253"/>
      <c r="D7" s="253"/>
      <c r="E7" s="253"/>
      <c r="F7" s="253"/>
      <c r="G7" s="253"/>
      <c r="H7" s="253">
        <v>211216</v>
      </c>
      <c r="I7" s="253"/>
      <c r="J7" s="253"/>
      <c r="K7" s="253"/>
      <c r="L7" s="253"/>
      <c r="M7" s="253"/>
      <c r="N7" s="253"/>
      <c r="O7" s="253"/>
      <c r="P7" s="253"/>
      <c r="Q7" s="121"/>
      <c r="R7" s="262">
        <f t="shared" si="0"/>
        <v>539725</v>
      </c>
    </row>
    <row r="8" spans="1:18" ht="15">
      <c r="A8" s="742" t="s">
        <v>330</v>
      </c>
      <c r="B8" s="253"/>
      <c r="C8" s="253"/>
      <c r="D8" s="253"/>
      <c r="E8" s="253"/>
      <c r="F8" s="253"/>
      <c r="G8" s="253"/>
      <c r="H8" s="253">
        <v>8449</v>
      </c>
      <c r="I8" s="253"/>
      <c r="J8" s="253"/>
      <c r="K8" s="253"/>
      <c r="L8" s="253"/>
      <c r="M8" s="253"/>
      <c r="N8" s="253"/>
      <c r="O8" s="253"/>
      <c r="P8" s="253"/>
      <c r="Q8" s="121"/>
      <c r="R8" s="262">
        <f t="shared" si="0"/>
        <v>8449</v>
      </c>
    </row>
    <row r="9" spans="1:18" ht="15">
      <c r="A9" s="742" t="s">
        <v>331</v>
      </c>
      <c r="B9" s="253">
        <f>SUM(B7:B8)</f>
        <v>328509</v>
      </c>
      <c r="C9" s="253"/>
      <c r="D9" s="253"/>
      <c r="E9" s="253"/>
      <c r="F9" s="253"/>
      <c r="G9" s="253"/>
      <c r="H9" s="253">
        <f>SUM(H7:H8)</f>
        <v>219665</v>
      </c>
      <c r="I9" s="253"/>
      <c r="J9" s="253"/>
      <c r="K9" s="253"/>
      <c r="L9" s="253"/>
      <c r="M9" s="253"/>
      <c r="N9" s="253"/>
      <c r="O9" s="253"/>
      <c r="P9" s="253"/>
      <c r="Q9" s="121"/>
      <c r="R9" s="262">
        <f t="shared" si="0"/>
        <v>548174</v>
      </c>
    </row>
    <row r="10" spans="1:18" ht="15">
      <c r="A10" s="741" t="s">
        <v>111</v>
      </c>
      <c r="B10" s="253">
        <v>2427</v>
      </c>
      <c r="C10" s="253"/>
      <c r="D10" s="253"/>
      <c r="E10" s="253">
        <v>20310</v>
      </c>
      <c r="F10" s="253">
        <v>5000</v>
      </c>
      <c r="G10" s="253">
        <v>13880</v>
      </c>
      <c r="H10" s="253"/>
      <c r="I10" s="253"/>
      <c r="J10" s="253"/>
      <c r="K10" s="253"/>
      <c r="L10" s="253"/>
      <c r="M10" s="253"/>
      <c r="N10" s="253"/>
      <c r="O10" s="253"/>
      <c r="P10" s="253"/>
      <c r="Q10" s="121"/>
      <c r="R10" s="262">
        <f t="shared" si="0"/>
        <v>41617</v>
      </c>
    </row>
    <row r="11" spans="1:18" ht="15">
      <c r="A11" s="742" t="s">
        <v>330</v>
      </c>
      <c r="B11" s="253">
        <v>1140</v>
      </c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121"/>
      <c r="R11" s="262">
        <f t="shared" si="0"/>
        <v>1140</v>
      </c>
    </row>
    <row r="12" spans="1:18" ht="15">
      <c r="A12" s="742" t="s">
        <v>331</v>
      </c>
      <c r="B12" s="253">
        <f>SUM(B10:B11)</f>
        <v>3567</v>
      </c>
      <c r="C12" s="253"/>
      <c r="D12" s="253"/>
      <c r="E12" s="253">
        <f>SUM(E10:E11)</f>
        <v>20310</v>
      </c>
      <c r="F12" s="253">
        <f>SUM(F10:F11)</f>
        <v>5000</v>
      </c>
      <c r="G12" s="253">
        <f>SUM(G10:G11)</f>
        <v>13880</v>
      </c>
      <c r="H12" s="253"/>
      <c r="I12" s="253"/>
      <c r="J12" s="253"/>
      <c r="K12" s="253"/>
      <c r="L12" s="253"/>
      <c r="M12" s="253"/>
      <c r="N12" s="253"/>
      <c r="O12" s="253"/>
      <c r="P12" s="253"/>
      <c r="Q12" s="121"/>
      <c r="R12" s="262">
        <f t="shared" si="0"/>
        <v>42757</v>
      </c>
    </row>
    <row r="13" spans="1:18" ht="15">
      <c r="A13" s="742" t="s">
        <v>133</v>
      </c>
      <c r="B13" s="253"/>
      <c r="C13" s="253"/>
      <c r="D13" s="253"/>
      <c r="E13" s="253">
        <v>0</v>
      </c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121"/>
      <c r="R13" s="162">
        <f t="shared" si="0"/>
        <v>0</v>
      </c>
    </row>
    <row r="14" spans="1:18" ht="15">
      <c r="A14" s="740" t="s">
        <v>260</v>
      </c>
      <c r="B14" s="253">
        <v>9138</v>
      </c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121"/>
      <c r="R14" s="162">
        <f t="shared" si="0"/>
        <v>9138</v>
      </c>
    </row>
    <row r="15" spans="1:18" ht="15">
      <c r="A15" s="741" t="s">
        <v>112</v>
      </c>
      <c r="B15" s="253"/>
      <c r="C15" s="253">
        <v>1600</v>
      </c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121"/>
      <c r="R15" s="162">
        <f t="shared" si="0"/>
        <v>1600</v>
      </c>
    </row>
    <row r="16" spans="1:18" ht="15">
      <c r="A16" s="741" t="s">
        <v>455</v>
      </c>
      <c r="B16" s="253"/>
      <c r="C16" s="253"/>
      <c r="D16" s="253"/>
      <c r="E16" s="253"/>
      <c r="F16" s="253"/>
      <c r="G16" s="253">
        <v>1000</v>
      </c>
      <c r="H16" s="253"/>
      <c r="I16" s="253"/>
      <c r="J16" s="253"/>
      <c r="K16" s="253"/>
      <c r="L16" s="253"/>
      <c r="M16" s="253"/>
      <c r="N16" s="253"/>
      <c r="O16" s="253"/>
      <c r="P16" s="253"/>
      <c r="Q16" s="121"/>
      <c r="R16" s="162">
        <f t="shared" si="0"/>
        <v>1000</v>
      </c>
    </row>
    <row r="17" spans="1:18" ht="15">
      <c r="A17" s="741" t="s">
        <v>456</v>
      </c>
      <c r="B17" s="253"/>
      <c r="C17" s="253"/>
      <c r="D17" s="253"/>
      <c r="E17" s="253">
        <v>2991</v>
      </c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121"/>
      <c r="R17" s="162">
        <f t="shared" si="0"/>
        <v>2991</v>
      </c>
    </row>
    <row r="18" spans="1:18" ht="15">
      <c r="A18" s="741" t="s">
        <v>459</v>
      </c>
      <c r="B18" s="253">
        <v>26</v>
      </c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121"/>
      <c r="R18" s="162">
        <f t="shared" si="0"/>
        <v>26</v>
      </c>
    </row>
    <row r="19" spans="1:18" ht="15.75" customHeight="1">
      <c r="A19" s="741" t="s">
        <v>460</v>
      </c>
      <c r="B19" s="253">
        <v>26</v>
      </c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121"/>
      <c r="R19" s="162">
        <f t="shared" si="0"/>
        <v>26</v>
      </c>
    </row>
    <row r="20" spans="1:18" ht="15">
      <c r="A20" s="74" t="s">
        <v>627</v>
      </c>
      <c r="B20" s="253"/>
      <c r="C20" s="253"/>
      <c r="D20" s="253"/>
      <c r="E20" s="253"/>
      <c r="F20" s="253"/>
      <c r="G20" s="253">
        <v>1700</v>
      </c>
      <c r="H20" s="253"/>
      <c r="I20" s="253"/>
      <c r="J20" s="253"/>
      <c r="K20" s="253"/>
      <c r="L20" s="253"/>
      <c r="M20" s="253"/>
      <c r="N20" s="253"/>
      <c r="O20" s="253"/>
      <c r="P20" s="253"/>
      <c r="Q20" s="121"/>
      <c r="R20" s="162">
        <f t="shared" si="0"/>
        <v>1700</v>
      </c>
    </row>
    <row r="21" spans="1:18" ht="15">
      <c r="A21" s="742" t="s">
        <v>133</v>
      </c>
      <c r="B21" s="253"/>
      <c r="C21" s="253"/>
      <c r="D21" s="253"/>
      <c r="E21" s="253"/>
      <c r="F21" s="253"/>
      <c r="G21" s="253">
        <v>1700</v>
      </c>
      <c r="H21" s="253"/>
      <c r="I21" s="253"/>
      <c r="J21" s="253"/>
      <c r="K21" s="253"/>
      <c r="L21" s="253"/>
      <c r="M21" s="253"/>
      <c r="N21" s="253"/>
      <c r="O21" s="253"/>
      <c r="P21" s="253"/>
      <c r="Q21" s="121"/>
      <c r="R21" s="162">
        <f t="shared" si="0"/>
        <v>1700</v>
      </c>
    </row>
    <row r="22" spans="1:18" ht="15">
      <c r="A22" s="741" t="s">
        <v>457</v>
      </c>
      <c r="B22" s="253"/>
      <c r="C22" s="253"/>
      <c r="D22" s="253"/>
      <c r="E22" s="253">
        <v>3700</v>
      </c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121"/>
      <c r="R22" s="162">
        <f t="shared" si="0"/>
        <v>3700</v>
      </c>
    </row>
    <row r="23" spans="1:18" ht="15">
      <c r="A23" s="742" t="s">
        <v>330</v>
      </c>
      <c r="B23" s="253"/>
      <c r="C23" s="253"/>
      <c r="D23" s="253"/>
      <c r="E23" s="253">
        <v>921</v>
      </c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121"/>
      <c r="R23" s="162">
        <f t="shared" si="0"/>
        <v>921</v>
      </c>
    </row>
    <row r="24" spans="1:18" ht="15">
      <c r="A24" s="742" t="s">
        <v>331</v>
      </c>
      <c r="B24" s="253"/>
      <c r="C24" s="253"/>
      <c r="D24" s="253"/>
      <c r="E24" s="253">
        <f>SUM(E22:E23)</f>
        <v>4621</v>
      </c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121"/>
      <c r="R24" s="162">
        <f t="shared" si="0"/>
        <v>4621</v>
      </c>
    </row>
    <row r="25" spans="1:18" ht="15">
      <c r="A25" s="741" t="s">
        <v>122</v>
      </c>
      <c r="B25" s="253"/>
      <c r="C25" s="253"/>
      <c r="D25" s="253"/>
      <c r="E25" s="253">
        <v>3188</v>
      </c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121"/>
      <c r="R25" s="162">
        <f t="shared" si="0"/>
        <v>3188</v>
      </c>
    </row>
    <row r="26" spans="1:18" ht="15">
      <c r="A26" s="740" t="s">
        <v>628</v>
      </c>
      <c r="B26" s="419"/>
      <c r="C26" s="419"/>
      <c r="D26" s="419"/>
      <c r="E26" s="419">
        <v>4008</v>
      </c>
      <c r="F26" s="419"/>
      <c r="G26" s="419"/>
      <c r="H26" s="419"/>
      <c r="I26" s="419"/>
      <c r="J26" s="419"/>
      <c r="K26" s="419"/>
      <c r="L26" s="419"/>
      <c r="M26" s="419"/>
      <c r="N26" s="419"/>
      <c r="O26" s="419"/>
      <c r="P26" s="419"/>
      <c r="Q26" s="420"/>
      <c r="R26" s="162">
        <f t="shared" si="0"/>
        <v>4008</v>
      </c>
    </row>
    <row r="27" spans="1:18" ht="15">
      <c r="A27" s="418" t="s">
        <v>340</v>
      </c>
      <c r="B27" s="253"/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>
        <v>0</v>
      </c>
      <c r="N27" s="253">
        <v>793856</v>
      </c>
      <c r="O27" s="253"/>
      <c r="P27" s="121"/>
      <c r="Q27" s="121"/>
      <c r="R27" s="395">
        <f t="shared" si="0"/>
        <v>793856</v>
      </c>
    </row>
    <row r="28" spans="1:18" ht="15">
      <c r="A28" s="418" t="s">
        <v>261</v>
      </c>
      <c r="B28" s="253"/>
      <c r="C28" s="253"/>
      <c r="D28" s="253">
        <v>1209832</v>
      </c>
      <c r="E28" s="253"/>
      <c r="F28" s="253"/>
      <c r="G28" s="253"/>
      <c r="H28" s="253"/>
      <c r="I28" s="253">
        <v>12849</v>
      </c>
      <c r="J28" s="253"/>
      <c r="K28" s="253"/>
      <c r="L28" s="253"/>
      <c r="M28" s="253"/>
      <c r="N28" s="253"/>
      <c r="O28" s="253"/>
      <c r="P28" s="121"/>
      <c r="Q28" s="121"/>
      <c r="R28" s="395">
        <f t="shared" si="0"/>
        <v>1222681</v>
      </c>
    </row>
    <row r="29" spans="1:18" ht="15">
      <c r="A29" s="188" t="s">
        <v>330</v>
      </c>
      <c r="B29" s="253"/>
      <c r="C29" s="253"/>
      <c r="D29" s="253">
        <v>6778</v>
      </c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253">
        <v>35368</v>
      </c>
      <c r="P29" s="121"/>
      <c r="Q29" s="121"/>
      <c r="R29" s="162">
        <f t="shared" si="0"/>
        <v>42146</v>
      </c>
    </row>
    <row r="30" spans="1:18" ht="15">
      <c r="A30" s="188" t="s">
        <v>331</v>
      </c>
      <c r="B30" s="253"/>
      <c r="C30" s="253"/>
      <c r="D30" s="253">
        <f>SUM(D28:D29)</f>
        <v>1216610</v>
      </c>
      <c r="E30" s="253"/>
      <c r="F30" s="253"/>
      <c r="G30" s="253"/>
      <c r="H30" s="253"/>
      <c r="I30" s="253">
        <f>SUM(I28:I29)</f>
        <v>12849</v>
      </c>
      <c r="J30" s="253"/>
      <c r="K30" s="253"/>
      <c r="L30" s="253"/>
      <c r="M30" s="253"/>
      <c r="N30" s="253"/>
      <c r="O30" s="253">
        <f>SUM(O28:O29)</f>
        <v>35368</v>
      </c>
      <c r="P30" s="121"/>
      <c r="Q30" s="121"/>
      <c r="R30" s="162">
        <f t="shared" si="0"/>
        <v>1264827</v>
      </c>
    </row>
    <row r="31" spans="1:20" ht="15">
      <c r="A31" s="188" t="s">
        <v>133</v>
      </c>
      <c r="B31" s="253"/>
      <c r="C31" s="253"/>
      <c r="D31" s="253">
        <v>1006026</v>
      </c>
      <c r="E31" s="253"/>
      <c r="F31" s="253"/>
      <c r="G31" s="253"/>
      <c r="H31" s="253"/>
      <c r="I31" s="253"/>
      <c r="J31" s="253"/>
      <c r="K31" s="253" t="s">
        <v>431</v>
      </c>
      <c r="L31" s="253"/>
      <c r="M31" s="253"/>
      <c r="N31" s="253"/>
      <c r="O31" s="253">
        <v>35368</v>
      </c>
      <c r="P31" s="121"/>
      <c r="Q31" s="121"/>
      <c r="R31" s="162">
        <f t="shared" si="0"/>
        <v>1041394</v>
      </c>
      <c r="S31" s="178"/>
      <c r="T31" s="178"/>
    </row>
    <row r="32" spans="1:20" ht="15">
      <c r="A32" s="283" t="s">
        <v>458</v>
      </c>
      <c r="B32" s="253"/>
      <c r="C32" s="253"/>
      <c r="D32" s="253"/>
      <c r="E32" s="253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121"/>
      <c r="Q32" s="121">
        <v>300000</v>
      </c>
      <c r="R32" s="162">
        <f t="shared" si="0"/>
        <v>300000</v>
      </c>
      <c r="S32" s="178"/>
      <c r="T32" s="178"/>
    </row>
    <row r="33" spans="1:20" ht="15">
      <c r="A33" s="366" t="s">
        <v>626</v>
      </c>
      <c r="B33" s="253"/>
      <c r="C33" s="253">
        <v>1210050</v>
      </c>
      <c r="D33" s="253"/>
      <c r="E33" s="253"/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121"/>
      <c r="Q33" s="121"/>
      <c r="R33" s="395">
        <f t="shared" si="0"/>
        <v>1210050</v>
      </c>
      <c r="S33" s="178"/>
      <c r="T33" s="178"/>
    </row>
    <row r="34" spans="1:18" ht="15.75" thickBot="1">
      <c r="A34" s="188" t="s">
        <v>133</v>
      </c>
      <c r="B34" s="121"/>
      <c r="C34" s="253">
        <v>271452</v>
      </c>
      <c r="D34" s="253"/>
      <c r="E34" s="253"/>
      <c r="F34" s="121"/>
      <c r="G34" s="121"/>
      <c r="H34" s="121"/>
      <c r="I34" s="121"/>
      <c r="J34" s="121"/>
      <c r="K34" s="253"/>
      <c r="L34" s="121"/>
      <c r="M34" s="121"/>
      <c r="N34" s="121"/>
      <c r="O34" s="121"/>
      <c r="P34" s="121"/>
      <c r="Q34" s="121"/>
      <c r="R34" s="162">
        <f t="shared" si="0"/>
        <v>271452</v>
      </c>
    </row>
    <row r="35" spans="1:18" ht="15">
      <c r="A35" s="189" t="s">
        <v>1</v>
      </c>
      <c r="B35" s="137">
        <f aca="true" t="shared" si="1" ref="B35:R35">SUM(B6+B7+B10+B14+B15+B16+B18+B17+B19+B20+B22+B25+B27+B28+B32+B33+B26)</f>
        <v>347746</v>
      </c>
      <c r="C35" s="137">
        <f t="shared" si="1"/>
        <v>1211650</v>
      </c>
      <c r="D35" s="137">
        <f t="shared" si="1"/>
        <v>1209832</v>
      </c>
      <c r="E35" s="137">
        <f t="shared" si="1"/>
        <v>34197</v>
      </c>
      <c r="F35" s="137">
        <f t="shared" si="1"/>
        <v>5000</v>
      </c>
      <c r="G35" s="137">
        <f t="shared" si="1"/>
        <v>16580</v>
      </c>
      <c r="H35" s="137">
        <f t="shared" si="1"/>
        <v>211216</v>
      </c>
      <c r="I35" s="137">
        <f t="shared" si="1"/>
        <v>12849</v>
      </c>
      <c r="J35" s="137">
        <f t="shared" si="1"/>
        <v>0</v>
      </c>
      <c r="K35" s="137">
        <f t="shared" si="1"/>
        <v>0</v>
      </c>
      <c r="L35" s="137">
        <f t="shared" si="1"/>
        <v>0</v>
      </c>
      <c r="M35" s="137">
        <f t="shared" si="1"/>
        <v>0</v>
      </c>
      <c r="N35" s="137">
        <f t="shared" si="1"/>
        <v>793856</v>
      </c>
      <c r="O35" s="137">
        <f t="shared" si="1"/>
        <v>0</v>
      </c>
      <c r="P35" s="137">
        <f t="shared" si="1"/>
        <v>0</v>
      </c>
      <c r="Q35" s="137">
        <f t="shared" si="1"/>
        <v>300000</v>
      </c>
      <c r="R35" s="655">
        <f t="shared" si="1"/>
        <v>4142926</v>
      </c>
    </row>
    <row r="36" spans="1:18" s="2" customFormat="1" ht="15">
      <c r="A36" s="364" t="s">
        <v>330</v>
      </c>
      <c r="B36" s="138">
        <f>SUM(B29+B23+B11+B8)</f>
        <v>1140</v>
      </c>
      <c r="C36" s="138">
        <f aca="true" t="shared" si="2" ref="C36:R36">SUM(C29+C23+C11+C8)</f>
        <v>0</v>
      </c>
      <c r="D36" s="138">
        <f t="shared" si="2"/>
        <v>6778</v>
      </c>
      <c r="E36" s="138">
        <f t="shared" si="2"/>
        <v>921</v>
      </c>
      <c r="F36" s="138">
        <f t="shared" si="2"/>
        <v>0</v>
      </c>
      <c r="G36" s="138">
        <f t="shared" si="2"/>
        <v>0</v>
      </c>
      <c r="H36" s="138">
        <f t="shared" si="2"/>
        <v>8449</v>
      </c>
      <c r="I36" s="138">
        <f t="shared" si="2"/>
        <v>0</v>
      </c>
      <c r="J36" s="138">
        <f t="shared" si="2"/>
        <v>0</v>
      </c>
      <c r="K36" s="138">
        <f t="shared" si="2"/>
        <v>0</v>
      </c>
      <c r="L36" s="138">
        <f t="shared" si="2"/>
        <v>0</v>
      </c>
      <c r="M36" s="138">
        <f t="shared" si="2"/>
        <v>0</v>
      </c>
      <c r="N36" s="138">
        <f t="shared" si="2"/>
        <v>0</v>
      </c>
      <c r="O36" s="138">
        <f t="shared" si="2"/>
        <v>35368</v>
      </c>
      <c r="P36" s="138">
        <f t="shared" si="2"/>
        <v>0</v>
      </c>
      <c r="Q36" s="138">
        <f t="shared" si="2"/>
        <v>0</v>
      </c>
      <c r="R36" s="140">
        <f t="shared" si="2"/>
        <v>52656</v>
      </c>
    </row>
    <row r="37" spans="1:18" s="2" customFormat="1" ht="15">
      <c r="A37" s="364" t="s">
        <v>331</v>
      </c>
      <c r="B37" s="138">
        <f>SUM(B35:B36)</f>
        <v>348886</v>
      </c>
      <c r="C37" s="138">
        <f aca="true" t="shared" si="3" ref="C37:R37">SUM(C35:C36)</f>
        <v>1211650</v>
      </c>
      <c r="D37" s="138">
        <f t="shared" si="3"/>
        <v>1216610</v>
      </c>
      <c r="E37" s="138">
        <f t="shared" si="3"/>
        <v>35118</v>
      </c>
      <c r="F37" s="138">
        <f t="shared" si="3"/>
        <v>5000</v>
      </c>
      <c r="G37" s="138">
        <f t="shared" si="3"/>
        <v>16580</v>
      </c>
      <c r="H37" s="138">
        <f t="shared" si="3"/>
        <v>219665</v>
      </c>
      <c r="I37" s="138">
        <f t="shared" si="3"/>
        <v>12849</v>
      </c>
      <c r="J37" s="138">
        <f t="shared" si="3"/>
        <v>0</v>
      </c>
      <c r="K37" s="138">
        <f t="shared" si="3"/>
        <v>0</v>
      </c>
      <c r="L37" s="138">
        <f t="shared" si="3"/>
        <v>0</v>
      </c>
      <c r="M37" s="138">
        <f t="shared" si="3"/>
        <v>0</v>
      </c>
      <c r="N37" s="138">
        <f t="shared" si="3"/>
        <v>793856</v>
      </c>
      <c r="O37" s="138">
        <f t="shared" si="3"/>
        <v>35368</v>
      </c>
      <c r="P37" s="138">
        <f t="shared" si="3"/>
        <v>0</v>
      </c>
      <c r="Q37" s="138">
        <f t="shared" si="3"/>
        <v>300000</v>
      </c>
      <c r="R37" s="140">
        <f t="shared" si="3"/>
        <v>4195582</v>
      </c>
    </row>
    <row r="38" spans="1:18" s="2" customFormat="1" ht="15">
      <c r="A38" s="364" t="s">
        <v>133</v>
      </c>
      <c r="B38" s="138">
        <f aca="true" t="shared" si="4" ref="B38:J38">SUM(B13+B21+B31+B34)</f>
        <v>0</v>
      </c>
      <c r="C38" s="138">
        <f t="shared" si="4"/>
        <v>271452</v>
      </c>
      <c r="D38" s="138">
        <f t="shared" si="4"/>
        <v>1006026</v>
      </c>
      <c r="E38" s="138">
        <f t="shared" si="4"/>
        <v>0</v>
      </c>
      <c r="F38" s="138">
        <f t="shared" si="4"/>
        <v>0</v>
      </c>
      <c r="G38" s="138">
        <f t="shared" si="4"/>
        <v>1700</v>
      </c>
      <c r="H38" s="138">
        <f t="shared" si="4"/>
        <v>0</v>
      </c>
      <c r="I38" s="138">
        <f t="shared" si="4"/>
        <v>0</v>
      </c>
      <c r="J38" s="138">
        <f t="shared" si="4"/>
        <v>0</v>
      </c>
      <c r="K38" s="429">
        <v>0</v>
      </c>
      <c r="L38" s="138">
        <f aca="true" t="shared" si="5" ref="L38:R38">SUM(L13+L21+L31+L34)</f>
        <v>0</v>
      </c>
      <c r="M38" s="138">
        <f t="shared" si="5"/>
        <v>0</v>
      </c>
      <c r="N38" s="138">
        <f t="shared" si="5"/>
        <v>0</v>
      </c>
      <c r="O38" s="138">
        <f t="shared" si="5"/>
        <v>35368</v>
      </c>
      <c r="P38" s="138">
        <f t="shared" si="5"/>
        <v>0</v>
      </c>
      <c r="Q38" s="138">
        <f t="shared" si="5"/>
        <v>0</v>
      </c>
      <c r="R38" s="140">
        <f t="shared" si="5"/>
        <v>1314546</v>
      </c>
    </row>
    <row r="39" spans="1:18" s="2" customFormat="1" ht="15.75" thickBot="1">
      <c r="A39" s="365" t="s">
        <v>70</v>
      </c>
      <c r="B39" s="190">
        <f>B37-B38</f>
        <v>348886</v>
      </c>
      <c r="C39" s="190">
        <f aca="true" t="shared" si="6" ref="C39:R39">C37-C38</f>
        <v>940198</v>
      </c>
      <c r="D39" s="190">
        <f t="shared" si="6"/>
        <v>210584</v>
      </c>
      <c r="E39" s="190">
        <f t="shared" si="6"/>
        <v>35118</v>
      </c>
      <c r="F39" s="190">
        <f t="shared" si="6"/>
        <v>5000</v>
      </c>
      <c r="G39" s="190">
        <f t="shared" si="6"/>
        <v>14880</v>
      </c>
      <c r="H39" s="190">
        <f t="shared" si="6"/>
        <v>219665</v>
      </c>
      <c r="I39" s="190">
        <f t="shared" si="6"/>
        <v>12849</v>
      </c>
      <c r="J39" s="190">
        <f t="shared" si="6"/>
        <v>0</v>
      </c>
      <c r="K39" s="190">
        <f t="shared" si="6"/>
        <v>0</v>
      </c>
      <c r="L39" s="190">
        <f t="shared" si="6"/>
        <v>0</v>
      </c>
      <c r="M39" s="190">
        <f t="shared" si="6"/>
        <v>0</v>
      </c>
      <c r="N39" s="190">
        <f t="shared" si="6"/>
        <v>793856</v>
      </c>
      <c r="O39" s="190">
        <f t="shared" si="6"/>
        <v>0</v>
      </c>
      <c r="P39" s="190">
        <f t="shared" si="6"/>
        <v>0</v>
      </c>
      <c r="Q39" s="190">
        <f t="shared" si="6"/>
        <v>300000</v>
      </c>
      <c r="R39" s="441">
        <f t="shared" si="6"/>
        <v>2881036</v>
      </c>
    </row>
  </sheetData>
  <sheetProtection/>
  <mergeCells count="22">
    <mergeCell ref="D3:D4"/>
    <mergeCell ref="P2:P4"/>
    <mergeCell ref="I3:I4"/>
    <mergeCell ref="B2:G2"/>
    <mergeCell ref="M3:N3"/>
    <mergeCell ref="O2:O4"/>
    <mergeCell ref="A1:A4"/>
    <mergeCell ref="B1:L1"/>
    <mergeCell ref="M1:Q1"/>
    <mergeCell ref="C3:C4"/>
    <mergeCell ref="G3:G4"/>
    <mergeCell ref="B3:B4"/>
    <mergeCell ref="Q2:Q4"/>
    <mergeCell ref="K3:K4"/>
    <mergeCell ref="H2:L2"/>
    <mergeCell ref="M2:N2"/>
    <mergeCell ref="R1:R4"/>
    <mergeCell ref="F3:F4"/>
    <mergeCell ref="E3:E4"/>
    <mergeCell ref="L3:L4"/>
    <mergeCell ref="H3:H4"/>
    <mergeCell ref="J3:J4"/>
  </mergeCells>
  <printOptions/>
  <pageMargins left="0.1968503937007874" right="0.1968503937007874" top="0.63" bottom="0.2755905511811024" header="0.1968503937007874" footer="0.1968503937007874"/>
  <pageSetup horizontalDpi="600" verticalDpi="600" orientation="landscape" paperSize="9" scale="85" r:id="rId1"/>
  <headerFooter>
    <oddHeader>&amp;C&amp;"Book Antiqua,Félkövér"&amp;11Keszthely Város Önkormányzata
2016. évi bevételei&amp;R&amp;"Book Antiqua,Félkövér"5.sz. melléklet
ezer Ft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20" sqref="F20:G21"/>
    </sheetView>
  </sheetViews>
  <sheetFormatPr defaultColWidth="9.140625" defaultRowHeight="12.75"/>
  <cols>
    <col min="1" max="1" width="31.57421875" style="16" customWidth="1"/>
    <col min="2" max="2" width="10.8515625" style="1" bestFit="1" customWidth="1"/>
    <col min="3" max="3" width="12.28125" style="1" customWidth="1"/>
    <col min="4" max="4" width="12.00390625" style="1" bestFit="1" customWidth="1"/>
    <col min="5" max="5" width="9.28125" style="1" bestFit="1" customWidth="1"/>
    <col min="6" max="6" width="12.57421875" style="1" customWidth="1"/>
    <col min="7" max="7" width="8.57421875" style="1" bestFit="1" customWidth="1"/>
    <col min="8" max="8" width="12.00390625" style="1" bestFit="1" customWidth="1"/>
    <col min="9" max="9" width="13.421875" style="2" customWidth="1"/>
    <col min="10" max="10" width="9.28125" style="1" bestFit="1" customWidth="1"/>
    <col min="11" max="11" width="11.8515625" style="1" bestFit="1" customWidth="1"/>
    <col min="12" max="12" width="11.421875" style="2" customWidth="1"/>
    <col min="13" max="13" width="13.140625" style="1" customWidth="1"/>
    <col min="14" max="16384" width="9.140625" style="1" customWidth="1"/>
  </cols>
  <sheetData>
    <row r="1" spans="1:13" ht="14.25" customHeight="1">
      <c r="A1" s="809" t="s">
        <v>4</v>
      </c>
      <c r="B1" s="805"/>
      <c r="C1" s="808"/>
      <c r="D1" s="808"/>
      <c r="E1" s="808"/>
      <c r="F1" s="808"/>
      <c r="G1" s="808"/>
      <c r="H1" s="808"/>
      <c r="I1" s="808"/>
      <c r="J1" s="808"/>
      <c r="K1" s="812"/>
      <c r="L1" s="805" t="s">
        <v>45</v>
      </c>
      <c r="M1" s="802" t="s">
        <v>6</v>
      </c>
    </row>
    <row r="2" spans="1:13" ht="28.5" customHeight="1">
      <c r="A2" s="810"/>
      <c r="B2" s="814" t="s">
        <v>2</v>
      </c>
      <c r="C2" s="814"/>
      <c r="D2" s="814"/>
      <c r="E2" s="813" t="s">
        <v>3</v>
      </c>
      <c r="F2" s="813"/>
      <c r="G2" s="813"/>
      <c r="H2" s="813"/>
      <c r="I2" s="815" t="s">
        <v>419</v>
      </c>
      <c r="J2" s="801" t="s">
        <v>256</v>
      </c>
      <c r="K2" s="801"/>
      <c r="L2" s="806"/>
      <c r="M2" s="803"/>
    </row>
    <row r="3" spans="1:13" ht="57.75" thickBot="1">
      <c r="A3" s="811"/>
      <c r="B3" s="33" t="s">
        <v>83</v>
      </c>
      <c r="C3" s="33" t="s">
        <v>182</v>
      </c>
      <c r="D3" s="33" t="s">
        <v>184</v>
      </c>
      <c r="E3" s="33" t="s">
        <v>183</v>
      </c>
      <c r="F3" s="33" t="s">
        <v>157</v>
      </c>
      <c r="G3" s="33" t="s">
        <v>190</v>
      </c>
      <c r="H3" s="33" t="s">
        <v>180</v>
      </c>
      <c r="I3" s="816"/>
      <c r="J3" s="248" t="s">
        <v>195</v>
      </c>
      <c r="K3" s="250" t="s">
        <v>254</v>
      </c>
      <c r="L3" s="807"/>
      <c r="M3" s="804"/>
    </row>
    <row r="4" spans="1:20" s="7" customFormat="1" ht="18" customHeight="1" thickBot="1">
      <c r="A4" s="29">
        <v>1</v>
      </c>
      <c r="B4" s="31">
        <v>2</v>
      </c>
      <c r="C4" s="31">
        <v>3</v>
      </c>
      <c r="D4" s="31">
        <v>4</v>
      </c>
      <c r="E4" s="31">
        <v>5</v>
      </c>
      <c r="F4" s="31">
        <v>6</v>
      </c>
      <c r="G4" s="31">
        <v>7</v>
      </c>
      <c r="H4" s="31">
        <v>8</v>
      </c>
      <c r="I4" s="360">
        <v>9</v>
      </c>
      <c r="J4" s="31">
        <v>10</v>
      </c>
      <c r="K4" s="31">
        <v>11</v>
      </c>
      <c r="L4" s="272">
        <v>12</v>
      </c>
      <c r="M4" s="30">
        <v>13</v>
      </c>
      <c r="N4" s="5"/>
      <c r="O4" s="5"/>
      <c r="P4" s="5"/>
      <c r="Q4" s="5"/>
      <c r="R4" s="5"/>
      <c r="S4" s="5"/>
      <c r="T4" s="6"/>
    </row>
    <row r="5" spans="1:20" s="7" customFormat="1" ht="28.5">
      <c r="A5" s="125" t="s">
        <v>496</v>
      </c>
      <c r="B5" s="108">
        <v>2900</v>
      </c>
      <c r="C5" s="108">
        <v>6098</v>
      </c>
      <c r="D5" s="108"/>
      <c r="E5" s="108"/>
      <c r="F5" s="108"/>
      <c r="G5" s="108">
        <v>1000</v>
      </c>
      <c r="H5" s="108"/>
      <c r="I5" s="108">
        <v>310687</v>
      </c>
      <c r="J5" s="108">
        <v>764</v>
      </c>
      <c r="K5" s="108">
        <v>1833</v>
      </c>
      <c r="L5" s="357">
        <f>SUM(B5:K5)</f>
        <v>323282</v>
      </c>
      <c r="M5" s="172">
        <v>196876</v>
      </c>
      <c r="N5" s="5"/>
      <c r="O5" s="5"/>
      <c r="P5" s="5"/>
      <c r="Q5" s="5"/>
      <c r="R5" s="5"/>
      <c r="S5" s="5"/>
      <c r="T5" s="6"/>
    </row>
    <row r="6" spans="1:20" s="7" customFormat="1" ht="15">
      <c r="A6" s="301" t="s">
        <v>332</v>
      </c>
      <c r="B6" s="17">
        <v>-1100</v>
      </c>
      <c r="C6" s="18">
        <v>170</v>
      </c>
      <c r="D6" s="18"/>
      <c r="E6" s="18">
        <v>1100</v>
      </c>
      <c r="F6" s="18"/>
      <c r="G6" s="18"/>
      <c r="H6" s="17"/>
      <c r="I6" s="17">
        <v>99</v>
      </c>
      <c r="J6" s="17"/>
      <c r="K6" s="18"/>
      <c r="L6" s="271">
        <f>SUM(B6:K6)</f>
        <v>269</v>
      </c>
      <c r="M6" s="358">
        <v>99</v>
      </c>
      <c r="N6" s="5"/>
      <c r="O6" s="5"/>
      <c r="P6" s="5"/>
      <c r="Q6" s="5"/>
      <c r="R6" s="5"/>
      <c r="S6" s="5"/>
      <c r="T6" s="6"/>
    </row>
    <row r="7" spans="1:20" s="7" customFormat="1" ht="15">
      <c r="A7" s="301" t="s">
        <v>333</v>
      </c>
      <c r="B7" s="17">
        <f>SUM(B5,B6)</f>
        <v>1800</v>
      </c>
      <c r="C7" s="17">
        <f aca="true" t="shared" si="0" ref="C7:M7">SUM(C5,C6)</f>
        <v>6268</v>
      </c>
      <c r="D7" s="17">
        <f t="shared" si="0"/>
        <v>0</v>
      </c>
      <c r="E7" s="17">
        <f t="shared" si="0"/>
        <v>1100</v>
      </c>
      <c r="F7" s="17">
        <f t="shared" si="0"/>
        <v>0</v>
      </c>
      <c r="G7" s="17">
        <f t="shared" si="0"/>
        <v>1000</v>
      </c>
      <c r="H7" s="17">
        <f t="shared" si="0"/>
        <v>0</v>
      </c>
      <c r="I7" s="17">
        <f>SUM(I5:I6)</f>
        <v>310786</v>
      </c>
      <c r="J7" s="17">
        <f t="shared" si="0"/>
        <v>764</v>
      </c>
      <c r="K7" s="17">
        <f t="shared" si="0"/>
        <v>1833</v>
      </c>
      <c r="L7" s="271">
        <f aca="true" t="shared" si="1" ref="L7:L38">SUM(B7:K7)</f>
        <v>323551</v>
      </c>
      <c r="M7" s="358">
        <f t="shared" si="0"/>
        <v>196975</v>
      </c>
      <c r="N7" s="5"/>
      <c r="O7" s="5"/>
      <c r="P7" s="5"/>
      <c r="Q7" s="5"/>
      <c r="R7" s="5"/>
      <c r="S7" s="5"/>
      <c r="T7" s="6"/>
    </row>
    <row r="8" spans="1:20" s="7" customFormat="1" ht="15">
      <c r="A8" s="144" t="s">
        <v>69</v>
      </c>
      <c r="B8" s="17">
        <v>1800</v>
      </c>
      <c r="C8" s="18">
        <v>2978</v>
      </c>
      <c r="D8" s="18"/>
      <c r="E8" s="18"/>
      <c r="F8" s="18"/>
      <c r="G8" s="18"/>
      <c r="H8" s="17"/>
      <c r="I8" s="19">
        <v>181223</v>
      </c>
      <c r="J8" s="19"/>
      <c r="K8" s="18"/>
      <c r="L8" s="271">
        <f t="shared" si="1"/>
        <v>186001</v>
      </c>
      <c r="M8" s="173">
        <v>196975</v>
      </c>
      <c r="N8" s="5"/>
      <c r="O8" s="5"/>
      <c r="P8" s="5"/>
      <c r="Q8" s="5"/>
      <c r="R8" s="5"/>
      <c r="S8" s="5"/>
      <c r="T8" s="6"/>
    </row>
    <row r="9" spans="1:13" s="8" customFormat="1" ht="15">
      <c r="A9" s="135" t="s">
        <v>497</v>
      </c>
      <c r="B9" s="19">
        <v>1744</v>
      </c>
      <c r="C9" s="20">
        <v>30</v>
      </c>
      <c r="D9" s="20"/>
      <c r="E9" s="20"/>
      <c r="F9" s="20"/>
      <c r="G9" s="20"/>
      <c r="H9" s="19"/>
      <c r="I9" s="19">
        <v>401772</v>
      </c>
      <c r="J9" s="423">
        <v>1092</v>
      </c>
      <c r="K9" s="20"/>
      <c r="L9" s="271">
        <f t="shared" si="1"/>
        <v>404638</v>
      </c>
      <c r="M9" s="131">
        <v>353281</v>
      </c>
    </row>
    <row r="10" spans="1:13" s="8" customFormat="1" ht="15">
      <c r="A10" s="301" t="s">
        <v>332</v>
      </c>
      <c r="B10" s="17">
        <v>2089</v>
      </c>
      <c r="C10" s="21"/>
      <c r="D10" s="21"/>
      <c r="E10" s="21"/>
      <c r="F10" s="21"/>
      <c r="G10" s="21"/>
      <c r="H10" s="17"/>
      <c r="I10" s="19">
        <v>213</v>
      </c>
      <c r="J10" s="18"/>
      <c r="K10" s="21"/>
      <c r="L10" s="271">
        <f t="shared" si="1"/>
        <v>2302</v>
      </c>
      <c r="M10" s="145">
        <v>33</v>
      </c>
    </row>
    <row r="11" spans="1:13" s="8" customFormat="1" ht="15">
      <c r="A11" s="301" t="s">
        <v>333</v>
      </c>
      <c r="B11" s="17">
        <f>SUM(B9,B10)</f>
        <v>3833</v>
      </c>
      <c r="C11" s="17">
        <f aca="true" t="shared" si="2" ref="C11:M11">SUM(C9,C10)</f>
        <v>30</v>
      </c>
      <c r="D11" s="17">
        <f t="shared" si="2"/>
        <v>0</v>
      </c>
      <c r="E11" s="17">
        <f t="shared" si="2"/>
        <v>0</v>
      </c>
      <c r="F11" s="17">
        <f t="shared" si="2"/>
        <v>0</v>
      </c>
      <c r="G11" s="17">
        <f t="shared" si="2"/>
        <v>0</v>
      </c>
      <c r="H11" s="17">
        <f t="shared" si="2"/>
        <v>0</v>
      </c>
      <c r="I11" s="17">
        <f t="shared" si="2"/>
        <v>401985</v>
      </c>
      <c r="J11" s="17">
        <f t="shared" si="2"/>
        <v>1092</v>
      </c>
      <c r="K11" s="17">
        <f t="shared" si="2"/>
        <v>0</v>
      </c>
      <c r="L11" s="271">
        <f t="shared" si="1"/>
        <v>406940</v>
      </c>
      <c r="M11" s="358">
        <f t="shared" si="2"/>
        <v>353314</v>
      </c>
    </row>
    <row r="12" spans="1:13" s="8" customFormat="1" ht="15">
      <c r="A12" s="15" t="s">
        <v>69</v>
      </c>
      <c r="B12" s="17"/>
      <c r="C12" s="21"/>
      <c r="D12" s="21"/>
      <c r="E12" s="21"/>
      <c r="F12" s="21"/>
      <c r="G12" s="21"/>
      <c r="H12" s="17"/>
      <c r="I12" s="19">
        <v>389690</v>
      </c>
      <c r="J12" s="18"/>
      <c r="K12" s="21"/>
      <c r="L12" s="271">
        <f t="shared" si="1"/>
        <v>389690</v>
      </c>
      <c r="M12" s="131">
        <v>353314</v>
      </c>
    </row>
    <row r="13" spans="1:13" ht="28.5">
      <c r="A13" s="135" t="s">
        <v>498</v>
      </c>
      <c r="B13" s="17">
        <v>60710</v>
      </c>
      <c r="C13" s="21">
        <v>7678</v>
      </c>
      <c r="D13" s="21">
        <v>2500</v>
      </c>
      <c r="E13" s="21"/>
      <c r="F13" s="21"/>
      <c r="G13" s="21"/>
      <c r="H13" s="17"/>
      <c r="I13" s="19">
        <v>91013</v>
      </c>
      <c r="J13" s="18">
        <v>529</v>
      </c>
      <c r="K13" s="21"/>
      <c r="L13" s="271">
        <f t="shared" si="1"/>
        <v>162430</v>
      </c>
      <c r="M13" s="131">
        <v>13639</v>
      </c>
    </row>
    <row r="14" spans="1:13" ht="15">
      <c r="A14" s="301" t="s">
        <v>332</v>
      </c>
      <c r="B14" s="19">
        <v>3810</v>
      </c>
      <c r="C14" s="302">
        <v>7070</v>
      </c>
      <c r="D14" s="302"/>
      <c r="E14" s="302"/>
      <c r="F14" s="302"/>
      <c r="G14" s="302"/>
      <c r="H14" s="19"/>
      <c r="I14" s="19">
        <v>61</v>
      </c>
      <c r="J14" s="19"/>
      <c r="K14" s="302"/>
      <c r="L14" s="271">
        <f t="shared" si="1"/>
        <v>10941</v>
      </c>
      <c r="M14" s="131">
        <v>61</v>
      </c>
    </row>
    <row r="15" spans="1:13" ht="15">
      <c r="A15" s="301" t="s">
        <v>333</v>
      </c>
      <c r="B15" s="19">
        <f>SUM(B13,B14)</f>
        <v>64520</v>
      </c>
      <c r="C15" s="19">
        <f aca="true" t="shared" si="3" ref="C15:M15">SUM(C13,C14)</f>
        <v>14748</v>
      </c>
      <c r="D15" s="19">
        <f t="shared" si="3"/>
        <v>2500</v>
      </c>
      <c r="E15" s="19">
        <f t="shared" si="3"/>
        <v>0</v>
      </c>
      <c r="F15" s="19">
        <f t="shared" si="3"/>
        <v>0</v>
      </c>
      <c r="G15" s="19">
        <f t="shared" si="3"/>
        <v>0</v>
      </c>
      <c r="H15" s="19">
        <f t="shared" si="3"/>
        <v>0</v>
      </c>
      <c r="I15" s="19">
        <f t="shared" si="3"/>
        <v>91074</v>
      </c>
      <c r="J15" s="19">
        <f t="shared" si="3"/>
        <v>529</v>
      </c>
      <c r="K15" s="19">
        <f t="shared" si="3"/>
        <v>0</v>
      </c>
      <c r="L15" s="271">
        <f t="shared" si="1"/>
        <v>173371</v>
      </c>
      <c r="M15" s="145">
        <f t="shared" si="3"/>
        <v>13700</v>
      </c>
    </row>
    <row r="16" spans="1:13" ht="15">
      <c r="A16" s="15" t="s">
        <v>69</v>
      </c>
      <c r="B16" s="143">
        <v>10540</v>
      </c>
      <c r="C16" s="146">
        <v>3062</v>
      </c>
      <c r="D16" s="146"/>
      <c r="E16" s="146"/>
      <c r="F16" s="146"/>
      <c r="G16" s="146"/>
      <c r="H16" s="143"/>
      <c r="I16" s="19">
        <v>77560</v>
      </c>
      <c r="J16" s="19"/>
      <c r="K16" s="302"/>
      <c r="L16" s="271">
        <f t="shared" si="1"/>
        <v>91162</v>
      </c>
      <c r="M16" s="131">
        <v>13700</v>
      </c>
    </row>
    <row r="17" spans="1:13" ht="15">
      <c r="A17" s="135" t="s">
        <v>499</v>
      </c>
      <c r="B17" s="22">
        <v>4222</v>
      </c>
      <c r="C17" s="23">
        <v>889</v>
      </c>
      <c r="D17" s="23"/>
      <c r="E17" s="23"/>
      <c r="F17" s="23"/>
      <c r="G17" s="23"/>
      <c r="H17" s="22"/>
      <c r="I17" s="19">
        <v>45871</v>
      </c>
      <c r="J17" s="422">
        <v>679</v>
      </c>
      <c r="K17" s="23"/>
      <c r="L17" s="271">
        <f t="shared" si="1"/>
        <v>51661</v>
      </c>
      <c r="M17" s="131">
        <v>11025</v>
      </c>
    </row>
    <row r="18" spans="1:13" ht="15">
      <c r="A18" s="301" t="s">
        <v>332</v>
      </c>
      <c r="B18" s="22">
        <v>242</v>
      </c>
      <c r="C18" s="23">
        <v>320</v>
      </c>
      <c r="D18" s="23"/>
      <c r="E18" s="23"/>
      <c r="F18" s="23"/>
      <c r="G18" s="23"/>
      <c r="H18" s="22"/>
      <c r="I18" s="19">
        <v>88</v>
      </c>
      <c r="J18" s="422"/>
      <c r="K18" s="23"/>
      <c r="L18" s="271">
        <f t="shared" si="1"/>
        <v>650</v>
      </c>
      <c r="M18" s="131">
        <v>88</v>
      </c>
    </row>
    <row r="19" spans="1:13" ht="15">
      <c r="A19" s="301" t="s">
        <v>333</v>
      </c>
      <c r="B19" s="22">
        <f>SUM(B17,B18)</f>
        <v>4464</v>
      </c>
      <c r="C19" s="22">
        <f aca="true" t="shared" si="4" ref="C19:M19">SUM(C17,C18)</f>
        <v>1209</v>
      </c>
      <c r="D19" s="22">
        <f t="shared" si="4"/>
        <v>0</v>
      </c>
      <c r="E19" s="22">
        <f t="shared" si="4"/>
        <v>0</v>
      </c>
      <c r="F19" s="22">
        <f t="shared" si="4"/>
        <v>0</v>
      </c>
      <c r="G19" s="22">
        <f t="shared" si="4"/>
        <v>0</v>
      </c>
      <c r="H19" s="22">
        <f t="shared" si="4"/>
        <v>0</v>
      </c>
      <c r="I19" s="22">
        <f t="shared" si="4"/>
        <v>45959</v>
      </c>
      <c r="J19" s="22">
        <f t="shared" si="4"/>
        <v>679</v>
      </c>
      <c r="K19" s="22">
        <f t="shared" si="4"/>
        <v>0</v>
      </c>
      <c r="L19" s="271">
        <f t="shared" si="1"/>
        <v>52311</v>
      </c>
      <c r="M19" s="131">
        <f t="shared" si="4"/>
        <v>11113</v>
      </c>
    </row>
    <row r="20" spans="1:13" ht="15">
      <c r="A20" s="15" t="s">
        <v>69</v>
      </c>
      <c r="B20" s="22">
        <v>4200</v>
      </c>
      <c r="C20" s="23"/>
      <c r="D20" s="23"/>
      <c r="E20" s="23"/>
      <c r="F20" s="23"/>
      <c r="G20" s="23"/>
      <c r="H20" s="22">
        <v>0</v>
      </c>
      <c r="I20" s="19">
        <v>44649</v>
      </c>
      <c r="J20" s="422"/>
      <c r="K20" s="23"/>
      <c r="L20" s="271">
        <f t="shared" si="1"/>
        <v>48849</v>
      </c>
      <c r="M20" s="131">
        <v>11113</v>
      </c>
    </row>
    <row r="21" spans="1:13" ht="28.5">
      <c r="A21" s="135" t="s">
        <v>500</v>
      </c>
      <c r="B21" s="19">
        <v>11070</v>
      </c>
      <c r="C21" s="20">
        <v>80752</v>
      </c>
      <c r="D21" s="20"/>
      <c r="E21" s="24"/>
      <c r="F21" s="24"/>
      <c r="G21" s="24"/>
      <c r="H21" s="19"/>
      <c r="I21" s="19">
        <v>73101</v>
      </c>
      <c r="J21" s="423">
        <v>9130</v>
      </c>
      <c r="K21" s="20"/>
      <c r="L21" s="271">
        <f t="shared" si="1"/>
        <v>174053</v>
      </c>
      <c r="M21" s="131">
        <v>1404</v>
      </c>
    </row>
    <row r="22" spans="1:13" ht="15">
      <c r="A22" s="301" t="s">
        <v>332</v>
      </c>
      <c r="B22" s="19">
        <v>2702</v>
      </c>
      <c r="C22" s="20">
        <v>3279</v>
      </c>
      <c r="D22" s="20"/>
      <c r="E22" s="24"/>
      <c r="F22" s="24"/>
      <c r="G22" s="24"/>
      <c r="H22" s="19"/>
      <c r="I22" s="19">
        <v>114</v>
      </c>
      <c r="J22" s="423"/>
      <c r="K22" s="20"/>
      <c r="L22" s="271">
        <f t="shared" si="1"/>
        <v>6095</v>
      </c>
      <c r="M22" s="131">
        <v>114</v>
      </c>
    </row>
    <row r="23" spans="1:13" ht="15">
      <c r="A23" s="301" t="s">
        <v>333</v>
      </c>
      <c r="B23" s="19">
        <f>SUM(B21,B22)</f>
        <v>13772</v>
      </c>
      <c r="C23" s="19">
        <f aca="true" t="shared" si="5" ref="C23:M23">SUM(C21,C22)</f>
        <v>84031</v>
      </c>
      <c r="D23" s="19">
        <f t="shared" si="5"/>
        <v>0</v>
      </c>
      <c r="E23" s="19">
        <f t="shared" si="5"/>
        <v>0</v>
      </c>
      <c r="F23" s="19">
        <f t="shared" si="5"/>
        <v>0</v>
      </c>
      <c r="G23" s="19">
        <f t="shared" si="5"/>
        <v>0</v>
      </c>
      <c r="H23" s="19">
        <f t="shared" si="5"/>
        <v>0</v>
      </c>
      <c r="I23" s="19">
        <f t="shared" si="5"/>
        <v>73215</v>
      </c>
      <c r="J23" s="19">
        <f t="shared" si="5"/>
        <v>9130</v>
      </c>
      <c r="K23" s="19">
        <f t="shared" si="5"/>
        <v>0</v>
      </c>
      <c r="L23" s="271">
        <f t="shared" si="1"/>
        <v>180148</v>
      </c>
      <c r="M23" s="145">
        <f t="shared" si="5"/>
        <v>1518</v>
      </c>
    </row>
    <row r="24" spans="1:13" ht="15">
      <c r="A24" s="15" t="s">
        <v>69</v>
      </c>
      <c r="B24" s="19">
        <v>8688</v>
      </c>
      <c r="C24" s="20">
        <v>80752</v>
      </c>
      <c r="D24" s="20"/>
      <c r="E24" s="24"/>
      <c r="F24" s="24"/>
      <c r="G24" s="24"/>
      <c r="H24" s="19"/>
      <c r="I24" s="19">
        <v>57947</v>
      </c>
      <c r="J24" s="423"/>
      <c r="K24" s="20"/>
      <c r="L24" s="271">
        <f t="shared" si="1"/>
        <v>147387</v>
      </c>
      <c r="M24" s="131">
        <v>1518</v>
      </c>
    </row>
    <row r="25" spans="1:13" ht="28.5">
      <c r="A25" s="135" t="s">
        <v>501</v>
      </c>
      <c r="B25" s="19">
        <v>66797</v>
      </c>
      <c r="C25" s="20">
        <v>7850</v>
      </c>
      <c r="D25" s="20"/>
      <c r="E25" s="20"/>
      <c r="F25" s="20"/>
      <c r="G25" s="20"/>
      <c r="H25" s="19"/>
      <c r="I25" s="19">
        <v>182282</v>
      </c>
      <c r="J25" s="423">
        <v>549</v>
      </c>
      <c r="K25" s="20"/>
      <c r="L25" s="271">
        <f t="shared" si="1"/>
        <v>257478</v>
      </c>
      <c r="M25" s="131">
        <v>148514</v>
      </c>
    </row>
    <row r="26" spans="1:13" ht="15">
      <c r="A26" s="301" t="s">
        <v>332</v>
      </c>
      <c r="B26" s="22">
        <v>915</v>
      </c>
      <c r="C26" s="23">
        <v>1160</v>
      </c>
      <c r="D26" s="23"/>
      <c r="E26" s="23"/>
      <c r="F26" s="23"/>
      <c r="G26" s="23"/>
      <c r="H26" s="22"/>
      <c r="I26" s="19">
        <v>263</v>
      </c>
      <c r="J26" s="422"/>
      <c r="K26" s="23"/>
      <c r="L26" s="271">
        <f t="shared" si="1"/>
        <v>2338</v>
      </c>
      <c r="M26" s="131">
        <v>163</v>
      </c>
    </row>
    <row r="27" spans="1:13" ht="15">
      <c r="A27" s="301" t="s">
        <v>333</v>
      </c>
      <c r="B27" s="22">
        <f>SUM(B25,B26)</f>
        <v>67712</v>
      </c>
      <c r="C27" s="22">
        <f aca="true" t="shared" si="6" ref="C27:M27">SUM(C25,C26)</f>
        <v>9010</v>
      </c>
      <c r="D27" s="22">
        <f t="shared" si="6"/>
        <v>0</v>
      </c>
      <c r="E27" s="22">
        <f t="shared" si="6"/>
        <v>0</v>
      </c>
      <c r="F27" s="22">
        <f t="shared" si="6"/>
        <v>0</v>
      </c>
      <c r="G27" s="22">
        <f t="shared" si="6"/>
        <v>0</v>
      </c>
      <c r="H27" s="22">
        <f t="shared" si="6"/>
        <v>0</v>
      </c>
      <c r="I27" s="22">
        <f t="shared" si="6"/>
        <v>182545</v>
      </c>
      <c r="J27" s="22">
        <f t="shared" si="6"/>
        <v>549</v>
      </c>
      <c r="K27" s="22">
        <f t="shared" si="6"/>
        <v>0</v>
      </c>
      <c r="L27" s="271">
        <f t="shared" si="1"/>
        <v>259816</v>
      </c>
      <c r="M27" s="131">
        <f t="shared" si="6"/>
        <v>148677</v>
      </c>
    </row>
    <row r="28" spans="1:13" ht="15">
      <c r="A28" s="15" t="s">
        <v>69</v>
      </c>
      <c r="B28" s="22">
        <v>2920</v>
      </c>
      <c r="C28" s="23"/>
      <c r="D28" s="23"/>
      <c r="E28" s="23"/>
      <c r="F28" s="23"/>
      <c r="G28" s="23"/>
      <c r="H28" s="22"/>
      <c r="I28" s="19">
        <v>82695</v>
      </c>
      <c r="J28" s="422"/>
      <c r="K28" s="23"/>
      <c r="L28" s="271">
        <f t="shared" si="1"/>
        <v>85615</v>
      </c>
      <c r="M28" s="131">
        <v>49214</v>
      </c>
    </row>
    <row r="29" spans="1:13" ht="15">
      <c r="A29" s="135" t="s">
        <v>502</v>
      </c>
      <c r="B29" s="22">
        <v>14432</v>
      </c>
      <c r="C29" s="23">
        <v>4603</v>
      </c>
      <c r="D29" s="23">
        <v>285</v>
      </c>
      <c r="E29" s="23"/>
      <c r="F29" s="23"/>
      <c r="G29" s="23"/>
      <c r="H29" s="22"/>
      <c r="I29" s="19">
        <v>52198</v>
      </c>
      <c r="J29" s="422">
        <v>1443</v>
      </c>
      <c r="K29" s="23"/>
      <c r="L29" s="271">
        <f t="shared" si="1"/>
        <v>72961</v>
      </c>
      <c r="M29" s="131">
        <v>33582</v>
      </c>
    </row>
    <row r="30" spans="1:13" ht="15">
      <c r="A30" s="301" t="s">
        <v>332</v>
      </c>
      <c r="B30" s="22"/>
      <c r="C30" s="23">
        <v>296</v>
      </c>
      <c r="D30" s="23"/>
      <c r="E30" s="23"/>
      <c r="F30" s="23"/>
      <c r="G30" s="23"/>
      <c r="H30" s="22"/>
      <c r="I30" s="19">
        <v>121</v>
      </c>
      <c r="J30" s="422"/>
      <c r="K30" s="23"/>
      <c r="L30" s="271">
        <f t="shared" si="1"/>
        <v>417</v>
      </c>
      <c r="M30" s="131">
        <v>121</v>
      </c>
    </row>
    <row r="31" spans="1:13" ht="15.75" thickBot="1">
      <c r="A31" s="402" t="s">
        <v>333</v>
      </c>
      <c r="B31" s="403">
        <f>SUM(B29,B30)</f>
        <v>14432</v>
      </c>
      <c r="C31" s="403">
        <f aca="true" t="shared" si="7" ref="C31:K31">SUM(C29,C30)</f>
        <v>4899</v>
      </c>
      <c r="D31" s="403">
        <f t="shared" si="7"/>
        <v>285</v>
      </c>
      <c r="E31" s="403">
        <f t="shared" si="7"/>
        <v>0</v>
      </c>
      <c r="F31" s="403">
        <f t="shared" si="7"/>
        <v>0</v>
      </c>
      <c r="G31" s="403">
        <f t="shared" si="7"/>
        <v>0</v>
      </c>
      <c r="H31" s="403">
        <f t="shared" si="7"/>
        <v>0</v>
      </c>
      <c r="I31" s="403">
        <f t="shared" si="7"/>
        <v>52319</v>
      </c>
      <c r="J31" s="403">
        <f t="shared" si="7"/>
        <v>1443</v>
      </c>
      <c r="K31" s="403">
        <f t="shared" si="7"/>
        <v>0</v>
      </c>
      <c r="L31" s="404">
        <f t="shared" si="1"/>
        <v>73378</v>
      </c>
      <c r="M31" s="174">
        <v>33582</v>
      </c>
    </row>
    <row r="32" spans="1:13" ht="28.5">
      <c r="A32" s="405" t="s">
        <v>503</v>
      </c>
      <c r="B32" s="406"/>
      <c r="C32" s="407">
        <v>561</v>
      </c>
      <c r="D32" s="407"/>
      <c r="E32" s="407"/>
      <c r="F32" s="407"/>
      <c r="G32" s="407"/>
      <c r="H32" s="406"/>
      <c r="I32" s="108">
        <v>42221</v>
      </c>
      <c r="J32" s="534"/>
      <c r="K32" s="407"/>
      <c r="L32" s="357">
        <f t="shared" si="1"/>
        <v>42782</v>
      </c>
      <c r="M32" s="408">
        <v>37832</v>
      </c>
    </row>
    <row r="33" spans="1:13" ht="15">
      <c r="A33" s="301" t="s">
        <v>332</v>
      </c>
      <c r="B33" s="22"/>
      <c r="C33" s="23">
        <v>230</v>
      </c>
      <c r="D33" s="23"/>
      <c r="E33" s="23"/>
      <c r="F33" s="23"/>
      <c r="G33" s="23"/>
      <c r="H33" s="22"/>
      <c r="I33" s="19">
        <v>86</v>
      </c>
      <c r="J33" s="422"/>
      <c r="K33" s="23"/>
      <c r="L33" s="271">
        <f t="shared" si="1"/>
        <v>316</v>
      </c>
      <c r="M33" s="131">
        <v>86</v>
      </c>
    </row>
    <row r="34" spans="1:13" ht="15">
      <c r="A34" s="301" t="s">
        <v>333</v>
      </c>
      <c r="B34" s="22">
        <f>SUM(B32,B33)</f>
        <v>0</v>
      </c>
      <c r="C34" s="22">
        <f aca="true" t="shared" si="8" ref="C34:M34">SUM(C32,C33)</f>
        <v>791</v>
      </c>
      <c r="D34" s="22">
        <f t="shared" si="8"/>
        <v>0</v>
      </c>
      <c r="E34" s="22">
        <f t="shared" si="8"/>
        <v>0</v>
      </c>
      <c r="F34" s="22">
        <f t="shared" si="8"/>
        <v>0</v>
      </c>
      <c r="G34" s="22">
        <f t="shared" si="8"/>
        <v>0</v>
      </c>
      <c r="H34" s="22">
        <f t="shared" si="8"/>
        <v>0</v>
      </c>
      <c r="I34" s="22">
        <f t="shared" si="8"/>
        <v>42307</v>
      </c>
      <c r="J34" s="22">
        <f t="shared" si="8"/>
        <v>0</v>
      </c>
      <c r="K34" s="22">
        <f t="shared" si="8"/>
        <v>0</v>
      </c>
      <c r="L34" s="271">
        <f t="shared" si="1"/>
        <v>43098</v>
      </c>
      <c r="M34" s="131">
        <f t="shared" si="8"/>
        <v>37918</v>
      </c>
    </row>
    <row r="35" spans="1:13" ht="15">
      <c r="A35" s="15" t="s">
        <v>255</v>
      </c>
      <c r="B35" s="22"/>
      <c r="C35" s="23"/>
      <c r="D35" s="23"/>
      <c r="E35" s="23"/>
      <c r="F35" s="23"/>
      <c r="G35" s="23"/>
      <c r="H35" s="22"/>
      <c r="I35" s="19">
        <v>41859</v>
      </c>
      <c r="J35" s="422"/>
      <c r="K35" s="23"/>
      <c r="L35" s="271">
        <f t="shared" si="1"/>
        <v>41859</v>
      </c>
      <c r="M35" s="131">
        <v>37918</v>
      </c>
    </row>
    <row r="36" spans="1:13" ht="28.5">
      <c r="A36" s="135" t="s">
        <v>504</v>
      </c>
      <c r="B36" s="19">
        <v>178000</v>
      </c>
      <c r="C36" s="20">
        <v>18246</v>
      </c>
      <c r="D36" s="20">
        <v>0</v>
      </c>
      <c r="E36" s="20"/>
      <c r="F36" s="20"/>
      <c r="G36" s="20"/>
      <c r="H36" s="19"/>
      <c r="I36" s="19">
        <v>762241</v>
      </c>
      <c r="J36" s="423">
        <v>1974</v>
      </c>
      <c r="K36" s="19"/>
      <c r="L36" s="271">
        <f t="shared" si="1"/>
        <v>960461</v>
      </c>
      <c r="M36" s="145">
        <v>176459</v>
      </c>
    </row>
    <row r="37" spans="1:13" ht="15">
      <c r="A37" s="301" t="s">
        <v>332</v>
      </c>
      <c r="B37" s="19">
        <v>19344</v>
      </c>
      <c r="C37" s="302">
        <v>4559</v>
      </c>
      <c r="D37" s="23"/>
      <c r="E37" s="23"/>
      <c r="F37" s="23"/>
      <c r="G37" s="23"/>
      <c r="H37" s="22"/>
      <c r="I37" s="19">
        <v>387</v>
      </c>
      <c r="J37" s="422">
        <v>718</v>
      </c>
      <c r="K37" s="422"/>
      <c r="L37" s="271">
        <f t="shared" si="1"/>
        <v>25008</v>
      </c>
      <c r="M37" s="131">
        <v>387</v>
      </c>
    </row>
    <row r="38" spans="1:13" ht="15">
      <c r="A38" s="301" t="s">
        <v>333</v>
      </c>
      <c r="B38" s="19">
        <f>SUM(B36,B37)</f>
        <v>197344</v>
      </c>
      <c r="C38" s="19">
        <f aca="true" t="shared" si="9" ref="C38:M38">SUM(C36,C37)</f>
        <v>22805</v>
      </c>
      <c r="D38" s="19">
        <f t="shared" si="9"/>
        <v>0</v>
      </c>
      <c r="E38" s="19">
        <f t="shared" si="9"/>
        <v>0</v>
      </c>
      <c r="F38" s="19">
        <f t="shared" si="9"/>
        <v>0</v>
      </c>
      <c r="G38" s="19">
        <f t="shared" si="9"/>
        <v>0</v>
      </c>
      <c r="H38" s="19">
        <f t="shared" si="9"/>
        <v>0</v>
      </c>
      <c r="I38" s="19">
        <f t="shared" si="9"/>
        <v>762628</v>
      </c>
      <c r="J38" s="19">
        <f t="shared" si="9"/>
        <v>2692</v>
      </c>
      <c r="K38" s="19">
        <f t="shared" si="9"/>
        <v>0</v>
      </c>
      <c r="L38" s="271">
        <f t="shared" si="1"/>
        <v>985469</v>
      </c>
      <c r="M38" s="145">
        <f t="shared" si="9"/>
        <v>176846</v>
      </c>
    </row>
    <row r="39" spans="1:13" ht="15.75" thickBot="1">
      <c r="A39" s="359" t="s">
        <v>69</v>
      </c>
      <c r="B39" s="688">
        <v>178000</v>
      </c>
      <c r="C39" s="689"/>
      <c r="D39" s="690"/>
      <c r="E39" s="690"/>
      <c r="F39" s="690"/>
      <c r="G39" s="690"/>
      <c r="H39" s="403"/>
      <c r="I39" s="403">
        <v>155546</v>
      </c>
      <c r="J39" s="691"/>
      <c r="K39" s="690"/>
      <c r="L39" s="303">
        <f>SUM(B39:K39)</f>
        <v>333546</v>
      </c>
      <c r="M39" s="174">
        <v>176846</v>
      </c>
    </row>
    <row r="40" spans="1:13" s="2" customFormat="1" ht="28.5">
      <c r="A40" s="545" t="s">
        <v>495</v>
      </c>
      <c r="B40" s="150">
        <f>B5+B9+B13+B17+B21+B25+B29+B32+B36</f>
        <v>339875</v>
      </c>
      <c r="C40" s="150">
        <f aca="true" t="shared" si="10" ref="C40:M40">C5+C9+C13+C17+C21+C25+C29+C32+C36</f>
        <v>126707</v>
      </c>
      <c r="D40" s="150">
        <f t="shared" si="10"/>
        <v>2785</v>
      </c>
      <c r="E40" s="150">
        <f t="shared" si="10"/>
        <v>0</v>
      </c>
      <c r="F40" s="150">
        <f t="shared" si="10"/>
        <v>0</v>
      </c>
      <c r="G40" s="150">
        <f t="shared" si="10"/>
        <v>1000</v>
      </c>
      <c r="H40" s="150">
        <f t="shared" si="10"/>
        <v>0</v>
      </c>
      <c r="I40" s="150">
        <f t="shared" si="10"/>
        <v>1961386</v>
      </c>
      <c r="J40" s="150">
        <f t="shared" si="10"/>
        <v>16160</v>
      </c>
      <c r="K40" s="150">
        <f t="shared" si="10"/>
        <v>1833</v>
      </c>
      <c r="L40" s="150">
        <f t="shared" si="10"/>
        <v>2449746</v>
      </c>
      <c r="M40" s="175">
        <f t="shared" si="10"/>
        <v>972612</v>
      </c>
    </row>
    <row r="41" spans="1:13" s="2" customFormat="1" ht="15">
      <c r="A41" s="362" t="s">
        <v>336</v>
      </c>
      <c r="B41" s="363">
        <f>SUM(B37+B33+B30+B26+B22+B18+B14+B10+B6)</f>
        <v>28002</v>
      </c>
      <c r="C41" s="363">
        <f aca="true" t="shared" si="11" ref="C41:M41">SUM(C37+C33+C30+C26+C22+C18+C14+C10+C6)</f>
        <v>17084</v>
      </c>
      <c r="D41" s="363">
        <f t="shared" si="11"/>
        <v>0</v>
      </c>
      <c r="E41" s="363">
        <f t="shared" si="11"/>
        <v>1100</v>
      </c>
      <c r="F41" s="363">
        <f t="shared" si="11"/>
        <v>0</v>
      </c>
      <c r="G41" s="363">
        <f t="shared" si="11"/>
        <v>0</v>
      </c>
      <c r="H41" s="363">
        <f t="shared" si="11"/>
        <v>0</v>
      </c>
      <c r="I41" s="363">
        <f t="shared" si="11"/>
        <v>1432</v>
      </c>
      <c r="J41" s="363">
        <f t="shared" si="11"/>
        <v>718</v>
      </c>
      <c r="K41" s="363">
        <f t="shared" si="11"/>
        <v>0</v>
      </c>
      <c r="L41" s="363">
        <f t="shared" si="11"/>
        <v>48336</v>
      </c>
      <c r="M41" s="409">
        <f t="shared" si="11"/>
        <v>1152</v>
      </c>
    </row>
    <row r="42" spans="1:13" s="2" customFormat="1" ht="15">
      <c r="A42" s="301" t="s">
        <v>337</v>
      </c>
      <c r="B42" s="361">
        <f>SUM(B40:B41)</f>
        <v>367877</v>
      </c>
      <c r="C42" s="361">
        <f aca="true" t="shared" si="12" ref="C42:M42">SUM(C40:C41)</f>
        <v>143791</v>
      </c>
      <c r="D42" s="361">
        <f t="shared" si="12"/>
        <v>2785</v>
      </c>
      <c r="E42" s="361">
        <f t="shared" si="12"/>
        <v>1100</v>
      </c>
      <c r="F42" s="361">
        <f t="shared" si="12"/>
        <v>0</v>
      </c>
      <c r="G42" s="361">
        <f t="shared" si="12"/>
        <v>1000</v>
      </c>
      <c r="H42" s="361">
        <f t="shared" si="12"/>
        <v>0</v>
      </c>
      <c r="I42" s="361">
        <f t="shared" si="12"/>
        <v>1962818</v>
      </c>
      <c r="J42" s="361">
        <f t="shared" si="12"/>
        <v>16878</v>
      </c>
      <c r="K42" s="361">
        <f t="shared" si="12"/>
        <v>1833</v>
      </c>
      <c r="L42" s="361">
        <f t="shared" si="12"/>
        <v>2498082</v>
      </c>
      <c r="M42" s="410">
        <f t="shared" si="12"/>
        <v>973764</v>
      </c>
    </row>
    <row r="43" spans="1:13" ht="15">
      <c r="A43" s="151" t="s">
        <v>69</v>
      </c>
      <c r="B43" s="156">
        <f>SUM(B8+B12+B16+B20+B24+B28+B39+B35)</f>
        <v>206148</v>
      </c>
      <c r="C43" s="156">
        <f>SUM(C8+C12+C16+C20+C24+C28+C39+C35)</f>
        <v>86792</v>
      </c>
      <c r="D43" s="156">
        <f aca="true" t="shared" si="13" ref="D43:M43">SUM(D8+D12+D16+D20+D24+D28+D39+D35)</f>
        <v>0</v>
      </c>
      <c r="E43" s="156">
        <f t="shared" si="13"/>
        <v>0</v>
      </c>
      <c r="F43" s="156">
        <f t="shared" si="13"/>
        <v>0</v>
      </c>
      <c r="G43" s="156">
        <f t="shared" si="13"/>
        <v>0</v>
      </c>
      <c r="H43" s="156">
        <f t="shared" si="13"/>
        <v>0</v>
      </c>
      <c r="I43" s="156">
        <f t="shared" si="13"/>
        <v>1031169</v>
      </c>
      <c r="J43" s="156">
        <f t="shared" si="13"/>
        <v>0</v>
      </c>
      <c r="K43" s="156">
        <f t="shared" si="13"/>
        <v>0</v>
      </c>
      <c r="L43" s="156">
        <f t="shared" si="13"/>
        <v>1324109</v>
      </c>
      <c r="M43" s="157">
        <f t="shared" si="13"/>
        <v>840598</v>
      </c>
    </row>
    <row r="44" spans="1:13" ht="15.75" thickBot="1">
      <c r="A44" s="152" t="s">
        <v>70</v>
      </c>
      <c r="B44" s="158">
        <f>B42-B43</f>
        <v>161729</v>
      </c>
      <c r="C44" s="158">
        <f aca="true" t="shared" si="14" ref="C44:M44">C42-C43</f>
        <v>56999</v>
      </c>
      <c r="D44" s="158">
        <f t="shared" si="14"/>
        <v>2785</v>
      </c>
      <c r="E44" s="158">
        <f t="shared" si="14"/>
        <v>1100</v>
      </c>
      <c r="F44" s="158">
        <f t="shared" si="14"/>
        <v>0</v>
      </c>
      <c r="G44" s="158">
        <f t="shared" si="14"/>
        <v>1000</v>
      </c>
      <c r="H44" s="158">
        <f t="shared" si="14"/>
        <v>0</v>
      </c>
      <c r="I44" s="158">
        <f t="shared" si="14"/>
        <v>931649</v>
      </c>
      <c r="J44" s="158">
        <f t="shared" si="14"/>
        <v>16878</v>
      </c>
      <c r="K44" s="158">
        <f t="shared" si="14"/>
        <v>1833</v>
      </c>
      <c r="L44" s="158">
        <f t="shared" si="14"/>
        <v>1173973</v>
      </c>
      <c r="M44" s="159">
        <f t="shared" si="14"/>
        <v>133166</v>
      </c>
    </row>
    <row r="45" spans="2:12" ht="15">
      <c r="B45" s="9"/>
      <c r="C45" s="9"/>
      <c r="D45" s="9"/>
      <c r="E45" s="9"/>
      <c r="F45" s="9"/>
      <c r="G45" s="9"/>
      <c r="H45" s="9"/>
      <c r="I45" s="273"/>
      <c r="J45" s="9"/>
      <c r="K45" s="9"/>
      <c r="L45" s="9"/>
    </row>
    <row r="46" ht="15">
      <c r="L46" s="273"/>
    </row>
  </sheetData>
  <sheetProtection/>
  <mergeCells count="9">
    <mergeCell ref="J2:K2"/>
    <mergeCell ref="M1:M3"/>
    <mergeCell ref="L1:L3"/>
    <mergeCell ref="B1:H1"/>
    <mergeCell ref="A1:A3"/>
    <mergeCell ref="I1:K1"/>
    <mergeCell ref="E2:H2"/>
    <mergeCell ref="B2:D2"/>
    <mergeCell ref="I2:I3"/>
  </mergeCells>
  <printOptions/>
  <pageMargins left="0.2755905511811024" right="0.1968503937007874" top="0.7874015748031497" bottom="0.2" header="0.2755905511811024" footer="0.36"/>
  <pageSetup horizontalDpi="600" verticalDpi="600" orientation="landscape" paperSize="9" scale="85" r:id="rId1"/>
  <headerFooter>
    <oddHeader>&amp;C&amp;"Book Antiqua,Félkövér"&amp;11Önkormányzati költségvetési szervek 
2016. évi főbb bevételei jogcím-csoportonként&amp;R&amp;"Book Antiqua,Félkövér"&amp;11 6.sz.melléklet
ezer Ft</oddHeader>
    <oddFooter>&amp;C&amp;P</oddFooter>
  </headerFooter>
  <rowBreaks count="1" manualBreakCount="1">
    <brk id="3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17.421875" style="66" customWidth="1"/>
    <col min="2" max="2" width="8.28125" style="1" bestFit="1" customWidth="1"/>
    <col min="3" max="3" width="9.28125" style="1" customWidth="1"/>
    <col min="4" max="4" width="8.00390625" style="1" bestFit="1" customWidth="1"/>
    <col min="5" max="5" width="7.8515625" style="1" customWidth="1"/>
    <col min="6" max="6" width="9.00390625" style="1" customWidth="1"/>
    <col min="7" max="7" width="8.7109375" style="1" customWidth="1"/>
    <col min="8" max="9" width="6.8515625" style="1" customWidth="1"/>
    <col min="10" max="10" width="10.140625" style="1" bestFit="1" customWidth="1"/>
    <col min="11" max="11" width="7.00390625" style="1" bestFit="1" customWidth="1"/>
    <col min="12" max="12" width="8.7109375" style="1" customWidth="1"/>
    <col min="13" max="13" width="9.28125" style="1" customWidth="1"/>
    <col min="14" max="14" width="7.00390625" style="1" customWidth="1"/>
    <col min="15" max="15" width="6.57421875" style="1" customWidth="1"/>
    <col min="16" max="16" width="7.57421875" style="1" customWidth="1"/>
    <col min="17" max="17" width="6.00390625" style="1" bestFit="1" customWidth="1"/>
    <col min="18" max="18" width="7.57421875" style="2" customWidth="1"/>
    <col min="19" max="19" width="9.00390625" style="2" customWidth="1"/>
    <col min="20" max="16384" width="9.140625" style="1" customWidth="1"/>
  </cols>
  <sheetData>
    <row r="1" spans="1:19" ht="29.25" customHeight="1" thickBot="1">
      <c r="A1" s="824" t="s">
        <v>15</v>
      </c>
      <c r="B1" s="827" t="s">
        <v>49</v>
      </c>
      <c r="C1" s="828"/>
      <c r="D1" s="828"/>
      <c r="E1" s="828"/>
      <c r="F1" s="828"/>
      <c r="G1" s="828"/>
      <c r="H1" s="828"/>
      <c r="I1" s="828"/>
      <c r="J1" s="828"/>
      <c r="K1" s="828"/>
      <c r="L1" s="828"/>
      <c r="M1" s="828"/>
      <c r="N1" s="828"/>
      <c r="O1" s="829"/>
      <c r="P1" s="788" t="s">
        <v>23</v>
      </c>
      <c r="Q1" s="789"/>
      <c r="R1" s="790"/>
      <c r="S1" s="817" t="s">
        <v>9</v>
      </c>
    </row>
    <row r="2" spans="1:19" ht="15" customHeight="1">
      <c r="A2" s="825"/>
      <c r="B2" s="820" t="s">
        <v>8</v>
      </c>
      <c r="C2" s="821"/>
      <c r="D2" s="821"/>
      <c r="E2" s="821"/>
      <c r="F2" s="821"/>
      <c r="G2" s="821"/>
      <c r="H2" s="821"/>
      <c r="I2" s="822"/>
      <c r="J2" s="820" t="s">
        <v>68</v>
      </c>
      <c r="K2" s="821"/>
      <c r="L2" s="821"/>
      <c r="M2" s="821"/>
      <c r="N2" s="821"/>
      <c r="O2" s="822"/>
      <c r="P2" s="779" t="s">
        <v>262</v>
      </c>
      <c r="Q2" s="791" t="s">
        <v>258</v>
      </c>
      <c r="R2" s="767" t="s">
        <v>422</v>
      </c>
      <c r="S2" s="818"/>
    </row>
    <row r="3" spans="1:19" ht="16.5" customHeight="1">
      <c r="A3" s="825"/>
      <c r="B3" s="776" t="s">
        <v>0</v>
      </c>
      <c r="C3" s="765" t="s">
        <v>144</v>
      </c>
      <c r="D3" s="765" t="s">
        <v>10</v>
      </c>
      <c r="E3" s="765" t="s">
        <v>47</v>
      </c>
      <c r="F3" s="774" t="s">
        <v>46</v>
      </c>
      <c r="G3" s="775"/>
      <c r="H3" s="775"/>
      <c r="I3" s="823"/>
      <c r="J3" s="766" t="s">
        <v>80</v>
      </c>
      <c r="K3" s="779" t="s">
        <v>11</v>
      </c>
      <c r="L3" s="778" t="s">
        <v>64</v>
      </c>
      <c r="M3" s="778"/>
      <c r="N3" s="778"/>
      <c r="O3" s="778"/>
      <c r="P3" s="779"/>
      <c r="Q3" s="766"/>
      <c r="R3" s="778"/>
      <c r="S3" s="818"/>
    </row>
    <row r="4" spans="1:19" ht="38.25">
      <c r="A4" s="826"/>
      <c r="B4" s="777"/>
      <c r="C4" s="767"/>
      <c r="D4" s="767"/>
      <c r="E4" s="767"/>
      <c r="F4" s="244" t="s">
        <v>145</v>
      </c>
      <c r="G4" s="54" t="s">
        <v>146</v>
      </c>
      <c r="H4" s="247" t="s">
        <v>149</v>
      </c>
      <c r="I4" s="247" t="s">
        <v>185</v>
      </c>
      <c r="J4" s="767"/>
      <c r="K4" s="777"/>
      <c r="L4" s="54" t="s">
        <v>145</v>
      </c>
      <c r="M4" s="54" t="s">
        <v>146</v>
      </c>
      <c r="N4" s="247" t="s">
        <v>149</v>
      </c>
      <c r="O4" s="247" t="s">
        <v>185</v>
      </c>
      <c r="P4" s="777"/>
      <c r="Q4" s="767"/>
      <c r="R4" s="778"/>
      <c r="S4" s="819"/>
    </row>
    <row r="5" spans="1:19" ht="14.25" thickBot="1">
      <c r="A5" s="68">
        <v>1</v>
      </c>
      <c r="B5" s="69">
        <v>2</v>
      </c>
      <c r="C5" s="69">
        <v>3</v>
      </c>
      <c r="D5" s="70">
        <v>4</v>
      </c>
      <c r="E5" s="69">
        <v>5</v>
      </c>
      <c r="F5" s="69">
        <v>6</v>
      </c>
      <c r="G5" s="69">
        <v>7</v>
      </c>
      <c r="H5" s="69">
        <v>8</v>
      </c>
      <c r="I5" s="69">
        <v>9</v>
      </c>
      <c r="J5" s="69">
        <v>10</v>
      </c>
      <c r="K5" s="69">
        <v>11</v>
      </c>
      <c r="L5" s="69">
        <v>12</v>
      </c>
      <c r="M5" s="69">
        <v>13</v>
      </c>
      <c r="N5" s="69">
        <v>14</v>
      </c>
      <c r="O5" s="69">
        <v>15</v>
      </c>
      <c r="P5" s="69">
        <v>16</v>
      </c>
      <c r="Q5" s="69">
        <v>17</v>
      </c>
      <c r="R5" s="69">
        <v>18</v>
      </c>
      <c r="S5" s="71">
        <v>19</v>
      </c>
    </row>
    <row r="6" spans="1:19" ht="42.75">
      <c r="A6" s="692" t="s">
        <v>570</v>
      </c>
      <c r="B6" s="109">
        <v>72224</v>
      </c>
      <c r="C6" s="109">
        <v>25726</v>
      </c>
      <c r="D6" s="109">
        <v>443011</v>
      </c>
      <c r="E6" s="109">
        <v>26808</v>
      </c>
      <c r="F6" s="109">
        <v>77226</v>
      </c>
      <c r="G6" s="109">
        <v>235392</v>
      </c>
      <c r="H6" s="109">
        <v>19896</v>
      </c>
      <c r="I6" s="109">
        <v>7500</v>
      </c>
      <c r="J6" s="109">
        <v>310364</v>
      </c>
      <c r="K6" s="109">
        <v>277535</v>
      </c>
      <c r="L6" s="109"/>
      <c r="M6" s="109">
        <v>40750</v>
      </c>
      <c r="N6" s="109">
        <v>308774</v>
      </c>
      <c r="O6" s="109">
        <v>0</v>
      </c>
      <c r="P6" s="109">
        <v>36334</v>
      </c>
      <c r="Q6" s="109"/>
      <c r="R6" s="109">
        <v>300000</v>
      </c>
      <c r="S6" s="693">
        <f>SUM(B6:R6)</f>
        <v>2181540</v>
      </c>
    </row>
    <row r="7" spans="1:19" ht="15">
      <c r="A7" s="694" t="s">
        <v>330</v>
      </c>
      <c r="B7" s="192">
        <v>811</v>
      </c>
      <c r="C7" s="192">
        <v>110</v>
      </c>
      <c r="D7" s="192">
        <v>378</v>
      </c>
      <c r="E7" s="192"/>
      <c r="F7" s="192">
        <v>-1964</v>
      </c>
      <c r="G7" s="192">
        <v>1031</v>
      </c>
      <c r="H7" s="192">
        <v>6596</v>
      </c>
      <c r="I7" s="192"/>
      <c r="J7" s="192">
        <v>18160</v>
      </c>
      <c r="K7" s="192"/>
      <c r="L7" s="192">
        <v>640</v>
      </c>
      <c r="M7" s="192">
        <v>0</v>
      </c>
      <c r="N7" s="192">
        <v>-9906</v>
      </c>
      <c r="O7" s="192"/>
      <c r="P7" s="192">
        <v>35368</v>
      </c>
      <c r="Q7" s="192"/>
      <c r="R7" s="192"/>
      <c r="S7" s="695">
        <f aca="true" t="shared" si="0" ref="S7:S12">SUM(B7:R7)</f>
        <v>51224</v>
      </c>
    </row>
    <row r="8" spans="1:19" ht="28.5">
      <c r="A8" s="694" t="s">
        <v>331</v>
      </c>
      <c r="B8" s="192">
        <f>SUM(B6,B7)</f>
        <v>73035</v>
      </c>
      <c r="C8" s="192">
        <f aca="true" t="shared" si="1" ref="C8:R8">SUM(C6,C7)</f>
        <v>25836</v>
      </c>
      <c r="D8" s="192">
        <f t="shared" si="1"/>
        <v>443389</v>
      </c>
      <c r="E8" s="192">
        <f t="shared" si="1"/>
        <v>26808</v>
      </c>
      <c r="F8" s="192">
        <f t="shared" si="1"/>
        <v>75262</v>
      </c>
      <c r="G8" s="192">
        <f t="shared" si="1"/>
        <v>236423</v>
      </c>
      <c r="H8" s="192">
        <f t="shared" si="1"/>
        <v>26492</v>
      </c>
      <c r="I8" s="192">
        <f t="shared" si="1"/>
        <v>7500</v>
      </c>
      <c r="J8" s="192">
        <f t="shared" si="1"/>
        <v>328524</v>
      </c>
      <c r="K8" s="192">
        <f t="shared" si="1"/>
        <v>277535</v>
      </c>
      <c r="L8" s="192">
        <f t="shared" si="1"/>
        <v>640</v>
      </c>
      <c r="M8" s="192">
        <f t="shared" si="1"/>
        <v>40750</v>
      </c>
      <c r="N8" s="192">
        <f t="shared" si="1"/>
        <v>298868</v>
      </c>
      <c r="O8" s="192">
        <f t="shared" si="1"/>
        <v>0</v>
      </c>
      <c r="P8" s="192">
        <f t="shared" si="1"/>
        <v>71702</v>
      </c>
      <c r="Q8" s="192"/>
      <c r="R8" s="192">
        <f t="shared" si="1"/>
        <v>300000</v>
      </c>
      <c r="S8" s="696">
        <f t="shared" si="0"/>
        <v>2232764</v>
      </c>
    </row>
    <row r="9" spans="1:19" ht="15">
      <c r="A9" s="697" t="s">
        <v>133</v>
      </c>
      <c r="B9" s="191">
        <v>12162</v>
      </c>
      <c r="C9" s="191">
        <v>3283</v>
      </c>
      <c r="D9" s="191">
        <v>120971</v>
      </c>
      <c r="E9" s="191">
        <v>21300</v>
      </c>
      <c r="F9" s="191">
        <v>65845</v>
      </c>
      <c r="G9" s="191">
        <v>99677</v>
      </c>
      <c r="H9" s="191"/>
      <c r="I9" s="191"/>
      <c r="J9" s="191">
        <v>71111</v>
      </c>
      <c r="K9" s="191">
        <v>81688</v>
      </c>
      <c r="L9" s="191">
        <v>0</v>
      </c>
      <c r="M9" s="191">
        <v>0</v>
      </c>
      <c r="N9" s="191">
        <v>0</v>
      </c>
      <c r="O9" s="191">
        <v>0</v>
      </c>
      <c r="P9" s="191">
        <v>71702</v>
      </c>
      <c r="Q9" s="191"/>
      <c r="R9" s="191">
        <v>0</v>
      </c>
      <c r="S9" s="696">
        <f t="shared" si="0"/>
        <v>547739</v>
      </c>
    </row>
    <row r="10" spans="1:19" ht="42.75">
      <c r="A10" s="694" t="s">
        <v>571</v>
      </c>
      <c r="B10" s="192">
        <v>1080538</v>
      </c>
      <c r="C10" s="192">
        <v>303745</v>
      </c>
      <c r="D10" s="192">
        <v>927881</v>
      </c>
      <c r="E10" s="192">
        <v>80</v>
      </c>
      <c r="F10" s="192">
        <v>309</v>
      </c>
      <c r="G10" s="192"/>
      <c r="H10" s="192"/>
      <c r="I10" s="192"/>
      <c r="J10" s="192">
        <v>80036</v>
      </c>
      <c r="K10" s="192">
        <v>54324</v>
      </c>
      <c r="L10" s="192"/>
      <c r="M10" s="192"/>
      <c r="N10" s="192"/>
      <c r="O10" s="192">
        <v>2833</v>
      </c>
      <c r="P10" s="192"/>
      <c r="Q10" s="192"/>
      <c r="R10" s="192"/>
      <c r="S10" s="696">
        <f t="shared" si="0"/>
        <v>2449746</v>
      </c>
    </row>
    <row r="11" spans="1:19" ht="15">
      <c r="A11" s="694" t="s">
        <v>330</v>
      </c>
      <c r="B11" s="192">
        <v>22915</v>
      </c>
      <c r="C11" s="192">
        <v>5809</v>
      </c>
      <c r="D11" s="192">
        <v>17660</v>
      </c>
      <c r="E11" s="192"/>
      <c r="F11" s="192">
        <v>49</v>
      </c>
      <c r="G11" s="192"/>
      <c r="H11" s="192"/>
      <c r="I11" s="192"/>
      <c r="J11" s="192">
        <v>3702</v>
      </c>
      <c r="K11" s="192">
        <v>-1799</v>
      </c>
      <c r="L11" s="192"/>
      <c r="M11" s="192"/>
      <c r="N11" s="192"/>
      <c r="O11" s="192"/>
      <c r="P11" s="192"/>
      <c r="Q11" s="192"/>
      <c r="R11" s="192"/>
      <c r="S11" s="696">
        <f t="shared" si="0"/>
        <v>48336</v>
      </c>
    </row>
    <row r="12" spans="1:19" ht="28.5">
      <c r="A12" s="694" t="s">
        <v>331</v>
      </c>
      <c r="B12" s="192">
        <f>SUM(B10,B11)</f>
        <v>1103453</v>
      </c>
      <c r="C12" s="192">
        <f>SUM(C10,C11)</f>
        <v>309554</v>
      </c>
      <c r="D12" s="192">
        <f>SUM(D10,D11)</f>
        <v>945541</v>
      </c>
      <c r="E12" s="192">
        <f>SUM(E10,E11)</f>
        <v>80</v>
      </c>
      <c r="F12" s="192">
        <f>SUM(F10,F11)</f>
        <v>358</v>
      </c>
      <c r="G12" s="192"/>
      <c r="H12" s="192"/>
      <c r="I12" s="192"/>
      <c r="J12" s="192">
        <f>SUM(J10,J11)</f>
        <v>83738</v>
      </c>
      <c r="K12" s="192">
        <f>SUM(K10,K11)</f>
        <v>52525</v>
      </c>
      <c r="L12" s="192"/>
      <c r="M12" s="192"/>
      <c r="N12" s="192"/>
      <c r="O12" s="192">
        <f>SUM(O10,O11)</f>
        <v>2833</v>
      </c>
      <c r="P12" s="192"/>
      <c r="Q12" s="192"/>
      <c r="R12" s="192"/>
      <c r="S12" s="696">
        <f t="shared" si="0"/>
        <v>2498082</v>
      </c>
    </row>
    <row r="13" spans="1:19" ht="15.75" thickBot="1">
      <c r="A13" s="698" t="s">
        <v>133</v>
      </c>
      <c r="B13" s="193">
        <v>694924</v>
      </c>
      <c r="C13" s="193">
        <v>193476</v>
      </c>
      <c r="D13" s="193">
        <v>420524</v>
      </c>
      <c r="E13" s="193">
        <v>0</v>
      </c>
      <c r="F13" s="193"/>
      <c r="G13" s="193"/>
      <c r="H13" s="193"/>
      <c r="I13" s="193"/>
      <c r="J13" s="193">
        <v>5894</v>
      </c>
      <c r="K13" s="193">
        <v>7625</v>
      </c>
      <c r="L13" s="193"/>
      <c r="M13" s="193"/>
      <c r="N13" s="193"/>
      <c r="O13" s="193"/>
      <c r="P13" s="193"/>
      <c r="Q13" s="193"/>
      <c r="R13" s="193"/>
      <c r="S13" s="699">
        <f>SUM(B13:R13)</f>
        <v>1322443</v>
      </c>
    </row>
    <row r="14" spans="1:19" ht="16.5" customHeight="1">
      <c r="A14" s="692" t="s">
        <v>50</v>
      </c>
      <c r="B14" s="493">
        <f aca="true" t="shared" si="2" ref="B14:S14">SUM(B6+B10)</f>
        <v>1152762</v>
      </c>
      <c r="C14" s="493">
        <f t="shared" si="2"/>
        <v>329471</v>
      </c>
      <c r="D14" s="493">
        <f t="shared" si="2"/>
        <v>1370892</v>
      </c>
      <c r="E14" s="493">
        <f t="shared" si="2"/>
        <v>26888</v>
      </c>
      <c r="F14" s="493">
        <f t="shared" si="2"/>
        <v>77535</v>
      </c>
      <c r="G14" s="493">
        <f t="shared" si="2"/>
        <v>235392</v>
      </c>
      <c r="H14" s="493">
        <f t="shared" si="2"/>
        <v>19896</v>
      </c>
      <c r="I14" s="493">
        <f t="shared" si="2"/>
        <v>7500</v>
      </c>
      <c r="J14" s="493">
        <f t="shared" si="2"/>
        <v>390400</v>
      </c>
      <c r="K14" s="493">
        <f t="shared" si="2"/>
        <v>331859</v>
      </c>
      <c r="L14" s="493">
        <f t="shared" si="2"/>
        <v>0</v>
      </c>
      <c r="M14" s="493">
        <f t="shared" si="2"/>
        <v>40750</v>
      </c>
      <c r="N14" s="493">
        <f t="shared" si="2"/>
        <v>308774</v>
      </c>
      <c r="O14" s="493">
        <f t="shared" si="2"/>
        <v>2833</v>
      </c>
      <c r="P14" s="493">
        <f t="shared" si="2"/>
        <v>36334</v>
      </c>
      <c r="Q14" s="493">
        <f t="shared" si="2"/>
        <v>0</v>
      </c>
      <c r="R14" s="493">
        <f t="shared" si="2"/>
        <v>300000</v>
      </c>
      <c r="S14" s="693">
        <f t="shared" si="2"/>
        <v>4631286</v>
      </c>
    </row>
    <row r="15" spans="1:19" ht="16.5" customHeight="1">
      <c r="A15" s="694" t="s">
        <v>330</v>
      </c>
      <c r="B15" s="494">
        <f>SUM(B7+B11)</f>
        <v>23726</v>
      </c>
      <c r="C15" s="494">
        <f aca="true" t="shared" si="3" ref="C15:S15">SUM(C7+C11)</f>
        <v>5919</v>
      </c>
      <c r="D15" s="494">
        <f t="shared" si="3"/>
        <v>18038</v>
      </c>
      <c r="E15" s="494">
        <f t="shared" si="3"/>
        <v>0</v>
      </c>
      <c r="F15" s="494">
        <f t="shared" si="3"/>
        <v>-1915</v>
      </c>
      <c r="G15" s="494">
        <f t="shared" si="3"/>
        <v>1031</v>
      </c>
      <c r="H15" s="494">
        <f t="shared" si="3"/>
        <v>6596</v>
      </c>
      <c r="I15" s="494">
        <f t="shared" si="3"/>
        <v>0</v>
      </c>
      <c r="J15" s="494">
        <f t="shared" si="3"/>
        <v>21862</v>
      </c>
      <c r="K15" s="494">
        <f t="shared" si="3"/>
        <v>-1799</v>
      </c>
      <c r="L15" s="494">
        <f t="shared" si="3"/>
        <v>640</v>
      </c>
      <c r="M15" s="494">
        <f t="shared" si="3"/>
        <v>0</v>
      </c>
      <c r="N15" s="494">
        <f t="shared" si="3"/>
        <v>-9906</v>
      </c>
      <c r="O15" s="494">
        <f t="shared" si="3"/>
        <v>0</v>
      </c>
      <c r="P15" s="494">
        <f t="shared" si="3"/>
        <v>35368</v>
      </c>
      <c r="Q15" s="494">
        <f t="shared" si="3"/>
        <v>0</v>
      </c>
      <c r="R15" s="494">
        <f t="shared" si="3"/>
        <v>0</v>
      </c>
      <c r="S15" s="695">
        <f t="shared" si="3"/>
        <v>99560</v>
      </c>
    </row>
    <row r="16" spans="1:19" ht="28.5" customHeight="1">
      <c r="A16" s="694" t="s">
        <v>331</v>
      </c>
      <c r="B16" s="494">
        <f>SUM(B14:B15)</f>
        <v>1176488</v>
      </c>
      <c r="C16" s="494">
        <f aca="true" t="shared" si="4" ref="C16:S16">SUM(C14:C15)</f>
        <v>335390</v>
      </c>
      <c r="D16" s="494">
        <f t="shared" si="4"/>
        <v>1388930</v>
      </c>
      <c r="E16" s="494">
        <f t="shared" si="4"/>
        <v>26888</v>
      </c>
      <c r="F16" s="494">
        <f t="shared" si="4"/>
        <v>75620</v>
      </c>
      <c r="G16" s="494">
        <f t="shared" si="4"/>
        <v>236423</v>
      </c>
      <c r="H16" s="494">
        <f t="shared" si="4"/>
        <v>26492</v>
      </c>
      <c r="I16" s="494">
        <f>SUM(I14:I15)</f>
        <v>7500</v>
      </c>
      <c r="J16" s="494">
        <f>SUM(J14:J15)</f>
        <v>412262</v>
      </c>
      <c r="K16" s="494">
        <f t="shared" si="4"/>
        <v>330060</v>
      </c>
      <c r="L16" s="494">
        <f t="shared" si="4"/>
        <v>640</v>
      </c>
      <c r="M16" s="494">
        <f t="shared" si="4"/>
        <v>40750</v>
      </c>
      <c r="N16" s="494">
        <f t="shared" si="4"/>
        <v>298868</v>
      </c>
      <c r="O16" s="494">
        <f t="shared" si="4"/>
        <v>2833</v>
      </c>
      <c r="P16" s="494">
        <f t="shared" si="4"/>
        <v>71702</v>
      </c>
      <c r="Q16" s="494">
        <f t="shared" si="4"/>
        <v>0</v>
      </c>
      <c r="R16" s="494">
        <f t="shared" si="4"/>
        <v>300000</v>
      </c>
      <c r="S16" s="695">
        <f t="shared" si="4"/>
        <v>4730846</v>
      </c>
    </row>
    <row r="17" spans="1:19" s="2" customFormat="1" ht="28.5">
      <c r="A17" s="498" t="s">
        <v>69</v>
      </c>
      <c r="B17" s="494">
        <f>B9+B13</f>
        <v>707086</v>
      </c>
      <c r="C17" s="494">
        <f aca="true" t="shared" si="5" ref="C17:S17">C9+C13</f>
        <v>196759</v>
      </c>
      <c r="D17" s="494">
        <f t="shared" si="5"/>
        <v>541495</v>
      </c>
      <c r="E17" s="494">
        <f t="shared" si="5"/>
        <v>21300</v>
      </c>
      <c r="F17" s="494">
        <f t="shared" si="5"/>
        <v>65845</v>
      </c>
      <c r="G17" s="494">
        <f t="shared" si="5"/>
        <v>99677</v>
      </c>
      <c r="H17" s="494">
        <f t="shared" si="5"/>
        <v>0</v>
      </c>
      <c r="I17" s="494">
        <f t="shared" si="5"/>
        <v>0</v>
      </c>
      <c r="J17" s="494">
        <f t="shared" si="5"/>
        <v>77005</v>
      </c>
      <c r="K17" s="494">
        <f t="shared" si="5"/>
        <v>89313</v>
      </c>
      <c r="L17" s="494">
        <f t="shared" si="5"/>
        <v>0</v>
      </c>
      <c r="M17" s="494">
        <f t="shared" si="5"/>
        <v>0</v>
      </c>
      <c r="N17" s="494">
        <f t="shared" si="5"/>
        <v>0</v>
      </c>
      <c r="O17" s="494">
        <f t="shared" si="5"/>
        <v>0</v>
      </c>
      <c r="P17" s="494">
        <f t="shared" si="5"/>
        <v>71702</v>
      </c>
      <c r="Q17" s="494">
        <f t="shared" si="5"/>
        <v>0</v>
      </c>
      <c r="R17" s="494">
        <f t="shared" si="5"/>
        <v>0</v>
      </c>
      <c r="S17" s="695">
        <f t="shared" si="5"/>
        <v>1870182</v>
      </c>
    </row>
    <row r="18" spans="1:19" s="2" customFormat="1" ht="29.25" thickBot="1">
      <c r="A18" s="700" t="s">
        <v>70</v>
      </c>
      <c r="B18" s="495">
        <f>B16-B17</f>
        <v>469402</v>
      </c>
      <c r="C18" s="495">
        <f aca="true" t="shared" si="6" ref="C18:S18">C16-C17</f>
        <v>138631</v>
      </c>
      <c r="D18" s="495">
        <f t="shared" si="6"/>
        <v>847435</v>
      </c>
      <c r="E18" s="495">
        <f t="shared" si="6"/>
        <v>5588</v>
      </c>
      <c r="F18" s="495">
        <f t="shared" si="6"/>
        <v>9775</v>
      </c>
      <c r="G18" s="495">
        <f t="shared" si="6"/>
        <v>136746</v>
      </c>
      <c r="H18" s="495">
        <f t="shared" si="6"/>
        <v>26492</v>
      </c>
      <c r="I18" s="495">
        <f t="shared" si="6"/>
        <v>7500</v>
      </c>
      <c r="J18" s="495">
        <f t="shared" si="6"/>
        <v>335257</v>
      </c>
      <c r="K18" s="495">
        <f t="shared" si="6"/>
        <v>240747</v>
      </c>
      <c r="L18" s="495">
        <f t="shared" si="6"/>
        <v>640</v>
      </c>
      <c r="M18" s="495">
        <f t="shared" si="6"/>
        <v>40750</v>
      </c>
      <c r="N18" s="495">
        <f t="shared" si="6"/>
        <v>298868</v>
      </c>
      <c r="O18" s="495">
        <f t="shared" si="6"/>
        <v>2833</v>
      </c>
      <c r="P18" s="495">
        <f t="shared" si="6"/>
        <v>0</v>
      </c>
      <c r="Q18" s="495">
        <f t="shared" si="6"/>
        <v>0</v>
      </c>
      <c r="R18" s="495">
        <f t="shared" si="6"/>
        <v>300000</v>
      </c>
      <c r="S18" s="701">
        <f t="shared" si="6"/>
        <v>2860664</v>
      </c>
    </row>
    <row r="19" spans="2:15" ht="1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2" ht="14.25" customHeight="1"/>
  </sheetData>
  <sheetProtection/>
  <mergeCells count="17">
    <mergeCell ref="F3:I3"/>
    <mergeCell ref="B2:I2"/>
    <mergeCell ref="A1:A4"/>
    <mergeCell ref="C3:C4"/>
    <mergeCell ref="D3:D4"/>
    <mergeCell ref="B3:B4"/>
    <mergeCell ref="E3:E4"/>
    <mergeCell ref="B1:O1"/>
    <mergeCell ref="Q2:Q4"/>
    <mergeCell ref="S1:S4"/>
    <mergeCell ref="K3:K4"/>
    <mergeCell ref="J3:J4"/>
    <mergeCell ref="L3:O3"/>
    <mergeCell ref="P2:P4"/>
    <mergeCell ref="R2:R4"/>
    <mergeCell ref="P1:R1"/>
    <mergeCell ref="J2:O2"/>
  </mergeCells>
  <printOptions/>
  <pageMargins left="0.32" right="0.2362204724409449" top="1.0236220472440944" bottom="0.7480314960629921" header="0.31496062992125984" footer="0.31496062992125984"/>
  <pageSetup horizontalDpi="600" verticalDpi="600" orientation="landscape" paperSize="9" scale="90" r:id="rId1"/>
  <headerFooter>
    <oddHeader>&amp;C&amp;"Book Antiqua,Félkövér"&amp;11Keszthely Város Önkormányzata
2016. évi kiadásai kiemelt előirányzatok szerinti bontásban&amp;R&amp;"Book Antiqua,Félkövér"7.sz. melléklet
ezer Ft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W91"/>
  <sheetViews>
    <sheetView zoomScalePageLayoutView="0" workbookViewId="0" topLeftCell="A1">
      <pane xSplit="1" ySplit="5" topLeftCell="B6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66" sqref="J66"/>
    </sheetView>
  </sheetViews>
  <sheetFormatPr defaultColWidth="9.140625" defaultRowHeight="12.75"/>
  <cols>
    <col min="1" max="1" width="28.140625" style="66" customWidth="1"/>
    <col min="2" max="2" width="8.28125" style="1" customWidth="1"/>
    <col min="3" max="3" width="7.28125" style="1" customWidth="1"/>
    <col min="4" max="4" width="7.421875" style="1" customWidth="1"/>
    <col min="5" max="5" width="7.140625" style="1" customWidth="1"/>
    <col min="6" max="6" width="8.57421875" style="1" bestFit="1" customWidth="1"/>
    <col min="7" max="7" width="10.140625" style="1" customWidth="1"/>
    <col min="8" max="9" width="6.8515625" style="1" customWidth="1"/>
    <col min="10" max="10" width="8.421875" style="1" customWidth="1"/>
    <col min="11" max="11" width="7.00390625" style="1" bestFit="1" customWidth="1"/>
    <col min="12" max="12" width="6.8515625" style="1" customWidth="1"/>
    <col min="13" max="14" width="7.140625" style="1" customWidth="1"/>
    <col min="15" max="15" width="6.57421875" style="1" bestFit="1" customWidth="1"/>
    <col min="16" max="16" width="7.7109375" style="1" customWidth="1"/>
    <col min="17" max="17" width="7.00390625" style="1" customWidth="1"/>
    <col min="18" max="18" width="6.00390625" style="1" bestFit="1" customWidth="1"/>
    <col min="19" max="19" width="6.7109375" style="2" customWidth="1"/>
    <col min="20" max="20" width="8.421875" style="2" customWidth="1"/>
    <col min="21" max="16384" width="9.140625" style="1" customWidth="1"/>
  </cols>
  <sheetData>
    <row r="1" spans="1:20" ht="14.25">
      <c r="A1" s="785" t="s">
        <v>143</v>
      </c>
      <c r="B1" s="830" t="s">
        <v>49</v>
      </c>
      <c r="C1" s="831"/>
      <c r="D1" s="831"/>
      <c r="E1" s="831"/>
      <c r="F1" s="831"/>
      <c r="G1" s="831"/>
      <c r="H1" s="831"/>
      <c r="I1" s="831"/>
      <c r="J1" s="831"/>
      <c r="K1" s="831"/>
      <c r="L1" s="831"/>
      <c r="M1" s="831"/>
      <c r="N1" s="831"/>
      <c r="O1" s="832"/>
      <c r="P1" s="836" t="s">
        <v>23</v>
      </c>
      <c r="Q1" s="837"/>
      <c r="R1" s="837"/>
      <c r="S1" s="838"/>
      <c r="T1" s="817" t="s">
        <v>9</v>
      </c>
    </row>
    <row r="2" spans="1:20" ht="13.5" customHeight="1">
      <c r="A2" s="783"/>
      <c r="B2" s="833" t="s">
        <v>8</v>
      </c>
      <c r="C2" s="834"/>
      <c r="D2" s="834"/>
      <c r="E2" s="834"/>
      <c r="F2" s="834"/>
      <c r="G2" s="834"/>
      <c r="H2" s="834"/>
      <c r="I2" s="835"/>
      <c r="J2" s="839" t="s">
        <v>68</v>
      </c>
      <c r="K2" s="840"/>
      <c r="L2" s="840"/>
      <c r="M2" s="840"/>
      <c r="N2" s="840"/>
      <c r="O2" s="841"/>
      <c r="P2" s="778" t="s">
        <v>259</v>
      </c>
      <c r="Q2" s="776" t="s">
        <v>639</v>
      </c>
      <c r="R2" s="765" t="s">
        <v>258</v>
      </c>
      <c r="S2" s="778" t="s">
        <v>422</v>
      </c>
      <c r="T2" s="818"/>
    </row>
    <row r="3" spans="1:20" ht="20.25" customHeight="1">
      <c r="A3" s="783"/>
      <c r="B3" s="776" t="s">
        <v>0</v>
      </c>
      <c r="C3" s="765" t="s">
        <v>144</v>
      </c>
      <c r="D3" s="765" t="s">
        <v>10</v>
      </c>
      <c r="E3" s="765" t="s">
        <v>47</v>
      </c>
      <c r="F3" s="842" t="s">
        <v>7</v>
      </c>
      <c r="G3" s="843"/>
      <c r="H3" s="843"/>
      <c r="I3" s="844"/>
      <c r="J3" s="778" t="s">
        <v>147</v>
      </c>
      <c r="K3" s="778" t="s">
        <v>148</v>
      </c>
      <c r="L3" s="778" t="s">
        <v>169</v>
      </c>
      <c r="M3" s="778"/>
      <c r="N3" s="778"/>
      <c r="O3" s="778"/>
      <c r="P3" s="778"/>
      <c r="Q3" s="779"/>
      <c r="R3" s="766"/>
      <c r="S3" s="778"/>
      <c r="T3" s="818"/>
    </row>
    <row r="4" spans="1:20" ht="76.5">
      <c r="A4" s="784"/>
      <c r="B4" s="777"/>
      <c r="C4" s="767"/>
      <c r="D4" s="767"/>
      <c r="E4" s="767"/>
      <c r="F4" s="60" t="s">
        <v>186</v>
      </c>
      <c r="G4" s="67" t="s">
        <v>187</v>
      </c>
      <c r="H4" s="245" t="s">
        <v>149</v>
      </c>
      <c r="I4" s="245" t="s">
        <v>185</v>
      </c>
      <c r="J4" s="778"/>
      <c r="K4" s="778"/>
      <c r="L4" s="67" t="s">
        <v>640</v>
      </c>
      <c r="M4" s="67" t="s">
        <v>188</v>
      </c>
      <c r="N4" s="67" t="s">
        <v>48</v>
      </c>
      <c r="O4" s="245" t="s">
        <v>189</v>
      </c>
      <c r="P4" s="778"/>
      <c r="Q4" s="777"/>
      <c r="R4" s="767"/>
      <c r="S4" s="778"/>
      <c r="T4" s="819"/>
    </row>
    <row r="5" spans="1:20" ht="15" thickBot="1">
      <c r="A5" s="68">
        <v>1</v>
      </c>
      <c r="B5" s="69">
        <v>2</v>
      </c>
      <c r="C5" s="69">
        <v>3</v>
      </c>
      <c r="D5" s="70">
        <v>4</v>
      </c>
      <c r="E5" s="69">
        <v>5</v>
      </c>
      <c r="F5" s="69">
        <v>6</v>
      </c>
      <c r="G5" s="69">
        <v>7</v>
      </c>
      <c r="H5" s="69">
        <v>8</v>
      </c>
      <c r="I5" s="69">
        <v>9</v>
      </c>
      <c r="J5" s="69">
        <v>10</v>
      </c>
      <c r="K5" s="69">
        <v>11</v>
      </c>
      <c r="L5" s="69">
        <v>12</v>
      </c>
      <c r="M5" s="69">
        <v>13</v>
      </c>
      <c r="N5" s="69">
        <v>14</v>
      </c>
      <c r="O5" s="69">
        <v>15</v>
      </c>
      <c r="P5" s="69">
        <v>16</v>
      </c>
      <c r="Q5" s="69">
        <v>17</v>
      </c>
      <c r="R5" s="69">
        <v>18</v>
      </c>
      <c r="S5" s="69">
        <v>19</v>
      </c>
      <c r="T5" s="78">
        <v>20</v>
      </c>
    </row>
    <row r="6" spans="1:22" s="73" customFormat="1" ht="14.25">
      <c r="A6" s="72" t="s">
        <v>116</v>
      </c>
      <c r="B6" s="122"/>
      <c r="C6" s="122"/>
      <c r="D6" s="122">
        <v>2500</v>
      </c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87">
        <f aca="true" t="shared" si="0" ref="T6:T75">SUM(B6:S6)</f>
        <v>2500</v>
      </c>
      <c r="U6" s="76"/>
      <c r="V6" s="77"/>
    </row>
    <row r="7" spans="1:22" s="73" customFormat="1" ht="14.25">
      <c r="A7" s="184" t="s">
        <v>132</v>
      </c>
      <c r="B7" s="186"/>
      <c r="C7" s="186"/>
      <c r="D7" s="186">
        <v>0</v>
      </c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24">
        <f t="shared" si="0"/>
        <v>0</v>
      </c>
      <c r="U7" s="76"/>
      <c r="V7" s="77"/>
    </row>
    <row r="8" spans="1:22" s="73" customFormat="1" ht="14.25">
      <c r="A8" s="74" t="s">
        <v>117</v>
      </c>
      <c r="B8" s="123"/>
      <c r="C8" s="123"/>
      <c r="D8" s="123">
        <v>500</v>
      </c>
      <c r="E8" s="123"/>
      <c r="F8" s="123"/>
      <c r="G8" s="123"/>
      <c r="H8" s="123"/>
      <c r="I8" s="123"/>
      <c r="J8" s="123">
        <v>2667</v>
      </c>
      <c r="K8" s="123"/>
      <c r="L8" s="123"/>
      <c r="M8" s="123"/>
      <c r="N8" s="123"/>
      <c r="O8" s="123"/>
      <c r="P8" s="123"/>
      <c r="Q8" s="123"/>
      <c r="R8" s="123"/>
      <c r="S8" s="123"/>
      <c r="T8" s="124">
        <f t="shared" si="0"/>
        <v>3167</v>
      </c>
      <c r="U8" s="76"/>
      <c r="V8" s="75"/>
    </row>
    <row r="9" spans="1:22" s="73" customFormat="1" ht="14.25">
      <c r="A9" s="184" t="s">
        <v>132</v>
      </c>
      <c r="B9" s="123"/>
      <c r="C9" s="123"/>
      <c r="D9" s="123">
        <v>500</v>
      </c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4">
        <f t="shared" si="0"/>
        <v>500</v>
      </c>
      <c r="U9" s="76"/>
      <c r="V9" s="75"/>
    </row>
    <row r="10" spans="1:22" s="73" customFormat="1" ht="14.25">
      <c r="A10" s="74" t="s">
        <v>257</v>
      </c>
      <c r="B10" s="123"/>
      <c r="C10" s="123"/>
      <c r="D10" s="123"/>
      <c r="E10" s="123"/>
      <c r="F10" s="123"/>
      <c r="G10" s="123"/>
      <c r="H10" s="123"/>
      <c r="I10" s="123"/>
      <c r="J10" s="123">
        <v>108232</v>
      </c>
      <c r="K10" s="123">
        <v>39500</v>
      </c>
      <c r="L10" s="123"/>
      <c r="M10" s="123"/>
      <c r="N10" s="123"/>
      <c r="O10" s="123"/>
      <c r="P10" s="123"/>
      <c r="Q10" s="123"/>
      <c r="R10" s="123"/>
      <c r="S10" s="123"/>
      <c r="T10" s="124">
        <f t="shared" si="0"/>
        <v>147732</v>
      </c>
      <c r="U10" s="76"/>
      <c r="V10" s="75"/>
    </row>
    <row r="11" spans="1:22" s="73" customFormat="1" ht="14.25">
      <c r="A11" s="184" t="s">
        <v>330</v>
      </c>
      <c r="B11" s="123"/>
      <c r="C11" s="123"/>
      <c r="D11" s="123"/>
      <c r="E11" s="123"/>
      <c r="F11" s="123"/>
      <c r="G11" s="123"/>
      <c r="H11" s="123"/>
      <c r="I11" s="123"/>
      <c r="J11" s="123">
        <v>120</v>
      </c>
      <c r="K11" s="123"/>
      <c r="L11" s="123"/>
      <c r="M11" s="123"/>
      <c r="N11" s="123"/>
      <c r="O11" s="123"/>
      <c r="P11" s="123"/>
      <c r="Q11" s="123"/>
      <c r="R11" s="123"/>
      <c r="S11" s="123"/>
      <c r="T11" s="124">
        <f t="shared" si="0"/>
        <v>120</v>
      </c>
      <c r="U11" s="76"/>
      <c r="V11" s="75"/>
    </row>
    <row r="12" spans="1:22" s="73" customFormat="1" ht="14.25">
      <c r="A12" s="184" t="s">
        <v>331</v>
      </c>
      <c r="B12" s="123"/>
      <c r="C12" s="123"/>
      <c r="D12" s="123"/>
      <c r="E12" s="123"/>
      <c r="F12" s="123"/>
      <c r="G12" s="123"/>
      <c r="H12" s="123"/>
      <c r="I12" s="123"/>
      <c r="J12" s="123">
        <f>SUM(J10:J11)</f>
        <v>108352</v>
      </c>
      <c r="K12" s="123">
        <f>SUM(K10:K11)</f>
        <v>39500</v>
      </c>
      <c r="L12" s="123"/>
      <c r="M12" s="123"/>
      <c r="N12" s="123"/>
      <c r="O12" s="123"/>
      <c r="P12" s="123"/>
      <c r="Q12" s="123"/>
      <c r="R12" s="123"/>
      <c r="S12" s="123"/>
      <c r="T12" s="124">
        <f t="shared" si="0"/>
        <v>147852</v>
      </c>
      <c r="U12" s="76"/>
      <c r="V12" s="75"/>
    </row>
    <row r="13" spans="1:22" s="73" customFormat="1" ht="14.25">
      <c r="A13" s="184" t="s">
        <v>132</v>
      </c>
      <c r="B13" s="123"/>
      <c r="C13" s="123"/>
      <c r="D13" s="123"/>
      <c r="E13" s="123"/>
      <c r="F13" s="123"/>
      <c r="G13" s="123"/>
      <c r="H13" s="123"/>
      <c r="I13" s="123"/>
      <c r="J13" s="123">
        <v>51210</v>
      </c>
      <c r="K13" s="123">
        <v>37600</v>
      </c>
      <c r="L13" s="123"/>
      <c r="M13" s="123"/>
      <c r="N13" s="123"/>
      <c r="O13" s="123"/>
      <c r="P13" s="123"/>
      <c r="Q13" s="123"/>
      <c r="R13" s="123"/>
      <c r="S13" s="123"/>
      <c r="T13" s="124">
        <f t="shared" si="0"/>
        <v>88810</v>
      </c>
      <c r="U13" s="76"/>
      <c r="V13" s="75"/>
    </row>
    <row r="14" spans="1:22" s="73" customFormat="1" ht="14.25">
      <c r="A14" s="74" t="s">
        <v>118</v>
      </c>
      <c r="B14" s="123"/>
      <c r="C14" s="123"/>
      <c r="D14" s="123">
        <v>64870</v>
      </c>
      <c r="E14" s="123"/>
      <c r="F14" s="123"/>
      <c r="G14" s="123">
        <v>9062</v>
      </c>
      <c r="H14" s="123"/>
      <c r="I14" s="123"/>
      <c r="J14" s="123">
        <v>3810</v>
      </c>
      <c r="K14" s="123"/>
      <c r="L14" s="123"/>
      <c r="M14" s="123"/>
      <c r="N14" s="123"/>
      <c r="O14" s="123"/>
      <c r="P14" s="123"/>
      <c r="Q14" s="123"/>
      <c r="R14" s="123"/>
      <c r="S14" s="123"/>
      <c r="T14" s="124">
        <f t="shared" si="0"/>
        <v>77742</v>
      </c>
      <c r="U14" s="76"/>
      <c r="V14" s="75"/>
    </row>
    <row r="15" spans="1:22" s="73" customFormat="1" ht="14.25">
      <c r="A15" s="184" t="s">
        <v>330</v>
      </c>
      <c r="B15" s="123"/>
      <c r="C15" s="123"/>
      <c r="D15" s="123">
        <v>-120</v>
      </c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4">
        <f t="shared" si="0"/>
        <v>-120</v>
      </c>
      <c r="U15" s="76"/>
      <c r="V15" s="75"/>
    </row>
    <row r="16" spans="1:22" s="73" customFormat="1" ht="14.25">
      <c r="A16" s="184" t="s">
        <v>331</v>
      </c>
      <c r="B16" s="123"/>
      <c r="C16" s="123"/>
      <c r="D16" s="123">
        <f>SUM(D14:D15)</f>
        <v>64750</v>
      </c>
      <c r="E16" s="123"/>
      <c r="F16" s="123"/>
      <c r="G16" s="123">
        <f>SUM(G14:G15)</f>
        <v>9062</v>
      </c>
      <c r="H16" s="123"/>
      <c r="I16" s="123"/>
      <c r="J16" s="123">
        <f>SUM(J14:J15)</f>
        <v>3810</v>
      </c>
      <c r="K16" s="123"/>
      <c r="L16" s="123"/>
      <c r="M16" s="123"/>
      <c r="N16" s="123"/>
      <c r="O16" s="123"/>
      <c r="P16" s="123"/>
      <c r="Q16" s="123"/>
      <c r="R16" s="123"/>
      <c r="S16" s="123"/>
      <c r="T16" s="124">
        <f t="shared" si="0"/>
        <v>77622</v>
      </c>
      <c r="U16" s="76"/>
      <c r="V16" s="75"/>
    </row>
    <row r="17" spans="1:22" s="73" customFormat="1" ht="14.25">
      <c r="A17" s="184" t="s">
        <v>132</v>
      </c>
      <c r="B17" s="123"/>
      <c r="C17" s="123"/>
      <c r="D17" s="123">
        <v>57900</v>
      </c>
      <c r="E17" s="123"/>
      <c r="F17" s="123"/>
      <c r="G17" s="123">
        <v>9062</v>
      </c>
      <c r="H17" s="123"/>
      <c r="I17" s="123"/>
      <c r="J17" s="123">
        <v>0</v>
      </c>
      <c r="K17" s="123"/>
      <c r="L17" s="123"/>
      <c r="M17" s="123"/>
      <c r="N17" s="123"/>
      <c r="O17" s="123"/>
      <c r="P17" s="123"/>
      <c r="Q17" s="123"/>
      <c r="R17" s="123"/>
      <c r="S17" s="123"/>
      <c r="T17" s="124">
        <f t="shared" si="0"/>
        <v>66962</v>
      </c>
      <c r="U17" s="76"/>
      <c r="V17" s="75"/>
    </row>
    <row r="18" spans="1:22" s="73" customFormat="1" ht="14.25">
      <c r="A18" s="74" t="s">
        <v>110</v>
      </c>
      <c r="B18" s="123"/>
      <c r="C18" s="123"/>
      <c r="D18" s="123">
        <v>118578</v>
      </c>
      <c r="E18" s="123"/>
      <c r="F18" s="123"/>
      <c r="G18" s="123"/>
      <c r="H18" s="123"/>
      <c r="I18" s="123"/>
      <c r="J18" s="123">
        <v>67191</v>
      </c>
      <c r="K18" s="123">
        <v>33182</v>
      </c>
      <c r="L18" s="123"/>
      <c r="M18" s="123"/>
      <c r="N18" s="123"/>
      <c r="O18" s="123"/>
      <c r="P18" s="123"/>
      <c r="Q18" s="123"/>
      <c r="R18" s="123"/>
      <c r="S18" s="123"/>
      <c r="T18" s="124">
        <f t="shared" si="0"/>
        <v>218951</v>
      </c>
      <c r="U18" s="76"/>
      <c r="V18" s="75"/>
    </row>
    <row r="19" spans="1:22" s="73" customFormat="1" ht="14.25">
      <c r="A19" s="184" t="s">
        <v>330</v>
      </c>
      <c r="B19" s="123"/>
      <c r="C19" s="123"/>
      <c r="D19" s="123"/>
      <c r="E19" s="123"/>
      <c r="F19" s="123"/>
      <c r="G19" s="123"/>
      <c r="H19" s="123"/>
      <c r="I19" s="123"/>
      <c r="J19" s="123">
        <v>7244</v>
      </c>
      <c r="K19" s="123"/>
      <c r="L19" s="123">
        <v>640</v>
      </c>
      <c r="M19" s="123"/>
      <c r="N19" s="123"/>
      <c r="O19" s="123"/>
      <c r="P19" s="123"/>
      <c r="Q19" s="123"/>
      <c r="R19" s="123"/>
      <c r="S19" s="123"/>
      <c r="T19" s="124">
        <f t="shared" si="0"/>
        <v>7884</v>
      </c>
      <c r="U19" s="76"/>
      <c r="V19" s="75"/>
    </row>
    <row r="20" spans="1:22" s="73" customFormat="1" ht="14.25">
      <c r="A20" s="184" t="s">
        <v>331</v>
      </c>
      <c r="B20" s="123"/>
      <c r="C20" s="123"/>
      <c r="D20" s="123">
        <f>SUM(D18:D19)</f>
        <v>118578</v>
      </c>
      <c r="E20" s="123"/>
      <c r="F20" s="123"/>
      <c r="G20" s="123"/>
      <c r="H20" s="123"/>
      <c r="I20" s="123"/>
      <c r="J20" s="123">
        <f>SUM(J18:J19)</f>
        <v>74435</v>
      </c>
      <c r="K20" s="123">
        <f>SUM(K18:K19)</f>
        <v>33182</v>
      </c>
      <c r="L20" s="123">
        <f>SUM(L18:L19)</f>
        <v>640</v>
      </c>
      <c r="M20" s="123"/>
      <c r="N20" s="123"/>
      <c r="O20" s="123"/>
      <c r="P20" s="123"/>
      <c r="Q20" s="123"/>
      <c r="R20" s="123"/>
      <c r="S20" s="123"/>
      <c r="T20" s="124">
        <f t="shared" si="0"/>
        <v>226835</v>
      </c>
      <c r="U20" s="76"/>
      <c r="V20" s="75"/>
    </row>
    <row r="21" spans="1:22" s="73" customFormat="1" ht="14.25">
      <c r="A21" s="74" t="s">
        <v>119</v>
      </c>
      <c r="B21" s="123"/>
      <c r="C21" s="123"/>
      <c r="D21" s="123">
        <v>9410</v>
      </c>
      <c r="E21" s="123"/>
      <c r="F21" s="123"/>
      <c r="G21" s="123"/>
      <c r="H21" s="123"/>
      <c r="I21" s="123"/>
      <c r="J21" s="123">
        <v>1500</v>
      </c>
      <c r="K21" s="123"/>
      <c r="L21" s="123"/>
      <c r="M21" s="123"/>
      <c r="N21" s="123"/>
      <c r="O21" s="123"/>
      <c r="P21" s="123"/>
      <c r="Q21" s="123"/>
      <c r="R21" s="123"/>
      <c r="S21" s="123"/>
      <c r="T21" s="124">
        <f t="shared" si="0"/>
        <v>10910</v>
      </c>
      <c r="U21" s="76"/>
      <c r="V21" s="75"/>
    </row>
    <row r="22" spans="1:22" s="73" customFormat="1" ht="14.25">
      <c r="A22" s="184" t="s">
        <v>132</v>
      </c>
      <c r="B22" s="123"/>
      <c r="C22" s="123"/>
      <c r="D22" s="123">
        <v>3200</v>
      </c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4">
        <f t="shared" si="0"/>
        <v>3200</v>
      </c>
      <c r="U22" s="76"/>
      <c r="V22" s="75"/>
    </row>
    <row r="23" spans="1:22" s="73" customFormat="1" ht="14.25">
      <c r="A23" s="74" t="s">
        <v>111</v>
      </c>
      <c r="B23" s="123">
        <v>65132</v>
      </c>
      <c r="C23" s="123">
        <v>24253</v>
      </c>
      <c r="D23" s="123">
        <v>120614</v>
      </c>
      <c r="E23" s="123"/>
      <c r="F23" s="123">
        <v>0</v>
      </c>
      <c r="G23" s="123">
        <v>30000</v>
      </c>
      <c r="H23" s="123"/>
      <c r="I23" s="123">
        <v>7500</v>
      </c>
      <c r="J23" s="123">
        <v>35510</v>
      </c>
      <c r="K23" s="123">
        <v>152974</v>
      </c>
      <c r="L23" s="123"/>
      <c r="M23" s="123">
        <v>5000</v>
      </c>
      <c r="N23" s="123"/>
      <c r="O23" s="123"/>
      <c r="P23" s="123"/>
      <c r="Q23" s="123"/>
      <c r="R23" s="123"/>
      <c r="S23" s="123"/>
      <c r="T23" s="124">
        <f t="shared" si="0"/>
        <v>440983</v>
      </c>
      <c r="U23" s="76"/>
      <c r="V23" s="75"/>
    </row>
    <row r="24" spans="1:22" s="73" customFormat="1" ht="14.25">
      <c r="A24" s="184" t="s">
        <v>330</v>
      </c>
      <c r="B24" s="123"/>
      <c r="C24" s="123"/>
      <c r="D24" s="123">
        <v>498</v>
      </c>
      <c r="E24" s="123"/>
      <c r="F24" s="123">
        <v>0</v>
      </c>
      <c r="G24" s="123"/>
      <c r="H24" s="123"/>
      <c r="I24" s="123"/>
      <c r="J24" s="123">
        <v>890</v>
      </c>
      <c r="K24" s="123"/>
      <c r="L24" s="123"/>
      <c r="M24" s="123"/>
      <c r="N24" s="123"/>
      <c r="O24" s="123"/>
      <c r="P24" s="123"/>
      <c r="Q24" s="123"/>
      <c r="R24" s="123"/>
      <c r="S24" s="123"/>
      <c r="T24" s="124">
        <f t="shared" si="0"/>
        <v>1388</v>
      </c>
      <c r="U24" s="76"/>
      <c r="V24" s="75"/>
    </row>
    <row r="25" spans="1:22" s="73" customFormat="1" ht="14.25">
      <c r="A25" s="184" t="s">
        <v>331</v>
      </c>
      <c r="B25" s="123">
        <f>SUM(B23:B24)</f>
        <v>65132</v>
      </c>
      <c r="C25" s="123">
        <f aca="true" t="shared" si="1" ref="C25:M25">SUM(C23:C24)</f>
        <v>24253</v>
      </c>
      <c r="D25" s="123">
        <f t="shared" si="1"/>
        <v>121112</v>
      </c>
      <c r="E25" s="123">
        <f t="shared" si="1"/>
        <v>0</v>
      </c>
      <c r="F25" s="123">
        <f t="shared" si="1"/>
        <v>0</v>
      </c>
      <c r="G25" s="123">
        <f t="shared" si="1"/>
        <v>30000</v>
      </c>
      <c r="H25" s="123">
        <f t="shared" si="1"/>
        <v>0</v>
      </c>
      <c r="I25" s="123">
        <f t="shared" si="1"/>
        <v>7500</v>
      </c>
      <c r="J25" s="123">
        <f t="shared" si="1"/>
        <v>36400</v>
      </c>
      <c r="K25" s="123">
        <f t="shared" si="1"/>
        <v>152974</v>
      </c>
      <c r="L25" s="123">
        <f t="shared" si="1"/>
        <v>0</v>
      </c>
      <c r="M25" s="123">
        <f t="shared" si="1"/>
        <v>5000</v>
      </c>
      <c r="N25" s="123"/>
      <c r="O25" s="123"/>
      <c r="P25" s="123"/>
      <c r="Q25" s="123"/>
      <c r="R25" s="123"/>
      <c r="S25" s="123"/>
      <c r="T25" s="124">
        <f t="shared" si="0"/>
        <v>442371</v>
      </c>
      <c r="U25" s="76"/>
      <c r="V25" s="75"/>
    </row>
    <row r="26" spans="1:22" s="73" customFormat="1" ht="14.25">
      <c r="A26" s="184" t="s">
        <v>132</v>
      </c>
      <c r="B26" s="123">
        <v>12162</v>
      </c>
      <c r="C26" s="123">
        <v>3283</v>
      </c>
      <c r="D26" s="123"/>
      <c r="E26" s="123"/>
      <c r="F26" s="123">
        <v>0</v>
      </c>
      <c r="G26" s="123"/>
      <c r="H26" s="123"/>
      <c r="I26" s="123"/>
      <c r="J26" s="123"/>
      <c r="K26" s="123">
        <v>26100</v>
      </c>
      <c r="L26" s="123"/>
      <c r="M26" s="123"/>
      <c r="N26" s="123"/>
      <c r="O26" s="123"/>
      <c r="P26" s="123"/>
      <c r="Q26" s="123"/>
      <c r="R26" s="123"/>
      <c r="S26" s="123"/>
      <c r="T26" s="124">
        <f t="shared" si="0"/>
        <v>41545</v>
      </c>
      <c r="U26" s="76"/>
      <c r="V26" s="75"/>
    </row>
    <row r="27" spans="1:21" s="73" customFormat="1" ht="14.25">
      <c r="A27" s="74" t="s">
        <v>113</v>
      </c>
      <c r="B27" s="123"/>
      <c r="C27" s="123"/>
      <c r="D27" s="123">
        <v>53698</v>
      </c>
      <c r="E27" s="123"/>
      <c r="F27" s="123"/>
      <c r="G27" s="123"/>
      <c r="H27" s="123"/>
      <c r="I27" s="123"/>
      <c r="J27" s="123">
        <v>18787</v>
      </c>
      <c r="K27" s="123"/>
      <c r="L27" s="123"/>
      <c r="M27" s="123"/>
      <c r="N27" s="123"/>
      <c r="O27" s="123"/>
      <c r="P27" s="123"/>
      <c r="Q27" s="123"/>
      <c r="R27" s="123"/>
      <c r="S27" s="123"/>
      <c r="T27" s="124">
        <f t="shared" si="0"/>
        <v>72485</v>
      </c>
      <c r="U27" s="76"/>
    </row>
    <row r="28" spans="1:21" s="73" customFormat="1" ht="14.25">
      <c r="A28" s="184" t="s">
        <v>132</v>
      </c>
      <c r="B28" s="123"/>
      <c r="C28" s="123"/>
      <c r="D28" s="123">
        <v>47000</v>
      </c>
      <c r="E28" s="123"/>
      <c r="F28" s="123"/>
      <c r="G28" s="123"/>
      <c r="H28" s="123"/>
      <c r="I28" s="123"/>
      <c r="J28" s="123">
        <v>5701</v>
      </c>
      <c r="K28" s="123"/>
      <c r="L28" s="123"/>
      <c r="M28" s="123"/>
      <c r="N28" s="123"/>
      <c r="O28" s="123"/>
      <c r="P28" s="123"/>
      <c r="Q28" s="123"/>
      <c r="R28" s="123"/>
      <c r="S28" s="123"/>
      <c r="T28" s="124">
        <f t="shared" si="0"/>
        <v>52701</v>
      </c>
      <c r="U28" s="76"/>
    </row>
    <row r="29" spans="1:22" s="73" customFormat="1" ht="26.25">
      <c r="A29" s="366" t="s">
        <v>114</v>
      </c>
      <c r="B29" s="186">
        <v>100</v>
      </c>
      <c r="C29" s="186">
        <v>25</v>
      </c>
      <c r="D29" s="186">
        <v>22417</v>
      </c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414">
        <f t="shared" si="0"/>
        <v>22542</v>
      </c>
      <c r="U29" s="76"/>
      <c r="V29" s="75"/>
    </row>
    <row r="30" spans="1:22" s="73" customFormat="1" ht="14.25">
      <c r="A30" s="184" t="s">
        <v>132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4">
        <f t="shared" si="0"/>
        <v>0</v>
      </c>
      <c r="U30" s="76"/>
      <c r="V30" s="75"/>
    </row>
    <row r="31" spans="1:22" s="73" customFormat="1" ht="14.25">
      <c r="A31" s="74" t="s">
        <v>555</v>
      </c>
      <c r="B31" s="123"/>
      <c r="C31" s="123"/>
      <c r="D31" s="123"/>
      <c r="E31" s="123"/>
      <c r="F31" s="123"/>
      <c r="G31" s="123"/>
      <c r="H31" s="123"/>
      <c r="I31" s="123"/>
      <c r="J31" s="123">
        <v>17129</v>
      </c>
      <c r="K31" s="123"/>
      <c r="L31" s="123"/>
      <c r="M31" s="123"/>
      <c r="N31" s="123"/>
      <c r="O31" s="123"/>
      <c r="P31" s="123"/>
      <c r="Q31" s="123"/>
      <c r="R31" s="123"/>
      <c r="S31" s="123"/>
      <c r="T31" s="124">
        <f t="shared" si="0"/>
        <v>17129</v>
      </c>
      <c r="U31" s="76"/>
      <c r="V31" s="75"/>
    </row>
    <row r="32" spans="1:22" s="73" customFormat="1" ht="14.25">
      <c r="A32" s="184" t="s">
        <v>330</v>
      </c>
      <c r="B32" s="186"/>
      <c r="C32" s="186"/>
      <c r="D32" s="186"/>
      <c r="E32" s="186"/>
      <c r="F32" s="186"/>
      <c r="G32" s="186"/>
      <c r="H32" s="186"/>
      <c r="I32" s="186"/>
      <c r="J32" s="186">
        <v>9906</v>
      </c>
      <c r="K32" s="186"/>
      <c r="L32" s="186"/>
      <c r="M32" s="186"/>
      <c r="N32" s="186"/>
      <c r="O32" s="186"/>
      <c r="P32" s="186"/>
      <c r="Q32" s="186"/>
      <c r="R32" s="186"/>
      <c r="S32" s="186"/>
      <c r="T32" s="124">
        <f t="shared" si="0"/>
        <v>9906</v>
      </c>
      <c r="U32" s="76"/>
      <c r="V32" s="75"/>
    </row>
    <row r="33" spans="1:22" s="73" customFormat="1" ht="14.25">
      <c r="A33" s="184" t="s">
        <v>331</v>
      </c>
      <c r="B33" s="186"/>
      <c r="C33" s="186"/>
      <c r="D33" s="186"/>
      <c r="E33" s="186"/>
      <c r="F33" s="186"/>
      <c r="G33" s="186"/>
      <c r="H33" s="186"/>
      <c r="I33" s="186"/>
      <c r="J33" s="186">
        <f>SUM(J31:J32)</f>
        <v>27035</v>
      </c>
      <c r="K33" s="186"/>
      <c r="L33" s="186"/>
      <c r="M33" s="186"/>
      <c r="N33" s="186"/>
      <c r="O33" s="186"/>
      <c r="P33" s="186"/>
      <c r="Q33" s="186"/>
      <c r="R33" s="186"/>
      <c r="S33" s="186"/>
      <c r="T33" s="124">
        <f t="shared" si="0"/>
        <v>27035</v>
      </c>
      <c r="U33" s="76"/>
      <c r="V33" s="75"/>
    </row>
    <row r="34" spans="1:22" s="73" customFormat="1" ht="14.25">
      <c r="A34" s="366" t="s">
        <v>429</v>
      </c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>
        <v>36334</v>
      </c>
      <c r="R34" s="186"/>
      <c r="S34" s="186"/>
      <c r="T34" s="414">
        <f t="shared" si="0"/>
        <v>36334</v>
      </c>
      <c r="U34" s="76"/>
      <c r="V34" s="75"/>
    </row>
    <row r="35" spans="1:22" s="73" customFormat="1" ht="14.25">
      <c r="A35" s="184" t="s">
        <v>330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>
        <v>35368</v>
      </c>
      <c r="R35" s="123"/>
      <c r="S35" s="123"/>
      <c r="T35" s="414">
        <f t="shared" si="0"/>
        <v>35368</v>
      </c>
      <c r="U35" s="76"/>
      <c r="V35" s="75"/>
    </row>
    <row r="36" spans="1:22" s="73" customFormat="1" ht="14.25">
      <c r="A36" s="184" t="s">
        <v>331</v>
      </c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>
        <f>SUM(Q34:Q35)</f>
        <v>71702</v>
      </c>
      <c r="R36" s="185"/>
      <c r="S36" s="185"/>
      <c r="T36" s="414">
        <f t="shared" si="0"/>
        <v>71702</v>
      </c>
      <c r="U36" s="76"/>
      <c r="V36" s="75"/>
    </row>
    <row r="37" spans="1:22" s="73" customFormat="1" ht="15" thickBot="1">
      <c r="A37" s="637" t="s">
        <v>329</v>
      </c>
      <c r="B37" s="638"/>
      <c r="C37" s="638"/>
      <c r="D37" s="638"/>
      <c r="E37" s="638"/>
      <c r="F37" s="638"/>
      <c r="G37" s="638"/>
      <c r="H37" s="638"/>
      <c r="I37" s="638"/>
      <c r="J37" s="638"/>
      <c r="K37" s="638"/>
      <c r="L37" s="638"/>
      <c r="M37" s="638"/>
      <c r="N37" s="638"/>
      <c r="O37" s="638"/>
      <c r="P37" s="638"/>
      <c r="Q37" s="638">
        <v>71702</v>
      </c>
      <c r="R37" s="638"/>
      <c r="S37" s="638"/>
      <c r="T37" s="639">
        <f t="shared" si="0"/>
        <v>71702</v>
      </c>
      <c r="U37" s="76"/>
      <c r="V37" s="75"/>
    </row>
    <row r="38" spans="1:22" s="73" customFormat="1" ht="14.25">
      <c r="A38" s="72" t="s">
        <v>461</v>
      </c>
      <c r="B38" s="122"/>
      <c r="C38" s="122"/>
      <c r="D38" s="122"/>
      <c r="E38" s="122"/>
      <c r="F38" s="122">
        <v>564</v>
      </c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640">
        <f t="shared" si="0"/>
        <v>564</v>
      </c>
      <c r="U38" s="76"/>
      <c r="V38" s="75"/>
    </row>
    <row r="39" spans="1:22" s="73" customFormat="1" ht="14.25">
      <c r="A39" s="418" t="s">
        <v>507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>
        <v>300000</v>
      </c>
      <c r="T39" s="124">
        <f t="shared" si="0"/>
        <v>300000</v>
      </c>
      <c r="U39" s="76"/>
      <c r="V39" s="75"/>
    </row>
    <row r="40" spans="1:22" s="73" customFormat="1" ht="14.25">
      <c r="A40" s="74" t="s">
        <v>430</v>
      </c>
      <c r="B40" s="123"/>
      <c r="C40" s="123"/>
      <c r="D40" s="123"/>
      <c r="E40" s="123"/>
      <c r="F40" s="192">
        <v>76662</v>
      </c>
      <c r="G40" s="123"/>
      <c r="H40" s="123"/>
      <c r="I40" s="123"/>
      <c r="J40" s="123"/>
      <c r="K40" s="123"/>
      <c r="L40" s="123"/>
      <c r="M40" s="123"/>
      <c r="N40" s="123"/>
      <c r="O40" s="123"/>
      <c r="P40" s="123">
        <v>1961386</v>
      </c>
      <c r="Q40" s="123"/>
      <c r="R40" s="123"/>
      <c r="S40" s="123"/>
      <c r="T40" s="124">
        <f t="shared" si="0"/>
        <v>2038048</v>
      </c>
      <c r="U40" s="76"/>
      <c r="V40" s="75"/>
    </row>
    <row r="41" spans="1:22" s="73" customFormat="1" ht="14.25">
      <c r="A41" s="184" t="s">
        <v>330</v>
      </c>
      <c r="B41" s="142"/>
      <c r="C41" s="142"/>
      <c r="D41" s="142"/>
      <c r="E41" s="142"/>
      <c r="F41" s="192">
        <v>-1964</v>
      </c>
      <c r="G41" s="142"/>
      <c r="H41" s="142"/>
      <c r="I41" s="142"/>
      <c r="J41" s="142"/>
      <c r="K41" s="142"/>
      <c r="L41" s="142"/>
      <c r="M41" s="142"/>
      <c r="N41" s="142"/>
      <c r="O41" s="142"/>
      <c r="P41" s="142">
        <v>1432</v>
      </c>
      <c r="Q41" s="142"/>
      <c r="R41" s="142"/>
      <c r="S41" s="142"/>
      <c r="T41" s="124">
        <f t="shared" si="0"/>
        <v>-532</v>
      </c>
      <c r="U41" s="76"/>
      <c r="V41" s="75"/>
    </row>
    <row r="42" spans="1:22" s="73" customFormat="1" ht="14.25">
      <c r="A42" s="184" t="s">
        <v>331</v>
      </c>
      <c r="B42" s="142"/>
      <c r="C42" s="142"/>
      <c r="D42" s="142"/>
      <c r="E42" s="142"/>
      <c r="F42" s="192">
        <f>SUM(F40:F41)</f>
        <v>74698</v>
      </c>
      <c r="G42" s="142"/>
      <c r="H42" s="142"/>
      <c r="I42" s="142"/>
      <c r="J42" s="142"/>
      <c r="K42" s="142"/>
      <c r="L42" s="142"/>
      <c r="M42" s="142"/>
      <c r="N42" s="142"/>
      <c r="O42" s="142"/>
      <c r="P42" s="142">
        <f>SUM(P40:P41)</f>
        <v>1962818</v>
      </c>
      <c r="Q42" s="142"/>
      <c r="R42" s="142"/>
      <c r="S42" s="142"/>
      <c r="T42" s="124">
        <f t="shared" si="0"/>
        <v>2037516</v>
      </c>
      <c r="U42" s="76"/>
      <c r="V42" s="75"/>
    </row>
    <row r="43" spans="1:22" s="73" customFormat="1" ht="14.25">
      <c r="A43" s="656" t="s">
        <v>329</v>
      </c>
      <c r="B43" s="142"/>
      <c r="C43" s="142"/>
      <c r="D43" s="142"/>
      <c r="E43" s="142"/>
      <c r="F43" s="73">
        <v>65845</v>
      </c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24">
        <f t="shared" si="0"/>
        <v>65845</v>
      </c>
      <c r="U43" s="76"/>
      <c r="V43" s="75"/>
    </row>
    <row r="44" spans="1:22" s="73" customFormat="1" ht="14.25">
      <c r="A44" s="743" t="s">
        <v>120</v>
      </c>
      <c r="B44" s="142"/>
      <c r="C44" s="142"/>
      <c r="D44" s="142"/>
      <c r="E44" s="142"/>
      <c r="F44" s="142"/>
      <c r="G44" s="142"/>
      <c r="H44" s="142">
        <v>19896</v>
      </c>
      <c r="I44" s="142"/>
      <c r="J44" s="142"/>
      <c r="K44" s="142"/>
      <c r="L44" s="142"/>
      <c r="M44" s="142"/>
      <c r="N44" s="142">
        <v>308774</v>
      </c>
      <c r="O44" s="142"/>
      <c r="P44" s="142"/>
      <c r="Q44" s="142"/>
      <c r="R44" s="142"/>
      <c r="S44" s="142"/>
      <c r="T44" s="124">
        <f t="shared" si="0"/>
        <v>328670</v>
      </c>
      <c r="U44" s="76"/>
      <c r="V44" s="75"/>
    </row>
    <row r="45" spans="1:22" s="73" customFormat="1" ht="14.25">
      <c r="A45" s="184" t="s">
        <v>330</v>
      </c>
      <c r="B45" s="142"/>
      <c r="C45" s="142"/>
      <c r="D45" s="142"/>
      <c r="E45" s="142"/>
      <c r="F45" s="142"/>
      <c r="G45" s="142"/>
      <c r="H45" s="142">
        <v>6596</v>
      </c>
      <c r="I45" s="142"/>
      <c r="J45" s="142"/>
      <c r="K45" s="142"/>
      <c r="L45" s="142"/>
      <c r="M45" s="142"/>
      <c r="N45" s="142">
        <v>-9906</v>
      </c>
      <c r="O45" s="142"/>
      <c r="P45" s="142"/>
      <c r="Q45" s="142"/>
      <c r="R45" s="142"/>
      <c r="S45" s="142"/>
      <c r="T45" s="124">
        <f t="shared" si="0"/>
        <v>-3310</v>
      </c>
      <c r="U45" s="76"/>
      <c r="V45" s="75"/>
    </row>
    <row r="46" spans="1:22" s="73" customFormat="1" ht="14.25">
      <c r="A46" s="184" t="s">
        <v>331</v>
      </c>
      <c r="B46" s="142"/>
      <c r="C46" s="142"/>
      <c r="D46" s="142"/>
      <c r="E46" s="142"/>
      <c r="F46" s="142"/>
      <c r="G46" s="142"/>
      <c r="H46" s="142">
        <f>SUM(H44:H45)</f>
        <v>26492</v>
      </c>
      <c r="I46" s="142"/>
      <c r="J46" s="142"/>
      <c r="K46" s="142"/>
      <c r="L46" s="142"/>
      <c r="M46" s="142"/>
      <c r="N46" s="142">
        <f>SUM(N44:N45)</f>
        <v>298868</v>
      </c>
      <c r="O46" s="142"/>
      <c r="P46" s="142"/>
      <c r="Q46" s="142"/>
      <c r="R46" s="142"/>
      <c r="S46" s="142"/>
      <c r="T46" s="124">
        <f t="shared" si="0"/>
        <v>325360</v>
      </c>
      <c r="U46" s="76"/>
      <c r="V46" s="75"/>
    </row>
    <row r="47" spans="1:22" s="73" customFormat="1" ht="14.25">
      <c r="A47" s="184" t="s">
        <v>132</v>
      </c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4">
        <f t="shared" si="0"/>
        <v>0</v>
      </c>
      <c r="U47" s="76"/>
      <c r="V47" s="75"/>
    </row>
    <row r="48" spans="1:22" s="73" customFormat="1" ht="14.25">
      <c r="A48" s="366" t="s">
        <v>121</v>
      </c>
      <c r="B48" s="186">
        <v>400</v>
      </c>
      <c r="C48" s="186"/>
      <c r="D48" s="186"/>
      <c r="E48" s="186"/>
      <c r="F48" s="186">
        <v>0</v>
      </c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24">
        <f t="shared" si="0"/>
        <v>400</v>
      </c>
      <c r="U48" s="76"/>
      <c r="V48" s="75"/>
    </row>
    <row r="49" spans="1:22" s="73" customFormat="1" ht="14.25">
      <c r="A49" s="74" t="s">
        <v>455</v>
      </c>
      <c r="B49" s="123">
        <v>626</v>
      </c>
      <c r="C49" s="123">
        <v>277</v>
      </c>
      <c r="D49" s="123">
        <v>1297</v>
      </c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4">
        <f t="shared" si="0"/>
        <v>2200</v>
      </c>
      <c r="U49" s="76"/>
      <c r="V49" s="75"/>
    </row>
    <row r="50" spans="1:22" s="73" customFormat="1" ht="14.25">
      <c r="A50" s="542" t="s">
        <v>456</v>
      </c>
      <c r="B50" s="123"/>
      <c r="C50" s="123"/>
      <c r="D50" s="123">
        <v>2991</v>
      </c>
      <c r="E50" s="123"/>
      <c r="F50" s="123"/>
      <c r="G50" s="123"/>
      <c r="H50" s="123"/>
      <c r="I50" s="123"/>
      <c r="J50" s="123">
        <v>0</v>
      </c>
      <c r="K50" s="123"/>
      <c r="L50" s="123"/>
      <c r="M50" s="123"/>
      <c r="N50" s="123"/>
      <c r="O50" s="123"/>
      <c r="P50" s="123"/>
      <c r="Q50" s="123"/>
      <c r="R50" s="123"/>
      <c r="S50" s="123"/>
      <c r="T50" s="124">
        <f t="shared" si="0"/>
        <v>2991</v>
      </c>
      <c r="U50" s="76"/>
      <c r="V50" s="75"/>
    </row>
    <row r="51" spans="1:22" s="73" customFormat="1" ht="14.25">
      <c r="A51" s="413" t="s">
        <v>341</v>
      </c>
      <c r="B51" s="185"/>
      <c r="C51" s="185"/>
      <c r="D51" s="185">
        <v>24087</v>
      </c>
      <c r="E51" s="185"/>
      <c r="F51" s="185"/>
      <c r="G51" s="185">
        <v>90615</v>
      </c>
      <c r="H51" s="185"/>
      <c r="I51" s="185"/>
      <c r="J51" s="185">
        <v>31579</v>
      </c>
      <c r="K51" s="185"/>
      <c r="L51" s="185"/>
      <c r="M51" s="185"/>
      <c r="N51" s="185"/>
      <c r="O51" s="185"/>
      <c r="P51" s="185"/>
      <c r="Q51" s="185"/>
      <c r="R51" s="185"/>
      <c r="S51" s="185"/>
      <c r="T51" s="414">
        <f t="shared" si="0"/>
        <v>146281</v>
      </c>
      <c r="U51" s="76"/>
      <c r="V51" s="75"/>
    </row>
    <row r="52" spans="1:22" s="73" customFormat="1" ht="14.25">
      <c r="A52" s="184" t="s">
        <v>132</v>
      </c>
      <c r="B52" s="123"/>
      <c r="C52" s="123"/>
      <c r="D52" s="123"/>
      <c r="E52" s="123"/>
      <c r="F52" s="123"/>
      <c r="G52" s="123">
        <v>90615</v>
      </c>
      <c r="H52" s="123"/>
      <c r="I52" s="123"/>
      <c r="J52" s="123">
        <v>14200</v>
      </c>
      <c r="K52" s="123"/>
      <c r="L52" s="123"/>
      <c r="M52" s="123"/>
      <c r="N52" s="123"/>
      <c r="O52" s="123"/>
      <c r="P52" s="123"/>
      <c r="Q52" s="123"/>
      <c r="R52" s="123"/>
      <c r="S52" s="123"/>
      <c r="T52" s="124">
        <f t="shared" si="0"/>
        <v>104815</v>
      </c>
      <c r="U52" s="76"/>
      <c r="V52" s="75"/>
    </row>
    <row r="53" spans="1:22" s="73" customFormat="1" ht="14.25">
      <c r="A53" s="413" t="s">
        <v>423</v>
      </c>
      <c r="B53" s="185"/>
      <c r="C53" s="185"/>
      <c r="D53" s="185"/>
      <c r="E53" s="185"/>
      <c r="F53" s="185"/>
      <c r="G53" s="185"/>
      <c r="H53" s="185"/>
      <c r="I53" s="185"/>
      <c r="J53" s="185">
        <v>5080</v>
      </c>
      <c r="K53" s="185">
        <v>2248</v>
      </c>
      <c r="L53" s="185"/>
      <c r="M53" s="185"/>
      <c r="N53" s="185"/>
      <c r="O53" s="185"/>
      <c r="P53" s="185"/>
      <c r="Q53" s="185"/>
      <c r="R53" s="185"/>
      <c r="S53" s="185"/>
      <c r="T53" s="414">
        <f t="shared" si="0"/>
        <v>7328</v>
      </c>
      <c r="U53" s="76"/>
      <c r="V53" s="75"/>
    </row>
    <row r="54" spans="1:22" s="73" customFormat="1" ht="14.25">
      <c r="A54" s="184" t="s">
        <v>198</v>
      </c>
      <c r="B54" s="142"/>
      <c r="C54" s="142"/>
      <c r="D54" s="142"/>
      <c r="E54" s="142"/>
      <c r="F54" s="142"/>
      <c r="G54" s="142"/>
      <c r="H54" s="142"/>
      <c r="I54" s="142"/>
      <c r="J54" s="142"/>
      <c r="K54" s="142">
        <v>2248</v>
      </c>
      <c r="L54" s="142"/>
      <c r="M54" s="142"/>
      <c r="N54" s="142"/>
      <c r="O54" s="142"/>
      <c r="P54" s="142"/>
      <c r="Q54" s="142"/>
      <c r="R54" s="142"/>
      <c r="S54" s="142"/>
      <c r="T54" s="124">
        <f t="shared" si="0"/>
        <v>2248</v>
      </c>
      <c r="U54" s="76"/>
      <c r="V54" s="75"/>
    </row>
    <row r="55" spans="1:22" s="73" customFormat="1" ht="14.25">
      <c r="A55" s="74" t="s">
        <v>506</v>
      </c>
      <c r="B55" s="123"/>
      <c r="C55" s="123"/>
      <c r="D55" s="123">
        <v>1381</v>
      </c>
      <c r="E55" s="123"/>
      <c r="F55" s="123"/>
      <c r="G55" s="123">
        <v>31000</v>
      </c>
      <c r="H55" s="123"/>
      <c r="I55" s="123"/>
      <c r="J55" s="123"/>
      <c r="K55" s="123">
        <v>33891</v>
      </c>
      <c r="L55" s="123"/>
      <c r="M55" s="123"/>
      <c r="N55" s="123"/>
      <c r="O55" s="123"/>
      <c r="P55" s="123"/>
      <c r="Q55" s="123"/>
      <c r="R55" s="123"/>
      <c r="S55" s="123"/>
      <c r="T55" s="124">
        <f t="shared" si="0"/>
        <v>66272</v>
      </c>
      <c r="U55" s="76"/>
      <c r="V55" s="75"/>
    </row>
    <row r="56" spans="1:22" s="73" customFormat="1" ht="14.25">
      <c r="A56" s="74" t="s">
        <v>561</v>
      </c>
      <c r="B56" s="123"/>
      <c r="C56" s="123"/>
      <c r="D56" s="123"/>
      <c r="E56" s="123"/>
      <c r="F56" s="123"/>
      <c r="G56" s="123"/>
      <c r="H56" s="123"/>
      <c r="I56" s="123"/>
      <c r="J56" s="123">
        <v>5000</v>
      </c>
      <c r="K56" s="123"/>
      <c r="L56" s="123"/>
      <c r="M56" s="123"/>
      <c r="N56" s="123"/>
      <c r="O56" s="123"/>
      <c r="P56" s="123"/>
      <c r="Q56" s="123"/>
      <c r="R56" s="123"/>
      <c r="S56" s="123"/>
      <c r="T56" s="124">
        <f t="shared" si="0"/>
        <v>5000</v>
      </c>
      <c r="U56" s="76"/>
      <c r="V56" s="75"/>
    </row>
    <row r="57" spans="1:22" s="73" customFormat="1" ht="14.25">
      <c r="A57" s="366" t="s">
        <v>122</v>
      </c>
      <c r="B57" s="186"/>
      <c r="C57" s="186"/>
      <c r="D57" s="186">
        <v>4468</v>
      </c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414">
        <f t="shared" si="0"/>
        <v>4468</v>
      </c>
      <c r="U57" s="76"/>
      <c r="V57" s="75"/>
    </row>
    <row r="58" spans="1:22" s="73" customFormat="1" ht="26.25">
      <c r="A58" s="366" t="s">
        <v>572</v>
      </c>
      <c r="B58" s="186"/>
      <c r="C58" s="186"/>
      <c r="D58" s="186"/>
      <c r="E58" s="186">
        <v>4008</v>
      </c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24">
        <f t="shared" si="0"/>
        <v>4008</v>
      </c>
      <c r="U58" s="76"/>
      <c r="V58" s="75"/>
    </row>
    <row r="59" spans="1:22" s="73" customFormat="1" ht="26.25">
      <c r="A59" s="74" t="s">
        <v>192</v>
      </c>
      <c r="B59" s="123"/>
      <c r="C59" s="123"/>
      <c r="D59" s="123"/>
      <c r="E59" s="123">
        <v>22800</v>
      </c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4">
        <f t="shared" si="0"/>
        <v>22800</v>
      </c>
      <c r="U59" s="76"/>
      <c r="V59" s="75"/>
    </row>
    <row r="60" spans="1:22" s="73" customFormat="1" ht="14.25">
      <c r="A60" s="421" t="s">
        <v>329</v>
      </c>
      <c r="B60" s="186"/>
      <c r="C60" s="186"/>
      <c r="D60" s="186"/>
      <c r="E60" s="186">
        <v>21300</v>
      </c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24">
        <f t="shared" si="0"/>
        <v>21300</v>
      </c>
      <c r="U60" s="76"/>
      <c r="V60" s="75"/>
    </row>
    <row r="61" spans="1:22" s="73" customFormat="1" ht="13.5" customHeight="1">
      <c r="A61" s="366" t="s">
        <v>342</v>
      </c>
      <c r="B61" s="186"/>
      <c r="C61" s="186"/>
      <c r="D61" s="186"/>
      <c r="E61" s="186"/>
      <c r="F61" s="186"/>
      <c r="G61" s="186">
        <v>51546</v>
      </c>
      <c r="H61" s="186"/>
      <c r="I61" s="186"/>
      <c r="J61" s="186"/>
      <c r="K61" s="186"/>
      <c r="L61" s="186"/>
      <c r="M61" s="186">
        <v>15750</v>
      </c>
      <c r="N61" s="186"/>
      <c r="O61" s="186"/>
      <c r="P61" s="186"/>
      <c r="Q61" s="186"/>
      <c r="R61" s="186"/>
      <c r="S61" s="186"/>
      <c r="T61" s="414">
        <f t="shared" si="0"/>
        <v>67296</v>
      </c>
      <c r="U61" s="76"/>
      <c r="V61" s="75"/>
    </row>
    <row r="62" spans="1:22" s="73" customFormat="1" ht="14.25">
      <c r="A62" s="184" t="s">
        <v>330</v>
      </c>
      <c r="B62" s="123"/>
      <c r="C62" s="123"/>
      <c r="D62" s="123"/>
      <c r="E62" s="123"/>
      <c r="F62" s="123"/>
      <c r="G62" s="123">
        <v>40</v>
      </c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4">
        <f t="shared" si="0"/>
        <v>40</v>
      </c>
      <c r="U62" s="76"/>
      <c r="V62" s="75"/>
    </row>
    <row r="63" spans="1:22" s="73" customFormat="1" ht="14.25">
      <c r="A63" s="184" t="s">
        <v>331</v>
      </c>
      <c r="B63" s="123"/>
      <c r="C63" s="123"/>
      <c r="D63" s="123"/>
      <c r="E63" s="123"/>
      <c r="F63" s="123"/>
      <c r="G63" s="123">
        <f>SUM(G61:G62)</f>
        <v>51586</v>
      </c>
      <c r="H63" s="123"/>
      <c r="I63" s="123"/>
      <c r="J63" s="123"/>
      <c r="K63" s="123"/>
      <c r="L63" s="123"/>
      <c r="M63" s="123">
        <f>SUM(M61:M62)</f>
        <v>15750</v>
      </c>
      <c r="N63" s="123"/>
      <c r="O63" s="123"/>
      <c r="P63" s="123"/>
      <c r="Q63" s="123"/>
      <c r="R63" s="123"/>
      <c r="S63" s="123"/>
      <c r="T63" s="124">
        <f t="shared" si="0"/>
        <v>67336</v>
      </c>
      <c r="U63" s="76"/>
      <c r="V63" s="75"/>
    </row>
    <row r="64" spans="1:22" s="73" customFormat="1" ht="14.25">
      <c r="A64" s="366" t="s">
        <v>115</v>
      </c>
      <c r="B64" s="186">
        <v>5966</v>
      </c>
      <c r="C64" s="186">
        <v>1171</v>
      </c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414">
        <f t="shared" si="0"/>
        <v>7137</v>
      </c>
      <c r="U64" s="76"/>
      <c r="V64" s="75"/>
    </row>
    <row r="65" spans="1:22" s="73" customFormat="1" ht="14.25">
      <c r="A65" s="184" t="s">
        <v>330</v>
      </c>
      <c r="B65" s="123">
        <v>811</v>
      </c>
      <c r="C65" s="123">
        <v>110</v>
      </c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4">
        <f t="shared" si="0"/>
        <v>921</v>
      </c>
      <c r="U65" s="76"/>
      <c r="V65" s="75"/>
    </row>
    <row r="66" spans="1:22" s="73" customFormat="1" ht="15" thickBot="1">
      <c r="A66" s="637" t="s">
        <v>331</v>
      </c>
      <c r="B66" s="638">
        <f>SUM(B64:B65)</f>
        <v>6777</v>
      </c>
      <c r="C66" s="638">
        <f>SUM(C64:C65)</f>
        <v>1281</v>
      </c>
      <c r="D66" s="638"/>
      <c r="E66" s="638"/>
      <c r="F66" s="638"/>
      <c r="G66" s="638"/>
      <c r="H66" s="638"/>
      <c r="I66" s="638"/>
      <c r="J66" s="638"/>
      <c r="K66" s="638"/>
      <c r="L66" s="638"/>
      <c r="M66" s="638"/>
      <c r="N66" s="638"/>
      <c r="O66" s="638"/>
      <c r="P66" s="638"/>
      <c r="Q66" s="638"/>
      <c r="R66" s="638"/>
      <c r="S66" s="638"/>
      <c r="T66" s="639">
        <f t="shared" si="0"/>
        <v>8058</v>
      </c>
      <c r="U66" s="76"/>
      <c r="V66" s="75"/>
    </row>
    <row r="67" spans="1:22" s="73" customFormat="1" ht="14.25">
      <c r="A67" s="72" t="s">
        <v>123</v>
      </c>
      <c r="B67" s="122"/>
      <c r="C67" s="122"/>
      <c r="D67" s="122"/>
      <c r="E67" s="122"/>
      <c r="F67" s="122"/>
      <c r="G67" s="122">
        <v>325</v>
      </c>
      <c r="H67" s="122"/>
      <c r="I67" s="122"/>
      <c r="J67" s="122"/>
      <c r="K67" s="122"/>
      <c r="L67" s="122"/>
      <c r="M67" s="122">
        <v>5000</v>
      </c>
      <c r="N67" s="122"/>
      <c r="O67" s="122"/>
      <c r="P67" s="122"/>
      <c r="Q67" s="122"/>
      <c r="R67" s="122"/>
      <c r="S67" s="122"/>
      <c r="T67" s="640">
        <f t="shared" si="0"/>
        <v>5325</v>
      </c>
      <c r="U67" s="76"/>
      <c r="V67" s="75"/>
    </row>
    <row r="68" spans="1:22" s="73" customFormat="1" ht="14.25">
      <c r="A68" s="184" t="s">
        <v>330</v>
      </c>
      <c r="B68" s="142"/>
      <c r="C68" s="142"/>
      <c r="D68" s="142"/>
      <c r="E68" s="142"/>
      <c r="F68" s="142"/>
      <c r="G68" s="142">
        <v>75</v>
      </c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24">
        <f t="shared" si="0"/>
        <v>75</v>
      </c>
      <c r="U68" s="76"/>
      <c r="V68" s="75"/>
    </row>
    <row r="69" spans="1:22" s="73" customFormat="1" ht="14.25">
      <c r="A69" s="184" t="s">
        <v>331</v>
      </c>
      <c r="B69" s="142"/>
      <c r="C69" s="142"/>
      <c r="D69" s="142"/>
      <c r="E69" s="142"/>
      <c r="F69" s="142"/>
      <c r="G69" s="142">
        <f>SUM(G67:G68)</f>
        <v>400</v>
      </c>
      <c r="H69" s="142"/>
      <c r="I69" s="142"/>
      <c r="J69" s="142"/>
      <c r="K69" s="142"/>
      <c r="L69" s="142"/>
      <c r="M69" s="142">
        <f>SUM(M67:M68)</f>
        <v>5000</v>
      </c>
      <c r="N69" s="142"/>
      <c r="O69" s="142"/>
      <c r="P69" s="142"/>
      <c r="Q69" s="142"/>
      <c r="R69" s="142"/>
      <c r="S69" s="142"/>
      <c r="T69" s="124">
        <f t="shared" si="0"/>
        <v>5400</v>
      </c>
      <c r="U69" s="76"/>
      <c r="V69" s="75"/>
    </row>
    <row r="70" spans="1:22" s="73" customFormat="1" ht="14.25">
      <c r="A70" s="74" t="s">
        <v>260</v>
      </c>
      <c r="B70" s="123"/>
      <c r="C70" s="123"/>
      <c r="D70" s="123"/>
      <c r="E70" s="123"/>
      <c r="F70" s="123"/>
      <c r="G70" s="123"/>
      <c r="H70" s="123"/>
      <c r="I70" s="123"/>
      <c r="J70" s="123">
        <v>9529</v>
      </c>
      <c r="K70" s="123"/>
      <c r="L70" s="123"/>
      <c r="M70" s="123">
        <v>15000</v>
      </c>
      <c r="N70" s="123"/>
      <c r="O70" s="123"/>
      <c r="P70" s="123"/>
      <c r="Q70" s="123"/>
      <c r="R70" s="123"/>
      <c r="S70" s="123"/>
      <c r="T70" s="124">
        <f t="shared" si="0"/>
        <v>24529</v>
      </c>
      <c r="U70" s="76"/>
      <c r="V70" s="75"/>
    </row>
    <row r="71" spans="1:22" s="73" customFormat="1" ht="26.25">
      <c r="A71" s="366" t="s">
        <v>211</v>
      </c>
      <c r="B71" s="186"/>
      <c r="C71" s="186"/>
      <c r="D71" s="186"/>
      <c r="E71" s="186"/>
      <c r="F71" s="186"/>
      <c r="G71" s="186">
        <v>22844</v>
      </c>
      <c r="H71" s="186"/>
      <c r="I71" s="186"/>
      <c r="J71" s="186">
        <v>4350</v>
      </c>
      <c r="K71" s="186"/>
      <c r="L71" s="186"/>
      <c r="M71" s="186"/>
      <c r="N71" s="186"/>
      <c r="O71" s="186"/>
      <c r="P71" s="186"/>
      <c r="Q71" s="186"/>
      <c r="R71" s="186"/>
      <c r="S71" s="186"/>
      <c r="T71" s="414">
        <f t="shared" si="0"/>
        <v>27194</v>
      </c>
      <c r="U71" s="76"/>
      <c r="V71" s="75"/>
    </row>
    <row r="72" spans="1:22" s="73" customFormat="1" ht="14.25">
      <c r="A72" s="184" t="s">
        <v>330</v>
      </c>
      <c r="B72" s="123"/>
      <c r="C72" s="123"/>
      <c r="D72" s="123"/>
      <c r="E72" s="123"/>
      <c r="F72" s="123"/>
      <c r="G72" s="123">
        <v>916</v>
      </c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4">
        <f t="shared" si="0"/>
        <v>916</v>
      </c>
      <c r="U72" s="76"/>
      <c r="V72" s="75"/>
    </row>
    <row r="73" spans="1:22" s="73" customFormat="1" ht="14.25">
      <c r="A73" s="184" t="s">
        <v>331</v>
      </c>
      <c r="B73" s="123"/>
      <c r="C73" s="123"/>
      <c r="D73" s="123"/>
      <c r="E73" s="123"/>
      <c r="F73" s="123"/>
      <c r="G73" s="123">
        <f>SUM(G71:G72)</f>
        <v>23760</v>
      </c>
      <c r="H73" s="123"/>
      <c r="I73" s="123"/>
      <c r="J73" s="123">
        <f>SUM(J71:J72)</f>
        <v>4350</v>
      </c>
      <c r="K73" s="123"/>
      <c r="L73" s="123"/>
      <c r="M73" s="123"/>
      <c r="N73" s="123"/>
      <c r="O73" s="123"/>
      <c r="P73" s="123"/>
      <c r="Q73" s="123"/>
      <c r="R73" s="123"/>
      <c r="S73" s="123"/>
      <c r="T73" s="124">
        <f t="shared" si="0"/>
        <v>28110</v>
      </c>
      <c r="U73" s="76"/>
      <c r="V73" s="75"/>
    </row>
    <row r="74" spans="1:21" s="73" customFormat="1" ht="14.25">
      <c r="A74" s="74" t="s">
        <v>124</v>
      </c>
      <c r="B74" s="123"/>
      <c r="C74" s="123"/>
      <c r="D74" s="123">
        <v>16200</v>
      </c>
      <c r="E74" s="123"/>
      <c r="F74" s="123"/>
      <c r="G74" s="123"/>
      <c r="H74" s="123"/>
      <c r="I74" s="123"/>
      <c r="J74" s="123"/>
      <c r="K74" s="123">
        <v>15740</v>
      </c>
      <c r="L74" s="123"/>
      <c r="M74" s="123"/>
      <c r="N74" s="123"/>
      <c r="O74" s="123"/>
      <c r="P74" s="123"/>
      <c r="Q74" s="123"/>
      <c r="R74" s="123"/>
      <c r="S74" s="123"/>
      <c r="T74" s="124">
        <f t="shared" si="0"/>
        <v>31940</v>
      </c>
      <c r="U74" s="76"/>
    </row>
    <row r="75" spans="1:21" s="73" customFormat="1" ht="15" thickBot="1">
      <c r="A75" s="184" t="s">
        <v>132</v>
      </c>
      <c r="B75" s="185"/>
      <c r="C75" s="185"/>
      <c r="D75" s="185">
        <v>12371</v>
      </c>
      <c r="E75" s="185"/>
      <c r="F75" s="185"/>
      <c r="G75" s="185"/>
      <c r="H75" s="185"/>
      <c r="I75" s="185"/>
      <c r="J75" s="185"/>
      <c r="K75" s="185">
        <v>15740</v>
      </c>
      <c r="L75" s="185"/>
      <c r="M75" s="185"/>
      <c r="N75" s="185"/>
      <c r="O75" s="185"/>
      <c r="P75" s="185"/>
      <c r="Q75" s="185"/>
      <c r="R75" s="185"/>
      <c r="S75" s="185"/>
      <c r="T75" s="124">
        <f t="shared" si="0"/>
        <v>28111</v>
      </c>
      <c r="U75" s="76"/>
    </row>
    <row r="76" spans="1:23" s="2" customFormat="1" ht="15">
      <c r="A76" s="149" t="s">
        <v>50</v>
      </c>
      <c r="B76" s="496">
        <f aca="true" t="shared" si="2" ref="B76:T76">SUM(B6+B8+B10+B14+B18+B21+B23+B27+B29+B31+B34+B38+B39+B40+B44+B48+B49+B50+B51+B53+B55+B56+B57+B58+B59+B61+B64+B67+B70+B71+B74)</f>
        <v>72224</v>
      </c>
      <c r="C76" s="496">
        <f t="shared" si="2"/>
        <v>25726</v>
      </c>
      <c r="D76" s="496">
        <f t="shared" si="2"/>
        <v>443011</v>
      </c>
      <c r="E76" s="496">
        <f t="shared" si="2"/>
        <v>26808</v>
      </c>
      <c r="F76" s="496">
        <f t="shared" si="2"/>
        <v>77226</v>
      </c>
      <c r="G76" s="496">
        <f t="shared" si="2"/>
        <v>235392</v>
      </c>
      <c r="H76" s="496">
        <f t="shared" si="2"/>
        <v>19896</v>
      </c>
      <c r="I76" s="496">
        <f t="shared" si="2"/>
        <v>7500</v>
      </c>
      <c r="J76" s="496">
        <f t="shared" si="2"/>
        <v>310364</v>
      </c>
      <c r="K76" s="496">
        <f t="shared" si="2"/>
        <v>277535</v>
      </c>
      <c r="L76" s="496">
        <f t="shared" si="2"/>
        <v>0</v>
      </c>
      <c r="M76" s="496">
        <f t="shared" si="2"/>
        <v>40750</v>
      </c>
      <c r="N76" s="496">
        <f t="shared" si="2"/>
        <v>308774</v>
      </c>
      <c r="O76" s="496">
        <f t="shared" si="2"/>
        <v>0</v>
      </c>
      <c r="P76" s="496">
        <f t="shared" si="2"/>
        <v>1961386</v>
      </c>
      <c r="Q76" s="496">
        <f t="shared" si="2"/>
        <v>36334</v>
      </c>
      <c r="R76" s="496">
        <f t="shared" si="2"/>
        <v>0</v>
      </c>
      <c r="S76" s="496">
        <f t="shared" si="2"/>
        <v>300000</v>
      </c>
      <c r="T76" s="497">
        <f t="shared" si="2"/>
        <v>4142926</v>
      </c>
      <c r="U76" s="10"/>
      <c r="V76" s="10"/>
      <c r="W76" s="10"/>
    </row>
    <row r="77" spans="1:23" s="2" customFormat="1" ht="15">
      <c r="A77" s="498" t="s">
        <v>330</v>
      </c>
      <c r="B77" s="499">
        <f>SUM(B72+B68+B65+B62+B45+B41+B35+B32+B24+B19+B15+B11)</f>
        <v>811</v>
      </c>
      <c r="C77" s="499">
        <f aca="true" t="shared" si="3" ref="C77:T77">SUM(C72+C68+C65+C62+C45+C41+C35+C32+C24+C19+C15+C11)</f>
        <v>110</v>
      </c>
      <c r="D77" s="499">
        <f t="shared" si="3"/>
        <v>378</v>
      </c>
      <c r="E77" s="499">
        <f t="shared" si="3"/>
        <v>0</v>
      </c>
      <c r="F77" s="499">
        <f t="shared" si="3"/>
        <v>-1964</v>
      </c>
      <c r="G77" s="499">
        <f t="shared" si="3"/>
        <v>1031</v>
      </c>
      <c r="H77" s="499">
        <f t="shared" si="3"/>
        <v>6596</v>
      </c>
      <c r="I77" s="499">
        <f t="shared" si="3"/>
        <v>0</v>
      </c>
      <c r="J77" s="499">
        <f t="shared" si="3"/>
        <v>18160</v>
      </c>
      <c r="K77" s="499">
        <f t="shared" si="3"/>
        <v>0</v>
      </c>
      <c r="L77" s="499">
        <f t="shared" si="3"/>
        <v>640</v>
      </c>
      <c r="M77" s="499">
        <f t="shared" si="3"/>
        <v>0</v>
      </c>
      <c r="N77" s="499">
        <f t="shared" si="3"/>
        <v>-9906</v>
      </c>
      <c r="O77" s="499">
        <f t="shared" si="3"/>
        <v>0</v>
      </c>
      <c r="P77" s="499">
        <f t="shared" si="3"/>
        <v>1432</v>
      </c>
      <c r="Q77" s="499">
        <f t="shared" si="3"/>
        <v>35368</v>
      </c>
      <c r="R77" s="499">
        <f t="shared" si="3"/>
        <v>0</v>
      </c>
      <c r="S77" s="499">
        <f t="shared" si="3"/>
        <v>0</v>
      </c>
      <c r="T77" s="500">
        <f t="shared" si="3"/>
        <v>52656</v>
      </c>
      <c r="U77" s="10"/>
      <c r="V77" s="10"/>
      <c r="W77" s="10"/>
    </row>
    <row r="78" spans="1:23" s="2" customFormat="1" ht="15">
      <c r="A78" s="501" t="s">
        <v>331</v>
      </c>
      <c r="B78" s="502">
        <f>SUM(B76:B77)</f>
        <v>73035</v>
      </c>
      <c r="C78" s="502">
        <f aca="true" t="shared" si="4" ref="C78:T78">SUM(C76:C77)</f>
        <v>25836</v>
      </c>
      <c r="D78" s="502">
        <f t="shared" si="4"/>
        <v>443389</v>
      </c>
      <c r="E78" s="502">
        <f t="shared" si="4"/>
        <v>26808</v>
      </c>
      <c r="F78" s="502">
        <f t="shared" si="4"/>
        <v>75262</v>
      </c>
      <c r="G78" s="502">
        <f t="shared" si="4"/>
        <v>236423</v>
      </c>
      <c r="H78" s="502">
        <f t="shared" si="4"/>
        <v>26492</v>
      </c>
      <c r="I78" s="502">
        <f t="shared" si="4"/>
        <v>7500</v>
      </c>
      <c r="J78" s="502">
        <f t="shared" si="4"/>
        <v>328524</v>
      </c>
      <c r="K78" s="502">
        <f t="shared" si="4"/>
        <v>277535</v>
      </c>
      <c r="L78" s="502">
        <f t="shared" si="4"/>
        <v>640</v>
      </c>
      <c r="M78" s="502">
        <f t="shared" si="4"/>
        <v>40750</v>
      </c>
      <c r="N78" s="502">
        <f t="shared" si="4"/>
        <v>298868</v>
      </c>
      <c r="O78" s="502">
        <f t="shared" si="4"/>
        <v>0</v>
      </c>
      <c r="P78" s="502">
        <f t="shared" si="4"/>
        <v>1962818</v>
      </c>
      <c r="Q78" s="502">
        <f t="shared" si="4"/>
        <v>71702</v>
      </c>
      <c r="R78" s="502">
        <f t="shared" si="4"/>
        <v>0</v>
      </c>
      <c r="S78" s="502">
        <f t="shared" si="4"/>
        <v>300000</v>
      </c>
      <c r="T78" s="503">
        <f t="shared" si="4"/>
        <v>4195582</v>
      </c>
      <c r="U78" s="10"/>
      <c r="V78" s="10"/>
      <c r="W78" s="10"/>
    </row>
    <row r="79" spans="1:20" s="2" customFormat="1" ht="15">
      <c r="A79" s="504" t="s">
        <v>131</v>
      </c>
      <c r="B79" s="505">
        <f>SUM(B7+B9+B13+B17+B22+B26+B28+B30+B47+B52+B75+B54+B37+B60+B43)</f>
        <v>12162</v>
      </c>
      <c r="C79" s="505">
        <f aca="true" t="shared" si="5" ref="C79:T79">SUM(C7+C9+C13+C17+C22+C26+C28+C30+C47+C52+C75+C54+C37+C60+C43)</f>
        <v>3283</v>
      </c>
      <c r="D79" s="505">
        <f t="shared" si="5"/>
        <v>120971</v>
      </c>
      <c r="E79" s="505">
        <f t="shared" si="5"/>
        <v>21300</v>
      </c>
      <c r="F79" s="505">
        <f t="shared" si="5"/>
        <v>65845</v>
      </c>
      <c r="G79" s="505">
        <f t="shared" si="5"/>
        <v>99677</v>
      </c>
      <c r="H79" s="505">
        <f t="shared" si="5"/>
        <v>0</v>
      </c>
      <c r="I79" s="505">
        <f t="shared" si="5"/>
        <v>0</v>
      </c>
      <c r="J79" s="505">
        <f t="shared" si="5"/>
        <v>71111</v>
      </c>
      <c r="K79" s="505">
        <f t="shared" si="5"/>
        <v>81688</v>
      </c>
      <c r="L79" s="505">
        <f t="shared" si="5"/>
        <v>0</v>
      </c>
      <c r="M79" s="505">
        <f t="shared" si="5"/>
        <v>0</v>
      </c>
      <c r="N79" s="505">
        <f t="shared" si="5"/>
        <v>0</v>
      </c>
      <c r="O79" s="505">
        <f t="shared" si="5"/>
        <v>0</v>
      </c>
      <c r="P79" s="505">
        <f t="shared" si="5"/>
        <v>0</v>
      </c>
      <c r="Q79" s="505">
        <f t="shared" si="5"/>
        <v>71702</v>
      </c>
      <c r="R79" s="505">
        <f t="shared" si="5"/>
        <v>0</v>
      </c>
      <c r="S79" s="505">
        <f t="shared" si="5"/>
        <v>0</v>
      </c>
      <c r="T79" s="756">
        <f t="shared" si="5"/>
        <v>547739</v>
      </c>
    </row>
    <row r="80" spans="1:23" s="2" customFormat="1" ht="15.75" thickBot="1">
      <c r="A80" s="506" t="s">
        <v>70</v>
      </c>
      <c r="B80" s="507">
        <f>B78-B79</f>
        <v>60873</v>
      </c>
      <c r="C80" s="507">
        <f aca="true" t="shared" si="6" ref="C80:T80">C78-C79</f>
        <v>22553</v>
      </c>
      <c r="D80" s="507">
        <f t="shared" si="6"/>
        <v>322418</v>
      </c>
      <c r="E80" s="507">
        <f t="shared" si="6"/>
        <v>5508</v>
      </c>
      <c r="F80" s="507">
        <f t="shared" si="6"/>
        <v>9417</v>
      </c>
      <c r="G80" s="507">
        <f t="shared" si="6"/>
        <v>136746</v>
      </c>
      <c r="H80" s="507">
        <f t="shared" si="6"/>
        <v>26492</v>
      </c>
      <c r="I80" s="507">
        <f t="shared" si="6"/>
        <v>7500</v>
      </c>
      <c r="J80" s="507">
        <f t="shared" si="6"/>
        <v>257413</v>
      </c>
      <c r="K80" s="507">
        <f t="shared" si="6"/>
        <v>195847</v>
      </c>
      <c r="L80" s="507">
        <f t="shared" si="6"/>
        <v>640</v>
      </c>
      <c r="M80" s="507">
        <f t="shared" si="6"/>
        <v>40750</v>
      </c>
      <c r="N80" s="507">
        <f t="shared" si="6"/>
        <v>298868</v>
      </c>
      <c r="O80" s="507">
        <f t="shared" si="6"/>
        <v>0</v>
      </c>
      <c r="P80" s="507">
        <f t="shared" si="6"/>
        <v>1962818</v>
      </c>
      <c r="Q80" s="507">
        <f t="shared" si="6"/>
        <v>0</v>
      </c>
      <c r="R80" s="507">
        <f t="shared" si="6"/>
        <v>0</v>
      </c>
      <c r="S80" s="507">
        <f t="shared" si="6"/>
        <v>300000</v>
      </c>
      <c r="T80" s="508">
        <f t="shared" si="6"/>
        <v>3647843</v>
      </c>
      <c r="W80" s="1"/>
    </row>
    <row r="81" spans="1:20" ht="15">
      <c r="A81" s="509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510"/>
      <c r="T81" s="510"/>
    </row>
    <row r="82" spans="1:20" ht="15">
      <c r="A82" s="509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510"/>
      <c r="T82" s="510"/>
    </row>
    <row r="83" spans="1:20" ht="15">
      <c r="A83" s="509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510"/>
      <c r="T83" s="510"/>
    </row>
    <row r="84" spans="1:20" ht="15">
      <c r="A84" s="509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510"/>
      <c r="T84" s="510"/>
    </row>
    <row r="85" spans="1:20" ht="15">
      <c r="A85" s="509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510"/>
      <c r="T85" s="510"/>
    </row>
    <row r="86" spans="1:20" ht="15">
      <c r="A86" s="509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510"/>
      <c r="T86" s="510"/>
    </row>
    <row r="87" spans="1:20" ht="15">
      <c r="A87" s="509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510"/>
      <c r="T87" s="510"/>
    </row>
    <row r="88" spans="1:20" ht="15">
      <c r="A88" s="509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510"/>
      <c r="T88" s="510"/>
    </row>
    <row r="89" spans="1:20" ht="15">
      <c r="A89" s="509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510"/>
      <c r="T89" s="510"/>
    </row>
    <row r="90" spans="1:20" ht="15">
      <c r="A90" s="509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510"/>
      <c r="T90" s="510"/>
    </row>
    <row r="91" spans="1:20" ht="15">
      <c r="A91" s="509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510"/>
      <c r="T91" s="510"/>
    </row>
  </sheetData>
  <sheetProtection/>
  <mergeCells count="18">
    <mergeCell ref="S2:S4"/>
    <mergeCell ref="D3:D4"/>
    <mergeCell ref="E3:E4"/>
    <mergeCell ref="J3:J4"/>
    <mergeCell ref="K3:K4"/>
    <mergeCell ref="F3:I3"/>
    <mergeCell ref="L3:O3"/>
    <mergeCell ref="Q2:Q4"/>
    <mergeCell ref="A1:A4"/>
    <mergeCell ref="B1:O1"/>
    <mergeCell ref="T1:T4"/>
    <mergeCell ref="B3:B4"/>
    <mergeCell ref="C3:C4"/>
    <mergeCell ref="B2:I2"/>
    <mergeCell ref="P2:P4"/>
    <mergeCell ref="P1:S1"/>
    <mergeCell ref="J2:O2"/>
    <mergeCell ref="R2:R4"/>
  </mergeCells>
  <printOptions/>
  <pageMargins left="0.3" right="0.1968503937007874" top="0.6299212598425197" bottom="0.3937007874015748" header="0.1968503937007874" footer="0.1968503937007874"/>
  <pageSetup horizontalDpi="600" verticalDpi="600" orientation="landscape" paperSize="9" scale="85" r:id="rId1"/>
  <headerFooter>
    <oddHeader>&amp;C&amp;"Book Antiqua,Félkövér"&amp;11Keszthely Város Önkormányzata
2016. évi főbb kiadásai jogcím-csoportonként és feladatonként&amp;R&amp;"Book Antiqua,Félkövér"8.sz. melléklet
ezer Ft</oddHeader>
    <oddFooter>&amp;C&amp;P</oddFooter>
  </headerFooter>
  <rowBreaks count="2" manualBreakCount="2">
    <brk id="37" max="255" man="1"/>
    <brk id="6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pane xSplit="1" ySplit="4" topLeftCell="B2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43" sqref="H43"/>
    </sheetView>
  </sheetViews>
  <sheetFormatPr defaultColWidth="9.140625" defaultRowHeight="12.75"/>
  <cols>
    <col min="1" max="1" width="37.28125" style="3" bestFit="1" customWidth="1"/>
    <col min="2" max="2" width="9.28125" style="1" customWidth="1"/>
    <col min="3" max="3" width="10.140625" style="1" customWidth="1"/>
    <col min="4" max="4" width="9.140625" style="1" customWidth="1"/>
    <col min="5" max="5" width="9.421875" style="1" customWidth="1"/>
    <col min="6" max="6" width="10.140625" style="1" customWidth="1"/>
    <col min="7" max="7" width="9.57421875" style="13" customWidth="1"/>
    <col min="8" max="8" width="12.57421875" style="1" customWidth="1"/>
    <col min="9" max="9" width="8.7109375" style="1" customWidth="1"/>
    <col min="10" max="10" width="10.140625" style="1" customWidth="1"/>
    <col min="11" max="11" width="10.00390625" style="2" customWidth="1"/>
    <col min="12" max="12" width="6.8515625" style="1" customWidth="1"/>
    <col min="13" max="13" width="8.421875" style="1" customWidth="1"/>
    <col min="14" max="16384" width="9.140625" style="1" customWidth="1"/>
  </cols>
  <sheetData>
    <row r="1" spans="1:13" ht="16.5" customHeight="1">
      <c r="A1" s="848" t="s">
        <v>4</v>
      </c>
      <c r="B1" s="857" t="s">
        <v>8</v>
      </c>
      <c r="C1" s="857"/>
      <c r="D1" s="857"/>
      <c r="E1" s="857"/>
      <c r="F1" s="857"/>
      <c r="G1" s="857"/>
      <c r="H1" s="857" t="s">
        <v>13</v>
      </c>
      <c r="I1" s="857"/>
      <c r="J1" s="857"/>
      <c r="K1" s="847" t="s">
        <v>9</v>
      </c>
      <c r="L1" s="847" t="s">
        <v>5</v>
      </c>
      <c r="M1" s="851" t="s">
        <v>416</v>
      </c>
    </row>
    <row r="2" spans="1:13" ht="31.5" customHeight="1">
      <c r="A2" s="849"/>
      <c r="B2" s="845" t="s">
        <v>0</v>
      </c>
      <c r="C2" s="845" t="s">
        <v>209</v>
      </c>
      <c r="D2" s="845" t="s">
        <v>10</v>
      </c>
      <c r="E2" s="845" t="s">
        <v>141</v>
      </c>
      <c r="F2" s="855" t="s">
        <v>7</v>
      </c>
      <c r="G2" s="856"/>
      <c r="H2" s="845" t="s">
        <v>80</v>
      </c>
      <c r="I2" s="845" t="s">
        <v>11</v>
      </c>
      <c r="J2" s="845" t="s">
        <v>197</v>
      </c>
      <c r="K2" s="845"/>
      <c r="L2" s="845"/>
      <c r="M2" s="852"/>
    </row>
    <row r="3" spans="1:13" ht="30.75" thickBot="1">
      <c r="A3" s="850"/>
      <c r="B3" s="846"/>
      <c r="C3" s="846"/>
      <c r="D3" s="846"/>
      <c r="E3" s="846"/>
      <c r="F3" s="34" t="s">
        <v>418</v>
      </c>
      <c r="G3" s="34" t="s">
        <v>417</v>
      </c>
      <c r="H3" s="846"/>
      <c r="I3" s="846"/>
      <c r="J3" s="846"/>
      <c r="K3" s="846"/>
      <c r="L3" s="854"/>
      <c r="M3" s="853"/>
    </row>
    <row r="4" spans="1:13" ht="17.25" thickBot="1">
      <c r="A4" s="397">
        <v>1</v>
      </c>
      <c r="B4" s="32">
        <v>2</v>
      </c>
      <c r="C4" s="32">
        <v>3</v>
      </c>
      <c r="D4" s="32">
        <v>4</v>
      </c>
      <c r="E4" s="32">
        <v>5</v>
      </c>
      <c r="F4" s="32">
        <v>6</v>
      </c>
      <c r="G4" s="32">
        <v>7</v>
      </c>
      <c r="H4" s="32">
        <v>8</v>
      </c>
      <c r="I4" s="32">
        <v>9</v>
      </c>
      <c r="J4" s="32">
        <v>10</v>
      </c>
      <c r="K4" s="281">
        <v>11</v>
      </c>
      <c r="L4" s="281">
        <v>12</v>
      </c>
      <c r="M4" s="282">
        <v>13</v>
      </c>
    </row>
    <row r="5" spans="1:13" ht="15">
      <c r="A5" s="11" t="s">
        <v>486</v>
      </c>
      <c r="B5" s="352">
        <v>192166</v>
      </c>
      <c r="C5" s="352">
        <v>54344</v>
      </c>
      <c r="D5" s="352">
        <v>59892</v>
      </c>
      <c r="E5" s="352">
        <v>0</v>
      </c>
      <c r="F5" s="352">
        <v>0</v>
      </c>
      <c r="G5" s="352">
        <v>0</v>
      </c>
      <c r="H5" s="352">
        <v>8452</v>
      </c>
      <c r="I5" s="352">
        <v>5595</v>
      </c>
      <c r="J5" s="352">
        <v>2833</v>
      </c>
      <c r="K5" s="334">
        <f>SUM(B5:J5)</f>
        <v>323282</v>
      </c>
      <c r="L5" s="352">
        <v>51</v>
      </c>
      <c r="M5" s="702">
        <v>0</v>
      </c>
    </row>
    <row r="6" spans="1:13" ht="15">
      <c r="A6" s="304" t="s">
        <v>334</v>
      </c>
      <c r="B6" s="25">
        <v>118</v>
      </c>
      <c r="C6" s="25">
        <v>31</v>
      </c>
      <c r="D6" s="25">
        <v>72</v>
      </c>
      <c r="E6" s="25"/>
      <c r="F6" s="25">
        <v>48</v>
      </c>
      <c r="G6" s="25"/>
      <c r="H6" s="25"/>
      <c r="I6" s="25"/>
      <c r="J6" s="27"/>
      <c r="K6" s="26">
        <f>SUM(B6:J6)</f>
        <v>269</v>
      </c>
      <c r="L6" s="25"/>
      <c r="M6" s="703"/>
    </row>
    <row r="7" spans="1:13" ht="15">
      <c r="A7" s="304" t="s">
        <v>335</v>
      </c>
      <c r="B7" s="25">
        <f>SUM(B5,B6)</f>
        <v>192284</v>
      </c>
      <c r="C7" s="25">
        <f aca="true" t="shared" si="0" ref="C7:M7">SUM(C5,C6)</f>
        <v>54375</v>
      </c>
      <c r="D7" s="25">
        <f t="shared" si="0"/>
        <v>59964</v>
      </c>
      <c r="E7" s="25">
        <f t="shared" si="0"/>
        <v>0</v>
      </c>
      <c r="F7" s="25">
        <f t="shared" si="0"/>
        <v>48</v>
      </c>
      <c r="G7" s="25">
        <f t="shared" si="0"/>
        <v>0</v>
      </c>
      <c r="H7" s="25">
        <f t="shared" si="0"/>
        <v>8452</v>
      </c>
      <c r="I7" s="25">
        <f t="shared" si="0"/>
        <v>5595</v>
      </c>
      <c r="J7" s="25">
        <f t="shared" si="0"/>
        <v>2833</v>
      </c>
      <c r="K7" s="26">
        <f aca="true" t="shared" si="1" ref="K7:K38">SUM(B7:J7)</f>
        <v>323551</v>
      </c>
      <c r="L7" s="25">
        <f t="shared" si="0"/>
        <v>51</v>
      </c>
      <c r="M7" s="353">
        <f t="shared" si="0"/>
        <v>0</v>
      </c>
    </row>
    <row r="8" spans="1:13" ht="15">
      <c r="A8" s="12" t="s">
        <v>69</v>
      </c>
      <c r="B8" s="25">
        <v>145901</v>
      </c>
      <c r="C8" s="25">
        <v>39433</v>
      </c>
      <c r="D8" s="25">
        <v>667</v>
      </c>
      <c r="E8" s="25"/>
      <c r="F8" s="25"/>
      <c r="G8" s="25"/>
      <c r="H8" s="25">
        <v>0</v>
      </c>
      <c r="I8" s="25"/>
      <c r="J8" s="27">
        <v>0</v>
      </c>
      <c r="K8" s="26">
        <f t="shared" si="1"/>
        <v>186001</v>
      </c>
      <c r="L8" s="27">
        <v>42.09</v>
      </c>
      <c r="M8" s="260">
        <v>0</v>
      </c>
    </row>
    <row r="9" spans="1:15" s="8" customFormat="1" ht="15">
      <c r="A9" s="133" t="s">
        <v>487</v>
      </c>
      <c r="B9" s="27">
        <v>274009</v>
      </c>
      <c r="C9" s="27">
        <v>78561</v>
      </c>
      <c r="D9" s="27">
        <v>39113</v>
      </c>
      <c r="E9" s="27"/>
      <c r="F9" s="27">
        <v>309</v>
      </c>
      <c r="G9" s="27"/>
      <c r="H9" s="27">
        <v>7818</v>
      </c>
      <c r="I9" s="27">
        <v>4828</v>
      </c>
      <c r="J9" s="27"/>
      <c r="K9" s="26">
        <f t="shared" si="1"/>
        <v>404638</v>
      </c>
      <c r="L9" s="27">
        <v>94</v>
      </c>
      <c r="M9" s="260">
        <v>0</v>
      </c>
      <c r="O9" s="1"/>
    </row>
    <row r="10" spans="1:15" s="8" customFormat="1" ht="15">
      <c r="A10" s="304" t="s">
        <v>334</v>
      </c>
      <c r="B10" s="27">
        <v>1671</v>
      </c>
      <c r="C10" s="27">
        <v>451</v>
      </c>
      <c r="D10" s="27">
        <v>179</v>
      </c>
      <c r="E10" s="27"/>
      <c r="F10" s="27">
        <v>1</v>
      </c>
      <c r="G10" s="27"/>
      <c r="H10" s="27">
        <v>-240</v>
      </c>
      <c r="I10" s="27">
        <v>240</v>
      </c>
      <c r="J10" s="27"/>
      <c r="K10" s="26">
        <f t="shared" si="1"/>
        <v>2302</v>
      </c>
      <c r="L10" s="27"/>
      <c r="M10" s="260"/>
      <c r="O10" s="1"/>
    </row>
    <row r="11" spans="1:15" s="8" customFormat="1" ht="15">
      <c r="A11" s="304" t="s">
        <v>335</v>
      </c>
      <c r="B11" s="27">
        <f>SUM(B9,B10)</f>
        <v>275680</v>
      </c>
      <c r="C11" s="27">
        <f aca="true" t="shared" si="2" ref="C11:M11">SUM(C9,C10)</f>
        <v>79012</v>
      </c>
      <c r="D11" s="27">
        <f t="shared" si="2"/>
        <v>39292</v>
      </c>
      <c r="E11" s="27">
        <f t="shared" si="2"/>
        <v>0</v>
      </c>
      <c r="F11" s="27">
        <f t="shared" si="2"/>
        <v>310</v>
      </c>
      <c r="G11" s="27">
        <f t="shared" si="2"/>
        <v>0</v>
      </c>
      <c r="H11" s="27">
        <f t="shared" si="2"/>
        <v>7578</v>
      </c>
      <c r="I11" s="27">
        <f t="shared" si="2"/>
        <v>5068</v>
      </c>
      <c r="J11" s="27">
        <f t="shared" si="2"/>
        <v>0</v>
      </c>
      <c r="K11" s="26">
        <f t="shared" si="1"/>
        <v>406940</v>
      </c>
      <c r="L11" s="27">
        <f t="shared" si="2"/>
        <v>94</v>
      </c>
      <c r="M11" s="354">
        <f t="shared" si="2"/>
        <v>0</v>
      </c>
      <c r="O11" s="1"/>
    </row>
    <row r="12" spans="1:15" s="8" customFormat="1" ht="15">
      <c r="A12" s="12" t="s">
        <v>69</v>
      </c>
      <c r="B12" s="27">
        <v>273583</v>
      </c>
      <c r="C12" s="27">
        <v>78446</v>
      </c>
      <c r="D12" s="27">
        <v>37661</v>
      </c>
      <c r="E12" s="27"/>
      <c r="F12" s="27"/>
      <c r="G12" s="27"/>
      <c r="H12" s="27">
        <v>0</v>
      </c>
      <c r="I12" s="27">
        <v>0</v>
      </c>
      <c r="J12" s="27"/>
      <c r="K12" s="26">
        <f t="shared" si="1"/>
        <v>389690</v>
      </c>
      <c r="L12" s="27">
        <v>93</v>
      </c>
      <c r="M12" s="260">
        <v>0</v>
      </c>
      <c r="O12" s="1"/>
    </row>
    <row r="13" spans="1:13" ht="28.5">
      <c r="A13" s="134" t="s">
        <v>488</v>
      </c>
      <c r="B13" s="27">
        <v>40378</v>
      </c>
      <c r="C13" s="27">
        <v>11512</v>
      </c>
      <c r="D13" s="27">
        <v>110040</v>
      </c>
      <c r="E13" s="27"/>
      <c r="F13" s="27"/>
      <c r="G13" s="27"/>
      <c r="H13" s="27">
        <v>0</v>
      </c>
      <c r="I13" s="27">
        <v>500</v>
      </c>
      <c r="J13" s="27"/>
      <c r="K13" s="26">
        <f t="shared" si="1"/>
        <v>162430</v>
      </c>
      <c r="L13" s="27">
        <v>13</v>
      </c>
      <c r="M13" s="260">
        <v>2</v>
      </c>
    </row>
    <row r="14" spans="1:13" ht="15">
      <c r="A14" s="304" t="s">
        <v>334</v>
      </c>
      <c r="B14" s="28">
        <v>235</v>
      </c>
      <c r="C14" s="28">
        <v>111</v>
      </c>
      <c r="D14" s="28">
        <v>10595</v>
      </c>
      <c r="E14" s="28"/>
      <c r="F14" s="28"/>
      <c r="G14" s="28"/>
      <c r="H14" s="28"/>
      <c r="I14" s="28"/>
      <c r="J14" s="28"/>
      <c r="K14" s="26">
        <f t="shared" si="1"/>
        <v>10941</v>
      </c>
      <c r="L14" s="27"/>
      <c r="M14" s="260"/>
    </row>
    <row r="15" spans="1:13" ht="15">
      <c r="A15" s="304" t="s">
        <v>335</v>
      </c>
      <c r="B15" s="28">
        <f>SUM(B13,B14)</f>
        <v>40613</v>
      </c>
      <c r="C15" s="28">
        <f aca="true" t="shared" si="3" ref="C15:M15">SUM(C13,C14)</f>
        <v>11623</v>
      </c>
      <c r="D15" s="28">
        <f t="shared" si="3"/>
        <v>120635</v>
      </c>
      <c r="E15" s="28">
        <f t="shared" si="3"/>
        <v>0</v>
      </c>
      <c r="F15" s="28">
        <f t="shared" si="3"/>
        <v>0</v>
      </c>
      <c r="G15" s="28">
        <f t="shared" si="3"/>
        <v>0</v>
      </c>
      <c r="H15" s="28">
        <f t="shared" si="3"/>
        <v>0</v>
      </c>
      <c r="I15" s="28">
        <f t="shared" si="3"/>
        <v>500</v>
      </c>
      <c r="J15" s="28">
        <f t="shared" si="3"/>
        <v>0</v>
      </c>
      <c r="K15" s="26">
        <f t="shared" si="1"/>
        <v>173371</v>
      </c>
      <c r="L15" s="28">
        <f t="shared" si="3"/>
        <v>13</v>
      </c>
      <c r="M15" s="355">
        <f t="shared" si="3"/>
        <v>2</v>
      </c>
    </row>
    <row r="16" spans="1:13" ht="15">
      <c r="A16" s="12" t="s">
        <v>69</v>
      </c>
      <c r="B16" s="28">
        <v>24177</v>
      </c>
      <c r="C16" s="28">
        <v>7234</v>
      </c>
      <c r="D16" s="28">
        <v>59751</v>
      </c>
      <c r="E16" s="28"/>
      <c r="F16" s="28"/>
      <c r="G16" s="28"/>
      <c r="H16" s="28"/>
      <c r="I16" s="28"/>
      <c r="J16" s="28"/>
      <c r="K16" s="26">
        <f t="shared" si="1"/>
        <v>91162</v>
      </c>
      <c r="L16" s="27">
        <v>7</v>
      </c>
      <c r="M16" s="260">
        <v>0</v>
      </c>
    </row>
    <row r="17" spans="1:13" ht="15">
      <c r="A17" s="133" t="s">
        <v>489</v>
      </c>
      <c r="B17" s="28">
        <v>27296</v>
      </c>
      <c r="C17" s="28">
        <v>7454</v>
      </c>
      <c r="D17" s="28">
        <v>12356</v>
      </c>
      <c r="E17" s="28">
        <v>0</v>
      </c>
      <c r="F17" s="28">
        <v>0</v>
      </c>
      <c r="G17" s="28">
        <v>0</v>
      </c>
      <c r="H17" s="28">
        <v>4555</v>
      </c>
      <c r="I17" s="28">
        <v>0</v>
      </c>
      <c r="J17" s="28"/>
      <c r="K17" s="26">
        <f t="shared" si="1"/>
        <v>51661</v>
      </c>
      <c r="L17" s="27">
        <v>11</v>
      </c>
      <c r="M17" s="260">
        <v>0</v>
      </c>
    </row>
    <row r="18" spans="1:13" ht="15">
      <c r="A18" s="304" t="s">
        <v>334</v>
      </c>
      <c r="B18" s="28">
        <v>351</v>
      </c>
      <c r="C18" s="28">
        <v>57</v>
      </c>
      <c r="D18" s="28">
        <v>-184</v>
      </c>
      <c r="E18" s="28"/>
      <c r="F18" s="28"/>
      <c r="G18" s="28"/>
      <c r="H18" s="28">
        <v>426</v>
      </c>
      <c r="I18" s="28"/>
      <c r="J18" s="28"/>
      <c r="K18" s="26">
        <f t="shared" si="1"/>
        <v>650</v>
      </c>
      <c r="L18" s="27"/>
      <c r="M18" s="260"/>
    </row>
    <row r="19" spans="1:13" ht="15">
      <c r="A19" s="304" t="s">
        <v>335</v>
      </c>
      <c r="B19" s="28">
        <f>SUM(B17,B18)</f>
        <v>27647</v>
      </c>
      <c r="C19" s="28">
        <f aca="true" t="shared" si="4" ref="C19:M19">SUM(C17,C18)</f>
        <v>7511</v>
      </c>
      <c r="D19" s="28">
        <f t="shared" si="4"/>
        <v>12172</v>
      </c>
      <c r="E19" s="28">
        <f t="shared" si="4"/>
        <v>0</v>
      </c>
      <c r="F19" s="28">
        <f t="shared" si="4"/>
        <v>0</v>
      </c>
      <c r="G19" s="28">
        <f t="shared" si="4"/>
        <v>0</v>
      </c>
      <c r="H19" s="28">
        <f t="shared" si="4"/>
        <v>4981</v>
      </c>
      <c r="I19" s="28">
        <f t="shared" si="4"/>
        <v>0</v>
      </c>
      <c r="J19" s="28">
        <f t="shared" si="4"/>
        <v>0</v>
      </c>
      <c r="K19" s="26">
        <f t="shared" si="1"/>
        <v>52311</v>
      </c>
      <c r="L19" s="28">
        <f t="shared" si="4"/>
        <v>11</v>
      </c>
      <c r="M19" s="355">
        <f t="shared" si="4"/>
        <v>0</v>
      </c>
    </row>
    <row r="20" spans="1:13" ht="15">
      <c r="A20" s="12" t="s">
        <v>69</v>
      </c>
      <c r="B20" s="28">
        <v>26731</v>
      </c>
      <c r="C20" s="28">
        <v>7218</v>
      </c>
      <c r="D20" s="28">
        <v>14900</v>
      </c>
      <c r="E20" s="28"/>
      <c r="F20" s="28"/>
      <c r="G20" s="28"/>
      <c r="H20" s="28">
        <v>0</v>
      </c>
      <c r="I20" s="28">
        <v>0</v>
      </c>
      <c r="J20" s="28"/>
      <c r="K20" s="26">
        <f t="shared" si="1"/>
        <v>48849</v>
      </c>
      <c r="L20" s="27">
        <v>11</v>
      </c>
      <c r="M20" s="260">
        <v>0</v>
      </c>
    </row>
    <row r="21" spans="1:13" ht="30">
      <c r="A21" s="133" t="s">
        <v>490</v>
      </c>
      <c r="B21" s="27">
        <v>56329</v>
      </c>
      <c r="C21" s="27">
        <v>14991</v>
      </c>
      <c r="D21" s="27">
        <v>101720</v>
      </c>
      <c r="E21" s="27"/>
      <c r="F21" s="27"/>
      <c r="G21" s="27"/>
      <c r="H21" s="27">
        <v>287</v>
      </c>
      <c r="I21" s="27">
        <v>726</v>
      </c>
      <c r="J21" s="27"/>
      <c r="K21" s="26">
        <f t="shared" si="1"/>
        <v>174053</v>
      </c>
      <c r="L21" s="27">
        <v>19</v>
      </c>
      <c r="M21" s="260">
        <v>0</v>
      </c>
    </row>
    <row r="22" spans="1:13" ht="15">
      <c r="A22" s="304" t="s">
        <v>334</v>
      </c>
      <c r="B22" s="27">
        <v>90</v>
      </c>
      <c r="C22" s="27">
        <v>24</v>
      </c>
      <c r="D22" s="27">
        <v>5981</v>
      </c>
      <c r="E22" s="27"/>
      <c r="F22" s="27"/>
      <c r="G22" s="27"/>
      <c r="H22" s="27"/>
      <c r="I22" s="27"/>
      <c r="J22" s="27"/>
      <c r="K22" s="26">
        <f t="shared" si="1"/>
        <v>6095</v>
      </c>
      <c r="L22" s="27"/>
      <c r="M22" s="260"/>
    </row>
    <row r="23" spans="1:13" ht="15">
      <c r="A23" s="304" t="s">
        <v>335</v>
      </c>
      <c r="B23" s="27">
        <f>SUM(B21:B22)</f>
        <v>56419</v>
      </c>
      <c r="C23" s="27">
        <f>SUM(C21:C22)</f>
        <v>15015</v>
      </c>
      <c r="D23" s="27">
        <f>SUM(D21:D22)</f>
        <v>107701</v>
      </c>
      <c r="E23" s="27"/>
      <c r="F23" s="27"/>
      <c r="G23" s="27"/>
      <c r="H23" s="27">
        <f>SUM(H21:H22)</f>
        <v>287</v>
      </c>
      <c r="I23" s="27">
        <f>SUM(I21:I22)</f>
        <v>726</v>
      </c>
      <c r="J23" s="27"/>
      <c r="K23" s="26">
        <f t="shared" si="1"/>
        <v>180148</v>
      </c>
      <c r="L23" s="27">
        <f>SUM(L21:L22)</f>
        <v>19</v>
      </c>
      <c r="M23" s="354">
        <f>SUM(M21:M22)</f>
        <v>0</v>
      </c>
    </row>
    <row r="24" spans="1:13" ht="15">
      <c r="A24" s="12" t="s">
        <v>69</v>
      </c>
      <c r="B24" s="27">
        <v>47172</v>
      </c>
      <c r="C24" s="27">
        <v>12564</v>
      </c>
      <c r="D24" s="27">
        <v>87651</v>
      </c>
      <c r="E24" s="27"/>
      <c r="F24" s="27"/>
      <c r="G24" s="27"/>
      <c r="H24" s="27"/>
      <c r="I24" s="27"/>
      <c r="J24" s="27"/>
      <c r="K24" s="26">
        <f t="shared" si="1"/>
        <v>147387</v>
      </c>
      <c r="L24" s="27">
        <v>14</v>
      </c>
      <c r="M24" s="260">
        <v>0</v>
      </c>
    </row>
    <row r="25" spans="1:13" ht="30">
      <c r="A25" s="133" t="s">
        <v>491</v>
      </c>
      <c r="B25" s="27">
        <v>124842</v>
      </c>
      <c r="C25" s="27">
        <v>35108</v>
      </c>
      <c r="D25" s="27">
        <v>94329</v>
      </c>
      <c r="E25" s="27">
        <v>80</v>
      </c>
      <c r="F25" s="27"/>
      <c r="G25" s="27"/>
      <c r="H25" s="27">
        <v>2484</v>
      </c>
      <c r="I25" s="27">
        <v>635</v>
      </c>
      <c r="J25" s="27"/>
      <c r="K25" s="26">
        <f t="shared" si="1"/>
        <v>257478</v>
      </c>
      <c r="L25" s="27">
        <v>54</v>
      </c>
      <c r="M25" s="260">
        <v>6</v>
      </c>
    </row>
    <row r="26" spans="1:13" ht="15">
      <c r="A26" s="304" t="s">
        <v>334</v>
      </c>
      <c r="B26" s="27">
        <v>1151</v>
      </c>
      <c r="C26" s="27">
        <v>172</v>
      </c>
      <c r="D26" s="27">
        <v>-341</v>
      </c>
      <c r="E26" s="27"/>
      <c r="F26" s="27"/>
      <c r="G26" s="27"/>
      <c r="H26" s="27">
        <v>885</v>
      </c>
      <c r="I26" s="27">
        <v>471</v>
      </c>
      <c r="J26" s="28"/>
      <c r="K26" s="26">
        <f t="shared" si="1"/>
        <v>2338</v>
      </c>
      <c r="L26" s="27"/>
      <c r="M26" s="260"/>
    </row>
    <row r="27" spans="1:13" ht="15">
      <c r="A27" s="304" t="s">
        <v>335</v>
      </c>
      <c r="B27" s="27">
        <f>SUM(B25,B26)</f>
        <v>125993</v>
      </c>
      <c r="C27" s="27">
        <f aca="true" t="shared" si="5" ref="C27:M27">SUM(C25,C26)</f>
        <v>35280</v>
      </c>
      <c r="D27" s="27">
        <f t="shared" si="5"/>
        <v>93988</v>
      </c>
      <c r="E27" s="27">
        <f t="shared" si="5"/>
        <v>80</v>
      </c>
      <c r="F27" s="27">
        <f t="shared" si="5"/>
        <v>0</v>
      </c>
      <c r="G27" s="27">
        <f t="shared" si="5"/>
        <v>0</v>
      </c>
      <c r="H27" s="27">
        <f t="shared" si="5"/>
        <v>3369</v>
      </c>
      <c r="I27" s="27">
        <f t="shared" si="5"/>
        <v>1106</v>
      </c>
      <c r="J27" s="27">
        <f t="shared" si="5"/>
        <v>0</v>
      </c>
      <c r="K27" s="26">
        <f t="shared" si="1"/>
        <v>259816</v>
      </c>
      <c r="L27" s="27">
        <f t="shared" si="5"/>
        <v>54</v>
      </c>
      <c r="M27" s="354">
        <f t="shared" si="5"/>
        <v>6</v>
      </c>
    </row>
    <row r="28" spans="1:13" ht="15.75" thickBot="1">
      <c r="A28" s="251" t="s">
        <v>69</v>
      </c>
      <c r="B28" s="398">
        <v>52542</v>
      </c>
      <c r="C28" s="398">
        <v>15064</v>
      </c>
      <c r="D28" s="398">
        <v>17374</v>
      </c>
      <c r="E28" s="398">
        <v>0</v>
      </c>
      <c r="F28" s="398"/>
      <c r="G28" s="398"/>
      <c r="H28" s="398">
        <v>0</v>
      </c>
      <c r="I28" s="398">
        <v>635</v>
      </c>
      <c r="J28" s="398"/>
      <c r="K28" s="399">
        <f t="shared" si="1"/>
        <v>85615</v>
      </c>
      <c r="L28" s="398">
        <v>21</v>
      </c>
      <c r="M28" s="704">
        <v>0</v>
      </c>
    </row>
    <row r="29" spans="1:13" ht="15">
      <c r="A29" s="400" t="s">
        <v>492</v>
      </c>
      <c r="B29" s="352">
        <v>33153</v>
      </c>
      <c r="C29" s="352">
        <v>8651</v>
      </c>
      <c r="D29" s="352">
        <v>25768</v>
      </c>
      <c r="E29" s="352"/>
      <c r="F29" s="352"/>
      <c r="G29" s="352"/>
      <c r="H29" s="352">
        <v>5139</v>
      </c>
      <c r="I29" s="352">
        <v>250</v>
      </c>
      <c r="J29" s="401"/>
      <c r="K29" s="334">
        <f t="shared" si="1"/>
        <v>72961</v>
      </c>
      <c r="L29" s="352">
        <v>14</v>
      </c>
      <c r="M29" s="702">
        <v>3</v>
      </c>
    </row>
    <row r="30" spans="1:13" ht="15">
      <c r="A30" s="304" t="s">
        <v>334</v>
      </c>
      <c r="B30" s="27">
        <v>356</v>
      </c>
      <c r="C30" s="27">
        <v>61</v>
      </c>
      <c r="D30" s="27">
        <v>-121</v>
      </c>
      <c r="E30" s="27"/>
      <c r="F30" s="27"/>
      <c r="G30" s="27"/>
      <c r="H30" s="27">
        <v>121</v>
      </c>
      <c r="I30" s="27"/>
      <c r="J30" s="28"/>
      <c r="K30" s="26">
        <f t="shared" si="1"/>
        <v>417</v>
      </c>
      <c r="L30" s="27"/>
      <c r="M30" s="260"/>
    </row>
    <row r="31" spans="1:13" ht="15">
      <c r="A31" s="304" t="s">
        <v>335</v>
      </c>
      <c r="B31" s="27">
        <f>SUM(B29,B30)</f>
        <v>33509</v>
      </c>
      <c r="C31" s="27">
        <f aca="true" t="shared" si="6" ref="C31:M31">SUM(C29,C30)</f>
        <v>8712</v>
      </c>
      <c r="D31" s="27">
        <f t="shared" si="6"/>
        <v>25647</v>
      </c>
      <c r="E31" s="27">
        <f t="shared" si="6"/>
        <v>0</v>
      </c>
      <c r="F31" s="27">
        <f t="shared" si="6"/>
        <v>0</v>
      </c>
      <c r="G31" s="27">
        <f t="shared" si="6"/>
        <v>0</v>
      </c>
      <c r="H31" s="27">
        <f t="shared" si="6"/>
        <v>5260</v>
      </c>
      <c r="I31" s="27">
        <f t="shared" si="6"/>
        <v>250</v>
      </c>
      <c r="J31" s="27">
        <f t="shared" si="6"/>
        <v>0</v>
      </c>
      <c r="K31" s="26">
        <f t="shared" si="1"/>
        <v>73378</v>
      </c>
      <c r="L31" s="27">
        <f t="shared" si="6"/>
        <v>14</v>
      </c>
      <c r="M31" s="354">
        <f t="shared" si="6"/>
        <v>3</v>
      </c>
    </row>
    <row r="32" spans="1:13" ht="30">
      <c r="A32" s="133" t="s">
        <v>493</v>
      </c>
      <c r="B32" s="27">
        <v>27333</v>
      </c>
      <c r="C32" s="27">
        <v>7154</v>
      </c>
      <c r="D32" s="27">
        <v>6211</v>
      </c>
      <c r="E32" s="27"/>
      <c r="F32" s="27"/>
      <c r="G32" s="27"/>
      <c r="H32" s="27">
        <v>2084</v>
      </c>
      <c r="I32" s="27"/>
      <c r="J32" s="28"/>
      <c r="K32" s="26">
        <f t="shared" si="1"/>
        <v>42782</v>
      </c>
      <c r="L32" s="27">
        <v>13</v>
      </c>
      <c r="M32" s="260">
        <v>1</v>
      </c>
    </row>
    <row r="33" spans="1:13" ht="15">
      <c r="A33" s="304" t="s">
        <v>334</v>
      </c>
      <c r="B33" s="27">
        <v>271</v>
      </c>
      <c r="C33" s="27">
        <v>45</v>
      </c>
      <c r="D33" s="27"/>
      <c r="E33" s="27"/>
      <c r="F33" s="27"/>
      <c r="G33" s="27"/>
      <c r="H33" s="27"/>
      <c r="I33" s="27"/>
      <c r="J33" s="28"/>
      <c r="K33" s="26">
        <f t="shared" si="1"/>
        <v>316</v>
      </c>
      <c r="L33" s="27"/>
      <c r="M33" s="260"/>
    </row>
    <row r="34" spans="1:13" ht="15">
      <c r="A34" s="304" t="s">
        <v>335</v>
      </c>
      <c r="B34" s="27">
        <f>SUM(B32,B33)</f>
        <v>27604</v>
      </c>
      <c r="C34" s="27">
        <f aca="true" t="shared" si="7" ref="C34:M34">SUM(C32,C33)</f>
        <v>7199</v>
      </c>
      <c r="D34" s="27">
        <f t="shared" si="7"/>
        <v>6211</v>
      </c>
      <c r="E34" s="27">
        <f t="shared" si="7"/>
        <v>0</v>
      </c>
      <c r="F34" s="27">
        <f t="shared" si="7"/>
        <v>0</v>
      </c>
      <c r="G34" s="27">
        <f t="shared" si="7"/>
        <v>0</v>
      </c>
      <c r="H34" s="27">
        <f t="shared" si="7"/>
        <v>2084</v>
      </c>
      <c r="I34" s="27">
        <f t="shared" si="7"/>
        <v>0</v>
      </c>
      <c r="J34" s="27">
        <f t="shared" si="7"/>
        <v>0</v>
      </c>
      <c r="K34" s="26">
        <f t="shared" si="1"/>
        <v>43098</v>
      </c>
      <c r="L34" s="27">
        <f t="shared" si="7"/>
        <v>13</v>
      </c>
      <c r="M34" s="354">
        <f t="shared" si="7"/>
        <v>1</v>
      </c>
    </row>
    <row r="35" spans="1:17" ht="15">
      <c r="A35" s="12" t="s">
        <v>69</v>
      </c>
      <c r="B35" s="27">
        <v>26574</v>
      </c>
      <c r="C35" s="27">
        <v>6990</v>
      </c>
      <c r="D35" s="27">
        <v>6211</v>
      </c>
      <c r="E35" s="27"/>
      <c r="F35" s="27"/>
      <c r="G35" s="27"/>
      <c r="H35" s="27">
        <v>2084</v>
      </c>
      <c r="I35" s="27"/>
      <c r="J35" s="28"/>
      <c r="K35" s="26">
        <f t="shared" si="1"/>
        <v>41859</v>
      </c>
      <c r="L35" s="27">
        <v>11</v>
      </c>
      <c r="M35" s="260"/>
      <c r="Q35" s="1" t="s">
        <v>564</v>
      </c>
    </row>
    <row r="36" spans="1:13" ht="28.5">
      <c r="A36" s="133" t="s">
        <v>494</v>
      </c>
      <c r="B36" s="543">
        <v>305032</v>
      </c>
      <c r="C36" s="543">
        <v>85970</v>
      </c>
      <c r="D36" s="543">
        <v>478452</v>
      </c>
      <c r="E36" s="543">
        <v>0</v>
      </c>
      <c r="F36" s="543"/>
      <c r="G36" s="543"/>
      <c r="H36" s="543">
        <v>49217</v>
      </c>
      <c r="I36" s="543">
        <v>41790</v>
      </c>
      <c r="J36" s="543">
        <v>0</v>
      </c>
      <c r="K36" s="544">
        <f t="shared" si="1"/>
        <v>960461</v>
      </c>
      <c r="L36" s="543">
        <v>142</v>
      </c>
      <c r="M36" s="705">
        <v>0</v>
      </c>
    </row>
    <row r="37" spans="1:13" ht="15">
      <c r="A37" s="304" t="s">
        <v>334</v>
      </c>
      <c r="B37" s="27">
        <v>18672</v>
      </c>
      <c r="C37" s="27">
        <v>4857</v>
      </c>
      <c r="D37" s="27">
        <v>1479</v>
      </c>
      <c r="E37" s="27"/>
      <c r="F37" s="27"/>
      <c r="G37" s="27"/>
      <c r="H37" s="27">
        <v>2510</v>
      </c>
      <c r="I37" s="27">
        <v>-2510</v>
      </c>
      <c r="J37" s="27"/>
      <c r="K37" s="26">
        <f t="shared" si="1"/>
        <v>25008</v>
      </c>
      <c r="L37" s="28"/>
      <c r="M37" s="706"/>
    </row>
    <row r="38" spans="1:13" ht="15">
      <c r="A38" s="304" t="s">
        <v>335</v>
      </c>
      <c r="B38" s="27">
        <f>SUM(B36,B37)</f>
        <v>323704</v>
      </c>
      <c r="C38" s="27">
        <f aca="true" t="shared" si="8" ref="C38:M38">SUM(C36,C37)</f>
        <v>90827</v>
      </c>
      <c r="D38" s="27">
        <f t="shared" si="8"/>
        <v>479931</v>
      </c>
      <c r="E38" s="27">
        <f t="shared" si="8"/>
        <v>0</v>
      </c>
      <c r="F38" s="27">
        <f t="shared" si="8"/>
        <v>0</v>
      </c>
      <c r="G38" s="27">
        <f t="shared" si="8"/>
        <v>0</v>
      </c>
      <c r="H38" s="27">
        <f t="shared" si="8"/>
        <v>51727</v>
      </c>
      <c r="I38" s="27">
        <f t="shared" si="8"/>
        <v>39280</v>
      </c>
      <c r="J38" s="27">
        <f t="shared" si="8"/>
        <v>0</v>
      </c>
      <c r="K38" s="26">
        <f t="shared" si="1"/>
        <v>985469</v>
      </c>
      <c r="L38" s="27">
        <f t="shared" si="8"/>
        <v>142</v>
      </c>
      <c r="M38" s="354">
        <f t="shared" si="8"/>
        <v>0</v>
      </c>
    </row>
    <row r="39" spans="1:13" ht="15.75" thickBot="1">
      <c r="A39" s="251" t="s">
        <v>69</v>
      </c>
      <c r="B39" s="252">
        <v>99057</v>
      </c>
      <c r="C39" s="252">
        <v>26745</v>
      </c>
      <c r="D39" s="252">
        <v>198762</v>
      </c>
      <c r="E39" s="252">
        <v>0</v>
      </c>
      <c r="F39" s="252"/>
      <c r="G39" s="252"/>
      <c r="H39" s="252">
        <v>3810</v>
      </c>
      <c r="I39" s="252">
        <v>5172</v>
      </c>
      <c r="J39" s="252"/>
      <c r="K39" s="148">
        <f>SUM(B39:I39)</f>
        <v>333546</v>
      </c>
      <c r="L39" s="398">
        <v>142</v>
      </c>
      <c r="M39" s="704">
        <v>0</v>
      </c>
    </row>
    <row r="40" spans="1:13" s="10" customFormat="1" ht="30">
      <c r="A40" s="11" t="s">
        <v>495</v>
      </c>
      <c r="B40" s="334">
        <f>SUM(B5+B9+B13+B17+B21+B25+B29+B36+B32)</f>
        <v>1080538</v>
      </c>
      <c r="C40" s="334">
        <f aca="true" t="shared" si="9" ref="C40:L40">SUM(C5+C9+C13+C17+C21+C25+C29+C36+C32)</f>
        <v>303745</v>
      </c>
      <c r="D40" s="334">
        <f t="shared" si="9"/>
        <v>927881</v>
      </c>
      <c r="E40" s="334">
        <f t="shared" si="9"/>
        <v>80</v>
      </c>
      <c r="F40" s="334">
        <f t="shared" si="9"/>
        <v>309</v>
      </c>
      <c r="G40" s="334">
        <f t="shared" si="9"/>
        <v>0</v>
      </c>
      <c r="H40" s="334">
        <f t="shared" si="9"/>
        <v>80036</v>
      </c>
      <c r="I40" s="334">
        <f t="shared" si="9"/>
        <v>54324</v>
      </c>
      <c r="J40" s="334">
        <f t="shared" si="9"/>
        <v>2833</v>
      </c>
      <c r="K40" s="334">
        <f t="shared" si="9"/>
        <v>2449746</v>
      </c>
      <c r="L40" s="334">
        <f t="shared" si="9"/>
        <v>411</v>
      </c>
      <c r="M40" s="335">
        <f>SUM(M5+M9+M13+M17+M21+M25+M29+M36+M32)</f>
        <v>12</v>
      </c>
    </row>
    <row r="41" spans="1:13" s="10" customFormat="1" ht="15">
      <c r="A41" s="333" t="s">
        <v>336</v>
      </c>
      <c r="B41" s="26">
        <f>SUM(B37+B33+B30+B26+B22+B18+B14+B10+B6)</f>
        <v>22915</v>
      </c>
      <c r="C41" s="26">
        <f aca="true" t="shared" si="10" ref="C41:M41">SUM(C37+C33+C30+C26+C22+C18+C14+C10+C6)</f>
        <v>5809</v>
      </c>
      <c r="D41" s="26">
        <f t="shared" si="10"/>
        <v>17660</v>
      </c>
      <c r="E41" s="26">
        <f t="shared" si="10"/>
        <v>0</v>
      </c>
      <c r="F41" s="26">
        <f t="shared" si="10"/>
        <v>49</v>
      </c>
      <c r="G41" s="26">
        <f t="shared" si="10"/>
        <v>0</v>
      </c>
      <c r="H41" s="26">
        <f t="shared" si="10"/>
        <v>3702</v>
      </c>
      <c r="I41" s="26">
        <f t="shared" si="10"/>
        <v>-1799</v>
      </c>
      <c r="J41" s="26">
        <f t="shared" si="10"/>
        <v>0</v>
      </c>
      <c r="K41" s="26">
        <f t="shared" si="10"/>
        <v>48336</v>
      </c>
      <c r="L41" s="26">
        <f t="shared" si="10"/>
        <v>0</v>
      </c>
      <c r="M41" s="336">
        <f t="shared" si="10"/>
        <v>0</v>
      </c>
    </row>
    <row r="42" spans="1:13" s="10" customFormat="1" ht="15">
      <c r="A42" s="304" t="s">
        <v>337</v>
      </c>
      <c r="B42" s="26">
        <f>SUM(B40,B41)</f>
        <v>1103453</v>
      </c>
      <c r="C42" s="26">
        <f aca="true" t="shared" si="11" ref="C42:M42">SUM(C40,C41)</f>
        <v>309554</v>
      </c>
      <c r="D42" s="26">
        <f t="shared" si="11"/>
        <v>945541</v>
      </c>
      <c r="E42" s="26">
        <f t="shared" si="11"/>
        <v>80</v>
      </c>
      <c r="F42" s="26">
        <f t="shared" si="11"/>
        <v>358</v>
      </c>
      <c r="G42" s="26">
        <f t="shared" si="11"/>
        <v>0</v>
      </c>
      <c r="H42" s="26">
        <f t="shared" si="11"/>
        <v>83738</v>
      </c>
      <c r="I42" s="26">
        <f t="shared" si="11"/>
        <v>52525</v>
      </c>
      <c r="J42" s="26">
        <f t="shared" si="11"/>
        <v>2833</v>
      </c>
      <c r="K42" s="26">
        <f t="shared" si="11"/>
        <v>2498082</v>
      </c>
      <c r="L42" s="26">
        <f t="shared" si="11"/>
        <v>411</v>
      </c>
      <c r="M42" s="336">
        <f t="shared" si="11"/>
        <v>12</v>
      </c>
    </row>
    <row r="43" spans="1:13" s="2" customFormat="1" ht="15">
      <c r="A43" s="356" t="s">
        <v>69</v>
      </c>
      <c r="B43" s="26">
        <f>SUM(B8+B12+B16+B20+B24+B28+B39+B35)</f>
        <v>695737</v>
      </c>
      <c r="C43" s="26">
        <f aca="true" t="shared" si="12" ref="C43:K43">SUM(C8+C12+C16+C20+C24+C28+C39+C35)</f>
        <v>193694</v>
      </c>
      <c r="D43" s="26">
        <f t="shared" si="12"/>
        <v>422977</v>
      </c>
      <c r="E43" s="26">
        <f t="shared" si="12"/>
        <v>0</v>
      </c>
      <c r="F43" s="26">
        <f t="shared" si="12"/>
        <v>0</v>
      </c>
      <c r="G43" s="26">
        <f t="shared" si="12"/>
        <v>0</v>
      </c>
      <c r="H43" s="26">
        <f t="shared" si="12"/>
        <v>5894</v>
      </c>
      <c r="I43" s="26">
        <f t="shared" si="12"/>
        <v>5807</v>
      </c>
      <c r="J43" s="26">
        <f t="shared" si="12"/>
        <v>0</v>
      </c>
      <c r="K43" s="26">
        <f t="shared" si="12"/>
        <v>1324109</v>
      </c>
      <c r="L43" s="26">
        <f>SUM(L8+L12+L16+L20+L24+L28+L39)</f>
        <v>330.09000000000003</v>
      </c>
      <c r="M43" s="336">
        <f>SUM(M8+M12+M16+M20+M24+M28+M39)</f>
        <v>0</v>
      </c>
    </row>
    <row r="44" spans="1:13" s="2" customFormat="1" ht="15.75" thickBot="1">
      <c r="A44" s="261" t="s">
        <v>70</v>
      </c>
      <c r="B44" s="148">
        <f>B42-B43</f>
        <v>407716</v>
      </c>
      <c r="C44" s="148">
        <f aca="true" t="shared" si="13" ref="C44:M44">C42-C43</f>
        <v>115860</v>
      </c>
      <c r="D44" s="148">
        <f t="shared" si="13"/>
        <v>522564</v>
      </c>
      <c r="E44" s="148">
        <f t="shared" si="13"/>
        <v>80</v>
      </c>
      <c r="F44" s="148">
        <f t="shared" si="13"/>
        <v>358</v>
      </c>
      <c r="G44" s="148">
        <f t="shared" si="13"/>
        <v>0</v>
      </c>
      <c r="H44" s="148">
        <f t="shared" si="13"/>
        <v>77844</v>
      </c>
      <c r="I44" s="148">
        <f t="shared" si="13"/>
        <v>46718</v>
      </c>
      <c r="J44" s="148">
        <f t="shared" si="13"/>
        <v>2833</v>
      </c>
      <c r="K44" s="148">
        <f t="shared" si="13"/>
        <v>1173973</v>
      </c>
      <c r="L44" s="148">
        <f t="shared" si="13"/>
        <v>80.90999999999997</v>
      </c>
      <c r="M44" s="764">
        <f t="shared" si="13"/>
        <v>12</v>
      </c>
    </row>
    <row r="45" spans="1:13" ht="16.5">
      <c r="A45" s="4"/>
      <c r="B45" s="8"/>
      <c r="C45" s="8"/>
      <c r="D45" s="8"/>
      <c r="E45" s="8"/>
      <c r="F45" s="8"/>
      <c r="G45" s="707"/>
      <c r="H45" s="8"/>
      <c r="I45" s="8"/>
      <c r="J45" s="8"/>
      <c r="K45" s="510"/>
      <c r="L45" s="8"/>
      <c r="M45" s="8"/>
    </row>
    <row r="46" spans="1:13" ht="16.5">
      <c r="A46" s="4"/>
      <c r="B46" s="8"/>
      <c r="C46" s="8"/>
      <c r="D46" s="8"/>
      <c r="E46" s="8"/>
      <c r="F46" s="8"/>
      <c r="G46" s="707"/>
      <c r="H46" s="8"/>
      <c r="I46" s="8"/>
      <c r="J46" s="8"/>
      <c r="K46" s="510"/>
      <c r="L46" s="8"/>
      <c r="M46" s="8"/>
    </row>
    <row r="47" spans="1:13" ht="16.5">
      <c r="A47" s="4"/>
      <c r="B47" s="8"/>
      <c r="C47" s="8"/>
      <c r="D47" s="8"/>
      <c r="E47" s="8"/>
      <c r="F47" s="8"/>
      <c r="G47" s="707"/>
      <c r="H47" s="8"/>
      <c r="I47" s="8"/>
      <c r="J47" s="8"/>
      <c r="K47" s="510"/>
      <c r="L47" s="8"/>
      <c r="M47" s="8"/>
    </row>
    <row r="48" spans="1:13" ht="16.5">
      <c r="A48" s="4"/>
      <c r="B48" s="8"/>
      <c r="C48" s="8"/>
      <c r="D48" s="8"/>
      <c r="E48" s="8"/>
      <c r="F48" s="8"/>
      <c r="G48" s="707"/>
      <c r="H48" s="8"/>
      <c r="I48" s="8"/>
      <c r="J48" s="8"/>
      <c r="K48" s="510"/>
      <c r="L48" s="8"/>
      <c r="M48" s="8"/>
    </row>
    <row r="49" spans="1:13" ht="16.5">
      <c r="A49" s="4"/>
      <c r="B49" s="8"/>
      <c r="C49" s="8"/>
      <c r="D49" s="8"/>
      <c r="E49" s="8"/>
      <c r="F49" s="8"/>
      <c r="G49" s="707"/>
      <c r="H49" s="8"/>
      <c r="I49" s="8"/>
      <c r="J49" s="8"/>
      <c r="K49" s="510"/>
      <c r="L49" s="8"/>
      <c r="M49" s="8"/>
    </row>
    <row r="50" spans="1:13" ht="16.5">
      <c r="A50" s="4"/>
      <c r="B50" s="8"/>
      <c r="C50" s="8"/>
      <c r="D50" s="8"/>
      <c r="E50" s="8"/>
      <c r="F50" s="8"/>
      <c r="G50" s="707"/>
      <c r="H50" s="8"/>
      <c r="I50" s="8"/>
      <c r="J50" s="8"/>
      <c r="K50" s="510"/>
      <c r="L50" s="8"/>
      <c r="M50" s="8"/>
    </row>
    <row r="51" spans="1:13" ht="16.5">
      <c r="A51" s="4"/>
      <c r="B51" s="8"/>
      <c r="C51" s="8"/>
      <c r="D51" s="8"/>
      <c r="E51" s="8"/>
      <c r="F51" s="8"/>
      <c r="G51" s="707"/>
      <c r="H51" s="8"/>
      <c r="I51" s="8"/>
      <c r="J51" s="8"/>
      <c r="K51" s="510"/>
      <c r="L51" s="8"/>
      <c r="M51" s="8"/>
    </row>
    <row r="52" spans="1:13" ht="16.5">
      <c r="A52" s="4"/>
      <c r="B52" s="8"/>
      <c r="C52" s="8"/>
      <c r="D52" s="8"/>
      <c r="E52" s="8"/>
      <c r="F52" s="8"/>
      <c r="G52" s="707"/>
      <c r="H52" s="8"/>
      <c r="I52" s="8"/>
      <c r="J52" s="8"/>
      <c r="K52" s="510"/>
      <c r="L52" s="8"/>
      <c r="M52" s="8"/>
    </row>
    <row r="53" spans="1:13" ht="16.5">
      <c r="A53" s="4"/>
      <c r="B53" s="8"/>
      <c r="C53" s="8"/>
      <c r="D53" s="8"/>
      <c r="E53" s="8"/>
      <c r="F53" s="8"/>
      <c r="G53" s="707"/>
      <c r="H53" s="8"/>
      <c r="I53" s="8"/>
      <c r="J53" s="8"/>
      <c r="K53" s="510"/>
      <c r="L53" s="8"/>
      <c r="M53" s="8"/>
    </row>
    <row r="54" spans="1:13" ht="16.5">
      <c r="A54" s="4"/>
      <c r="B54" s="8"/>
      <c r="C54" s="8"/>
      <c r="D54" s="8"/>
      <c r="E54" s="8"/>
      <c r="F54" s="8"/>
      <c r="G54" s="707"/>
      <c r="H54" s="8"/>
      <c r="I54" s="8"/>
      <c r="J54" s="8"/>
      <c r="K54" s="510"/>
      <c r="L54" s="8"/>
      <c r="M54" s="8"/>
    </row>
    <row r="55" spans="1:13" ht="16.5">
      <c r="A55" s="4"/>
      <c r="B55" s="8"/>
      <c r="C55" s="8"/>
      <c r="D55" s="8"/>
      <c r="E55" s="8"/>
      <c r="F55" s="8"/>
      <c r="G55" s="707"/>
      <c r="H55" s="8"/>
      <c r="I55" s="8"/>
      <c r="J55" s="8"/>
      <c r="K55" s="510"/>
      <c r="L55" s="8"/>
      <c r="M55" s="8"/>
    </row>
  </sheetData>
  <sheetProtection/>
  <mergeCells count="14">
    <mergeCell ref="B2:B3"/>
    <mergeCell ref="C2:C3"/>
    <mergeCell ref="D2:D3"/>
    <mergeCell ref="E2:E3"/>
    <mergeCell ref="H2:H3"/>
    <mergeCell ref="I2:I3"/>
    <mergeCell ref="J2:J3"/>
    <mergeCell ref="K1:K3"/>
    <mergeCell ref="A1:A3"/>
    <mergeCell ref="M1:M3"/>
    <mergeCell ref="L1:L3"/>
    <mergeCell ref="F2:G2"/>
    <mergeCell ref="B1:G1"/>
    <mergeCell ref="H1:J1"/>
  </mergeCells>
  <printOptions/>
  <pageMargins left="0.31496062992125984" right="0.15748031496062992" top="0.7480314960629921" bottom="0.3937007874015748" header="0.1968503937007874" footer="0.1968503937007874"/>
  <pageSetup horizontalDpi="600" verticalDpi="600" orientation="landscape" paperSize="9" scale="95" r:id="rId1"/>
  <headerFooter>
    <oddHeader>&amp;C&amp;"Book Antiqua,Félkövér"&amp;11Önkormányzati költségvetési szervek 
2016. évi főbb kiadásai jogcím-csoportonként&amp;R&amp;"Book Antiqua,Félkövér"&amp;11 9. sz. melléklet
ezer Ft</oddHeader>
    <oddFooter>&amp;C&amp;P</oddFooter>
  </headerFooter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Eszter</dc:creator>
  <cp:keywords/>
  <dc:description/>
  <cp:lastModifiedBy>Karsay Erika</cp:lastModifiedBy>
  <cp:lastPrinted>2017-02-10T07:02:00Z</cp:lastPrinted>
  <dcterms:created xsi:type="dcterms:W3CDTF">2011-12-13T08:40:14Z</dcterms:created>
  <dcterms:modified xsi:type="dcterms:W3CDTF">2017-02-10T07:03:35Z</dcterms:modified>
  <cp:category/>
  <cp:version/>
  <cp:contentType/>
  <cp:contentStatus/>
</cp:coreProperties>
</file>