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fileSharing readOnlyRecommended="1" userName="jegyzo" algorithmName="SHA-512" hashValue="raK6zEtHBLcQOT1sGASNAPDhIY0vdtW1IgtlpejbME+eMTtrSq+eNcqqOJ/ka4nLGtBknbtDMZxcNlyPsoxsJw==" saltValue="9oqoGJAM3DaNJviftJHC5g==" spinCount="100000"/>
  <workbookPr codeName="ThisWorkbook" defaultThemeVersion="124226"/>
  <bookViews>
    <workbookView xWindow="16236" yWindow="32760" windowWidth="12660" windowHeight="12900" tabRatio="727" firstSheet="3" activeTab="13"/>
  </bookViews>
  <sheets>
    <sheet name="1. mell. 1. OLDAL" sheetId="1" r:id="rId1"/>
    <sheet name="1. mell. 2. OLDAL" sheetId="116" r:id="rId2"/>
    <sheet name="2. mell. 1. OLDAL" sheetId="73" r:id="rId3"/>
    <sheet name="2. mell. 2. OLDAL" sheetId="61" r:id="rId4"/>
    <sheet name="3.sz.mell.  " sheetId="62" r:id="rId5"/>
    <sheet name="4.sz.mell." sheetId="77" r:id="rId6"/>
    <sheet name="5.sz.mell." sheetId="78" r:id="rId7"/>
    <sheet name="6.sz.mell." sheetId="63" r:id="rId8"/>
    <sheet name="7.sz.mell." sheetId="64" r:id="rId9"/>
    <sheet name="8. sz. mell. " sheetId="71" r:id="rId10"/>
    <sheet name="9. mell. 1. OLDAL" sheetId="3" r:id="rId11"/>
    <sheet name="9. mell. 2. OLDAL" sheetId="119" r:id="rId12"/>
    <sheet name="10.sz.mell" sheetId="89" r:id="rId13"/>
    <sheet name="11. sz. mell." sheetId="24" r:id="rId14"/>
  </sheets>
  <externalReferences>
    <externalReference r:id="rId15"/>
  </externalReferences>
  <definedNames>
    <definedName name="_xlnm.Print_Titles" localSheetId="10">'9. mell. 1. OLDAL'!$1:$7</definedName>
    <definedName name="_xlnm.Print_Titles" localSheetId="11">'9. mell. 2. OLDAL'!$1:$6</definedName>
    <definedName name="_xlnm.Print_Area" localSheetId="0">'1. mell. 1. OLDAL'!$A$1:$D$159</definedName>
    <definedName name="_xlnm.Print_Area" localSheetId="1">'1. mell. 2. OLDAL'!$A$1:$C$159</definedName>
  </definedNames>
  <calcPr calcId="125725"/>
</workbook>
</file>

<file path=xl/calcChain.xml><?xml version="1.0" encoding="utf-8"?>
<calcChain xmlns="http://schemas.openxmlformats.org/spreadsheetml/2006/main">
  <c r="E3" i="64"/>
  <c r="D3"/>
  <c r="E3" i="63"/>
  <c r="C8" i="78"/>
  <c r="D98" i="119"/>
  <c r="D111"/>
  <c r="D93"/>
  <c r="D128"/>
  <c r="D155" s="1"/>
  <c r="D114"/>
  <c r="D140"/>
  <c r="D154"/>
  <c r="D8"/>
  <c r="D15"/>
  <c r="D22"/>
  <c r="D29"/>
  <c r="D65" s="1"/>
  <c r="D90" s="1"/>
  <c r="D37"/>
  <c r="D60"/>
  <c r="D75"/>
  <c r="D89" s="1"/>
  <c r="D141" i="3"/>
  <c r="D155" s="1"/>
  <c r="D115"/>
  <c r="D99"/>
  <c r="D112"/>
  <c r="D9"/>
  <c r="D76"/>
  <c r="D90" s="1"/>
  <c r="D61"/>
  <c r="D38"/>
  <c r="D30"/>
  <c r="D23"/>
  <c r="D16"/>
  <c r="D18" i="61"/>
  <c r="D30"/>
  <c r="D17"/>
  <c r="D31" s="1"/>
  <c r="G17"/>
  <c r="G31"/>
  <c r="D18" i="73"/>
  <c r="D19"/>
  <c r="D29" s="1"/>
  <c r="D30" s="1"/>
  <c r="G18"/>
  <c r="G29"/>
  <c r="G30" s="1"/>
  <c r="D98" i="116"/>
  <c r="D93" s="1"/>
  <c r="D128" s="1"/>
  <c r="D154" s="1"/>
  <c r="D111"/>
  <c r="D114"/>
  <c r="D140"/>
  <c r="D153" s="1"/>
  <c r="D5"/>
  <c r="D62" s="1"/>
  <c r="D87" s="1"/>
  <c r="D12"/>
  <c r="D19"/>
  <c r="D26"/>
  <c r="D34"/>
  <c r="D57"/>
  <c r="D72"/>
  <c r="D86" s="1"/>
  <c r="D140" i="1"/>
  <c r="D153" s="1"/>
  <c r="D114"/>
  <c r="D111"/>
  <c r="D93"/>
  <c r="D128" s="1"/>
  <c r="D98"/>
  <c r="D5"/>
  <c r="D72"/>
  <c r="D86"/>
  <c r="D57"/>
  <c r="D34"/>
  <c r="D26"/>
  <c r="D19"/>
  <c r="D12"/>
  <c r="D62"/>
  <c r="D87" s="1"/>
  <c r="D14" i="24"/>
  <c r="D27" s="1"/>
  <c r="D28" s="1"/>
  <c r="D26"/>
  <c r="E14"/>
  <c r="E27" s="1"/>
  <c r="E26"/>
  <c r="F14"/>
  <c r="F27" s="1"/>
  <c r="F26"/>
  <c r="G14"/>
  <c r="G27"/>
  <c r="G26"/>
  <c r="H14"/>
  <c r="H27" s="1"/>
  <c r="H26"/>
  <c r="I14"/>
  <c r="I27"/>
  <c r="I26"/>
  <c r="J14"/>
  <c r="J27" s="1"/>
  <c r="J26"/>
  <c r="K14"/>
  <c r="K27"/>
  <c r="K26"/>
  <c r="L14"/>
  <c r="L27" s="1"/>
  <c r="L26"/>
  <c r="M14"/>
  <c r="M27"/>
  <c r="M26"/>
  <c r="O24"/>
  <c r="F5" i="71"/>
  <c r="F7"/>
  <c r="C98" i="119"/>
  <c r="C93"/>
  <c r="C128" s="1"/>
  <c r="C155" s="1"/>
  <c r="C114"/>
  <c r="C145"/>
  <c r="C140"/>
  <c r="C133"/>
  <c r="C129"/>
  <c r="C8"/>
  <c r="C15"/>
  <c r="C22"/>
  <c r="C29"/>
  <c r="C37"/>
  <c r="C65" s="1"/>
  <c r="C49"/>
  <c r="C55"/>
  <c r="C60"/>
  <c r="C66"/>
  <c r="C89" s="1"/>
  <c r="C70"/>
  <c r="C75"/>
  <c r="C78"/>
  <c r="C82"/>
  <c r="C99" i="3"/>
  <c r="C94" s="1"/>
  <c r="C129" s="1"/>
  <c r="C156" s="1"/>
  <c r="C115"/>
  <c r="C130"/>
  <c r="C134"/>
  <c r="C141"/>
  <c r="C146"/>
  <c r="C9"/>
  <c r="C16"/>
  <c r="C23"/>
  <c r="C30"/>
  <c r="C38"/>
  <c r="C50"/>
  <c r="C56"/>
  <c r="C61"/>
  <c r="C67"/>
  <c r="C71"/>
  <c r="C76"/>
  <c r="C79"/>
  <c r="C83"/>
  <c r="C19" i="73"/>
  <c r="C63" i="116"/>
  <c r="C67"/>
  <c r="C72"/>
  <c r="C75"/>
  <c r="C86" s="1"/>
  <c r="C159" s="1"/>
  <c r="C79"/>
  <c r="C129"/>
  <c r="C133"/>
  <c r="C153"/>
  <c r="C140"/>
  <c r="C145"/>
  <c r="C5"/>
  <c r="C12"/>
  <c r="C19"/>
  <c r="C26"/>
  <c r="C34"/>
  <c r="C46"/>
  <c r="C52"/>
  <c r="C57"/>
  <c r="C62"/>
  <c r="C98"/>
  <c r="C93" s="1"/>
  <c r="C128" s="1"/>
  <c r="C154" s="1"/>
  <c r="C114"/>
  <c r="C90"/>
  <c r="C157" s="1"/>
  <c r="C91"/>
  <c r="C98" i="1"/>
  <c r="C93"/>
  <c r="C128" s="1"/>
  <c r="C18" i="61"/>
  <c r="F2"/>
  <c r="C2" i="77" s="1"/>
  <c r="C2" i="78" s="1"/>
  <c r="F2" i="63" s="1"/>
  <c r="F2" i="64" s="1"/>
  <c r="E2" i="62"/>
  <c r="C157" i="1"/>
  <c r="C26"/>
  <c r="C18" i="73"/>
  <c r="C31" s="1"/>
  <c r="F29"/>
  <c r="C145" i="1"/>
  <c r="C133"/>
  <c r="E14" i="71"/>
  <c r="D14"/>
  <c r="C14"/>
  <c r="F17" i="61"/>
  <c r="C17"/>
  <c r="F32" s="1"/>
  <c r="C140" i="1"/>
  <c r="C153" s="1"/>
  <c r="C129"/>
  <c r="C114"/>
  <c r="C79"/>
  <c r="C75"/>
  <c r="C72"/>
  <c r="C67"/>
  <c r="C86"/>
  <c r="C63"/>
  <c r="C57"/>
  <c r="C52"/>
  <c r="C46"/>
  <c r="C34"/>
  <c r="C19"/>
  <c r="C12"/>
  <c r="C5"/>
  <c r="C62" s="1"/>
  <c r="F30" i="61"/>
  <c r="F31" s="1"/>
  <c r="F18" i="73"/>
  <c r="F31"/>
  <c r="C24" i="61"/>
  <c r="C24" i="73"/>
  <c r="C29"/>
  <c r="E14" i="89"/>
  <c r="F14"/>
  <c r="D14"/>
  <c r="C14"/>
  <c r="G14" s="1"/>
  <c r="G13"/>
  <c r="G12"/>
  <c r="G11"/>
  <c r="G10"/>
  <c r="G9"/>
  <c r="G8"/>
  <c r="C11" i="77"/>
  <c r="C11" i="62"/>
  <c r="D11"/>
  <c r="E11"/>
  <c r="F8"/>
  <c r="F9"/>
  <c r="F10"/>
  <c r="F7"/>
  <c r="F11"/>
  <c r="F6"/>
  <c r="O21" i="24"/>
  <c r="O9"/>
  <c r="C35" i="71"/>
  <c r="F28"/>
  <c r="F30"/>
  <c r="F31"/>
  <c r="F32"/>
  <c r="F35" s="1"/>
  <c r="F33"/>
  <c r="F34"/>
  <c r="E35"/>
  <c r="D35"/>
  <c r="F8"/>
  <c r="F9"/>
  <c r="F11"/>
  <c r="E12"/>
  <c r="D12"/>
  <c r="C12"/>
  <c r="F6"/>
  <c r="F15"/>
  <c r="F22" s="1"/>
  <c r="F17"/>
  <c r="F18"/>
  <c r="F19"/>
  <c r="F20"/>
  <c r="F21"/>
  <c r="C22"/>
  <c r="D22"/>
  <c r="E22"/>
  <c r="F29"/>
  <c r="F38"/>
  <c r="F45" s="1"/>
  <c r="F39"/>
  <c r="F40"/>
  <c r="F41"/>
  <c r="F42"/>
  <c r="F43"/>
  <c r="F44"/>
  <c r="C45"/>
  <c r="D45"/>
  <c r="E45"/>
  <c r="F5" i="64"/>
  <c r="F24" s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F5" i="63"/>
  <c r="F6"/>
  <c r="F7"/>
  <c r="F9"/>
  <c r="F10"/>
  <c r="F11"/>
  <c r="F12"/>
  <c r="F13"/>
  <c r="F14"/>
  <c r="F15"/>
  <c r="F16"/>
  <c r="F17"/>
  <c r="F18"/>
  <c r="F23" s="1"/>
  <c r="F19"/>
  <c r="F20"/>
  <c r="F21"/>
  <c r="F22"/>
  <c r="B22"/>
  <c r="D22"/>
  <c r="E22"/>
  <c r="O5" i="24"/>
  <c r="N14"/>
  <c r="N26"/>
  <c r="N27" s="1"/>
  <c r="C14"/>
  <c r="O14" s="1"/>
  <c r="O27" s="1"/>
  <c r="C26"/>
  <c r="O26"/>
  <c r="O25"/>
  <c r="O23"/>
  <c r="O22"/>
  <c r="O20"/>
  <c r="O19"/>
  <c r="O18"/>
  <c r="O17"/>
  <c r="O16"/>
  <c r="O13"/>
  <c r="O12"/>
  <c r="O11"/>
  <c r="O10"/>
  <c r="O8"/>
  <c r="O7"/>
  <c r="O6"/>
  <c r="C30" i="61"/>
  <c r="C32"/>
  <c r="F30" i="73"/>
  <c r="F12" i="71"/>
  <c r="C30" i="73"/>
  <c r="F32" s="1"/>
  <c r="C27" i="24"/>
  <c r="C3" i="77"/>
  <c r="C91" i="1"/>
  <c r="C4" i="73"/>
  <c r="F4" i="61" s="1"/>
  <c r="C154" i="1" l="1"/>
  <c r="C90" i="119"/>
  <c r="E28" i="24"/>
  <c r="F28" s="1"/>
  <c r="G28" s="1"/>
  <c r="H28" s="1"/>
  <c r="I28" s="1"/>
  <c r="J28" s="1"/>
  <c r="K28" s="1"/>
  <c r="L28" s="1"/>
  <c r="M28" s="1"/>
  <c r="C158" i="1"/>
  <c r="C87"/>
  <c r="C159"/>
  <c r="C158" i="116"/>
  <c r="D154" i="1"/>
  <c r="C32" i="73"/>
  <c r="C90" i="3"/>
  <c r="C66"/>
  <c r="C91" s="1"/>
  <c r="C4" i="61"/>
  <c r="C87" i="116"/>
  <c r="C31" i="61"/>
  <c r="D66" i="3"/>
  <c r="D91" s="1"/>
  <c r="D94"/>
  <c r="D129" s="1"/>
  <c r="D156" s="1"/>
  <c r="E3" i="71"/>
  <c r="E26" s="1"/>
  <c r="C5" i="3"/>
  <c r="C4" i="119" s="1"/>
  <c r="F4" i="73"/>
  <c r="C33" i="61" l="1"/>
  <c r="F33"/>
</calcChain>
</file>

<file path=xl/sharedStrings.xml><?xml version="1.0" encoding="utf-8"?>
<sst xmlns="http://schemas.openxmlformats.org/spreadsheetml/2006/main" count="1634" uniqueCount="495">
  <si>
    <t>Beruházási (felhalmozási) kiadások előirányzata beruházásonként</t>
  </si>
  <si>
    <t>Felújítási kiadások előirányzata felújításonként</t>
  </si>
  <si>
    <t>Felhalmozási bevételek</t>
  </si>
  <si>
    <t>Finanszírozási bevételek</t>
  </si>
  <si>
    <t xml:space="preserve"> Egyéb működési célú kiadások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</si>
  <si>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</si>
  <si>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</si>
  <si>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</si>
  <si>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</si>
  <si>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</si>
  <si>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</si>
  <si>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</si>
  <si>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</si>
  <si>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</si>
  <si>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</si>
  <si>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</si>
  <si>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</si>
  <si>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</si>
  <si>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</si>
  <si>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</si>
  <si>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</si>
  <si>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</si>
  <si>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</si>
  <si>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</si>
  <si>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</si>
  <si>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</si>
  <si>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</si>
  <si>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</si>
  <si>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</si>
  <si>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</si>
  <si>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</si>
  <si>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</si>
  <si>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</si>
  <si>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</si>
  <si>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</si>
  <si>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</si>
  <si>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</si>
  <si>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</si>
  <si>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</si>
  <si>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</si>
  <si>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</si>
  <si>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</si>
  <si>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</si>
  <si>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Bevételek</t>
  </si>
  <si>
    <t>Kiadások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</si>
  <si>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</si>
  <si>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</si>
  <si>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</si>
  <si>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</si>
  <si>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</si>
  <si>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</si>
  <si>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</si>
  <si>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</si>
  <si>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</si>
  <si>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</si>
  <si>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</si>
  <si>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</si>
  <si>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</si>
  <si>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</si>
  <si>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</si>
  <si>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</si>
  <si>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</si>
  <si>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</si>
  <si>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</si>
  <si>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</si>
  <si>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</si>
  <si>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</si>
  <si>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</si>
  <si>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</si>
  <si>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</si>
  <si>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</si>
  <si>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</si>
  <si>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</si>
  <si>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</si>
  <si>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</si>
  <si>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</si>
  <si>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</si>
  <si>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</si>
  <si>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</si>
  <si>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</si>
  <si>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</si>
  <si>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</si>
  <si>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</si>
  <si>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</si>
  <si>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</si>
  <si>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</si>
  <si>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</si>
  <si>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</si>
  <si>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</si>
  <si>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</si>
  <si>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</si>
  <si>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</si>
  <si>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</si>
  <si>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</si>
  <si>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</si>
  <si>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</si>
  <si>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</si>
  <si>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</si>
  <si>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</si>
  <si>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</si>
  <si>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</si>
  <si>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</si>
  <si>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</si>
  <si>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</si>
  <si>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</si>
  <si>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</si>
  <si>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</si>
  <si>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</si>
  <si>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</si>
  <si>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</si>
  <si>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</si>
  <si>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</si>
  <si>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</si>
  <si>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</si>
  <si>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</si>
  <si>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</si>
  <si>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</si>
  <si>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</si>
  <si>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</si>
  <si>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</si>
  <si>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</si>
  <si>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</si>
  <si>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</si>
  <si>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</si>
  <si>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</si>
  <si>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</si>
  <si>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</si>
  <si>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</si>
  <si>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</si>
  <si>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</si>
  <si>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</si>
  <si>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</si>
  <si>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</si>
  <si>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</si>
  <si>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</si>
  <si>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</si>
  <si>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</si>
  <si>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</si>
  <si>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</si>
  <si>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</si>
  <si>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</si>
  <si>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</si>
  <si>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</si>
  <si>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</si>
  <si>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</si>
  <si>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</si>
  <si>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</si>
  <si>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</si>
  <si>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</si>
  <si>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</si>
  <si>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</si>
  <si>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</si>
  <si>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</si>
  <si>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</si>
  <si>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</si>
  <si>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</si>
  <si>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</si>
  <si>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Száma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</si>
  <si>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</si>
  <si>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</si>
  <si>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</si>
  <si>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</si>
  <si>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</si>
  <si>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</si>
  <si>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</si>
  <si>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</si>
  <si>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</si>
  <si>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</si>
  <si>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</si>
  <si>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</si>
  <si>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</si>
  <si>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</si>
  <si>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</si>
  <si>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</si>
  <si>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</si>
  <si>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</si>
  <si>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</si>
  <si>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</si>
  <si>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</si>
  <si>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</si>
  <si>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</si>
  <si>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</si>
  <si>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</si>
  <si>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</si>
  <si>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</si>
  <si>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</si>
  <si>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</si>
  <si>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</si>
  <si>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</si>
  <si>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</si>
  <si>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</si>
  <si>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</si>
  <si>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</si>
  <si>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</si>
  <si>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</si>
  <si>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</si>
  <si>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</si>
  <si>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</si>
  <si>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</si>
  <si>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</si>
  <si>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</si>
  <si>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</si>
  <si>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</si>
  <si>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</si>
  <si>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</si>
  <si>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</si>
  <si>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</si>
  <si>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</si>
  <si>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</si>
  <si>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</si>
  <si>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</si>
  <si>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</si>
  <si>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</si>
  <si>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</si>
  <si>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</si>
  <si>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</si>
  <si>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</si>
  <si>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</si>
  <si>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</si>
  <si>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</si>
  <si>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</si>
  <si>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</si>
  <si>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</si>
  <si>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</si>
  <si>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</si>
  <si>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</si>
  <si>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</si>
  <si>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</si>
  <si>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</si>
  <si>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</si>
  <si>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</si>
  <si>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</si>
  <si>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</si>
  <si>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</si>
  <si>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</si>
  <si>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</si>
  <si>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</si>
  <si>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</si>
  <si>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</si>
  <si>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</si>
  <si>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</si>
  <si>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</si>
  <si>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</si>
  <si>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</si>
  <si>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</si>
  <si>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</si>
  <si>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</si>
  <si>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</si>
  <si>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</si>
  <si>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</si>
  <si>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</si>
  <si>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</si>
  <si>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</si>
  <si>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</si>
  <si>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</si>
  <si>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</si>
  <si>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</si>
  <si>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</si>
  <si>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</si>
  <si>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</si>
  <si>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</si>
  <si>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</si>
  <si>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</si>
  <si>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</si>
  <si>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</si>
  <si>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</si>
  <si>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</si>
  <si>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</si>
  <si>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</si>
  <si>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</si>
  <si>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</si>
  <si>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</si>
  <si>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</si>
  <si>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</si>
  <si>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</si>
  <si>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</si>
  <si>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</si>
  <si>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</si>
  <si>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</si>
  <si>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</si>
  <si>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</si>
  <si>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</si>
  <si>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</si>
  <si>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</si>
  <si>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</si>
  <si>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</si>
  <si>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</si>
  <si>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</si>
  <si>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</si>
  <si>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</si>
  <si>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</si>
  <si>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</si>
  <si>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</si>
  <si>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</si>
  <si>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</si>
  <si>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</si>
  <si>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</si>
  <si>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</si>
  <si>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</si>
  <si>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</si>
  <si>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</si>
  <si>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</si>
  <si>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</si>
  <si>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</si>
  <si>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</si>
  <si>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</si>
  <si>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</si>
  <si>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</si>
  <si>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</si>
  <si>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</si>
  <si>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</si>
  <si>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</si>
  <si>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</si>
  <si>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</si>
  <si>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</si>
  <si>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</si>
  <si>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</si>
  <si>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</si>
  <si>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</si>
  <si>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</si>
  <si>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</si>
  <si>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</si>
  <si>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</si>
  <si>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</si>
  <si>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</si>
  <si>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</si>
  <si>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</si>
  <si>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</si>
  <si>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</si>
  <si>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</si>
  <si>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</si>
  <si>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</si>
  <si>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</si>
  <si>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</si>
  <si>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</si>
  <si>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</si>
  <si>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</si>
  <si>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</si>
  <si>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</si>
  <si>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</si>
  <si>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</si>
  <si>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</si>
  <si>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Felhalmozási célú átvett pénzeszközök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</si>
  <si>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</si>
  <si>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</si>
  <si>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</si>
  <si>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</si>
  <si>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</si>
  <si>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</si>
  <si>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</si>
  <si>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</si>
  <si>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</si>
  <si>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</si>
  <si>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</si>
  <si>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</si>
  <si>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</si>
  <si>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</si>
  <si>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</si>
  <si>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</si>
  <si>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</si>
  <si>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</si>
  <si>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</si>
  <si>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</si>
  <si>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</si>
  <si>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</si>
  <si>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</si>
  <si>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</si>
  <si>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</si>
  <si>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</si>
  <si>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</si>
  <si>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</si>
  <si>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</si>
  <si>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</si>
  <si>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</si>
  <si>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</si>
  <si>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</si>
  <si>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</si>
  <si>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</si>
  <si>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</si>
  <si>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</si>
  <si>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</si>
  <si>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</si>
  <si>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</si>
  <si>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</si>
  <si>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</si>
  <si>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</si>
  <si>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</si>
  <si>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</si>
  <si>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</si>
  <si>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</si>
  <si>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</si>
  <si>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</si>
  <si>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</si>
  <si>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</si>
  <si>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</si>
  <si>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</si>
  <si>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</si>
  <si>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</si>
  <si>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</si>
  <si>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</si>
  <si>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</si>
  <si>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</si>
  <si>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</si>
  <si>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</si>
  <si>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</si>
  <si>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</si>
  <si>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</si>
  <si>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</si>
  <si>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</si>
  <si>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</si>
  <si>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</si>
  <si>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</si>
  <si>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</si>
  <si>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</si>
  <si>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</si>
  <si>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</si>
  <si>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</si>
  <si>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</si>
  <si>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</si>
  <si>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</si>
  <si>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</si>
  <si>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</si>
  <si>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</si>
  <si>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</si>
  <si>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</si>
  <si>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</si>
  <si>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</si>
  <si>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</si>
  <si>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</si>
  <si>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</si>
  <si>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</si>
  <si>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</si>
  <si>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Központi, irányító szervi támogatás</t>
  </si>
  <si>
    <t>Belföldi finanszírozás kiadásai (6.1. + … + 6.5.)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</si>
  <si>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</si>
  <si>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</si>
  <si>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</si>
  <si>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</si>
  <si>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</si>
  <si>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</si>
  <si>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</si>
  <si>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</si>
  <si>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</si>
  <si>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</si>
  <si>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</si>
  <si>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F=(B-D-E)</t>
  </si>
  <si>
    <t>Kiemelt előirányzat, előirányzat megnevezése</t>
  </si>
  <si>
    <t>Forintban!</t>
  </si>
  <si>
    <t>Bruttó  hiány:</t>
  </si>
  <si>
    <t>Bruttó  többlet:</t>
  </si>
  <si>
    <t xml:space="preserve">   3.5.-ből EU-s támogatás</t>
  </si>
  <si>
    <t xml:space="preserve">   Rövid lejáratú  hitelek, kölcsönök felvétele pénzügyi vállalkozástól</t>
  </si>
  <si>
    <t>Éven belüli lejáratú belföldi értékpapírok kibocsátása</t>
  </si>
  <si>
    <t>Éven túli lejáratú belföldi értékpapírok kibocsátása</t>
  </si>
  <si>
    <t>Lekötött betétek megszüntetése</t>
  </si>
  <si>
    <t xml:space="preserve">Egyéb működési célú támogatások bevételei államháztartáson belülről </t>
  </si>
  <si>
    <t>Egyéb felhalmozási célú kiadások</t>
  </si>
  <si>
    <t xml:space="preserve">   Elszámolásból származó bevételek</t>
  </si>
  <si>
    <t xml:space="preserve">   2.5.-ből EU-s támogatás</t>
  </si>
  <si>
    <t xml:space="preserve">   Egyéb működési bevételek</t>
  </si>
  <si>
    <t>Magánszemély kommunális adója</t>
  </si>
  <si>
    <t>Csikvánd Község Önkormányzat adósságot keletkeztető ügyletekből és kezességvállalásokból fennálló kötelezettségei</t>
  </si>
  <si>
    <t>Csikvánd Község Önkormányzat saját bevételeinek részletezése az adósságot keletkeztető ügyletből származó tárgyévi fizetési kötelezettség megállapításához</t>
  </si>
  <si>
    <t>Arculati kézikönyv</t>
  </si>
  <si>
    <t>Rendezési Terv</t>
  </si>
  <si>
    <t>Egyedi szennyvízkezelő berendezések telepítése</t>
  </si>
  <si>
    <t>2017-2018</t>
  </si>
  <si>
    <t>2018</t>
  </si>
  <si>
    <t>Egyedi szennyvízkezelő berendezések telepítése Csikvándon</t>
  </si>
  <si>
    <t>2017.</t>
  </si>
  <si>
    <t>9 214 611</t>
  </si>
  <si>
    <t>22 393 252</t>
  </si>
  <si>
    <t>Csikvánd Község Önkormányzat adatszolgáltatás 
az elismert tartozásállományról</t>
  </si>
  <si>
    <t>Halmozott egyenleg</t>
  </si>
  <si>
    <t>2018. évi előirányzat            módosított
I. félév</t>
  </si>
  <si>
    <t>Ingatlan vásárlás 93 hrsz.(hatósági szerz. szerint)</t>
  </si>
  <si>
    <t>Gépbeszerzés (hatósági szerz. szerint)</t>
  </si>
  <si>
    <t>Zártkerti pályázat (Kerítés, földutak burkolatmegerősítése - terv)</t>
  </si>
  <si>
    <t>2018. évi előirányzat            módosított
III. negyedév</t>
  </si>
  <si>
    <t>2018. évi előirányzat            eredeti</t>
  </si>
  <si>
    <r>
      <t xml:space="preserve">2018. évi előirányzat            módosított </t>
    </r>
    <r>
      <rPr>
        <sz val="9"/>
        <rFont val="Times New Roman CE"/>
        <charset val="238"/>
      </rPr>
      <t>(III. n.év)</t>
    </r>
  </si>
  <si>
    <t>2019.</t>
  </si>
  <si>
    <t>2020.</t>
  </si>
  <si>
    <t>2021.</t>
  </si>
  <si>
    <t>Csikvánd Község Önkormányzat 2018. évi adósságot keletkeztető fejlesztési céljai</t>
  </si>
  <si>
    <t>Felhasználás  (2017. XII. 31-ig)</t>
  </si>
  <si>
    <t>2018. utáni szükséglet</t>
  </si>
  <si>
    <t xml:space="preserve">2018. utáni szükséglet </t>
  </si>
  <si>
    <t>2018.</t>
  </si>
  <si>
    <t>2019. után</t>
  </si>
  <si>
    <t>Éves eredeti kiadási előirányzat: 0 Ft</t>
  </si>
  <si>
    <t>30 napon túli elismert tartozásállomány összesen: 0 Ft</t>
  </si>
  <si>
    <t>Előirányzat-felhasználási terv a 2018. évre</t>
  </si>
  <si>
    <t>2. melléklet a 8/2018.( XII.21.)  önkormányzati rendelethez</t>
  </si>
  <si>
    <t xml:space="preserve">                                                                                                                                                                                                                       9. melléklet a 8/2018.(XII.21.) önkormányzati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</si>
</sst>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48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14"/>
      <color indexed="10"/>
      <name val="Times New Roman CE"/>
      <charset val="238"/>
    </font>
    <font>
      <sz val="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473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1" fillId="0" borderId="1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vertical="center" wrapText="1" indent="1"/>
    </xf>
    <xf numFmtId="0" fontId="21" fillId="0" borderId="3" xfId="4" applyFont="1" applyFill="1" applyBorder="1" applyAlignment="1" applyProtection="1">
      <alignment horizontal="left" vertical="center" wrapText="1" indent="1"/>
    </xf>
    <xf numFmtId="0" fontId="21" fillId="0" borderId="4" xfId="4" applyFont="1" applyFill="1" applyBorder="1" applyAlignment="1" applyProtection="1">
      <alignment horizontal="left" vertical="center" wrapText="1" indent="1"/>
    </xf>
    <xf numFmtId="0" fontId="21" fillId="0" borderId="5" xfId="4" applyFont="1" applyFill="1" applyBorder="1" applyAlignment="1" applyProtection="1">
      <alignment horizontal="left" vertical="center" wrapText="1" indent="1"/>
    </xf>
    <xf numFmtId="0" fontId="21" fillId="0" borderId="6" xfId="4" applyFont="1" applyFill="1" applyBorder="1" applyAlignment="1" applyProtection="1">
      <alignment horizontal="left" vertical="center" wrapText="1" indent="1"/>
    </xf>
    <xf numFmtId="49" fontId="21" fillId="0" borderId="7" xfId="4" applyNumberFormat="1" applyFont="1" applyFill="1" applyBorder="1" applyAlignment="1" applyProtection="1">
      <alignment horizontal="left" vertical="center" wrapText="1" indent="1"/>
    </xf>
    <xf numFmtId="49" fontId="21" fillId="0" borderId="8" xfId="4" applyNumberFormat="1" applyFont="1" applyFill="1" applyBorder="1" applyAlignment="1" applyProtection="1">
      <alignment horizontal="left" vertical="center" wrapText="1" indent="1"/>
    </xf>
    <xf numFmtId="49" fontId="21" fillId="0" borderId="9" xfId="4" applyNumberFormat="1" applyFont="1" applyFill="1" applyBorder="1" applyAlignment="1" applyProtection="1">
      <alignment horizontal="left" vertical="center" wrapText="1" indent="1"/>
    </xf>
    <xf numFmtId="49" fontId="21" fillId="0" borderId="10" xfId="4" applyNumberFormat="1" applyFont="1" applyFill="1" applyBorder="1" applyAlignment="1" applyProtection="1">
      <alignment horizontal="left" vertical="center" wrapText="1" indent="1"/>
    </xf>
    <xf numFmtId="49" fontId="21" fillId="0" borderId="11" xfId="4" applyNumberFormat="1" applyFont="1" applyFill="1" applyBorder="1" applyAlignment="1" applyProtection="1">
      <alignment horizontal="left" vertical="center" wrapText="1" indent="1"/>
    </xf>
    <xf numFmtId="49" fontId="21" fillId="0" borderId="12" xfId="4" applyNumberFormat="1" applyFont="1" applyFill="1" applyBorder="1" applyAlignment="1" applyProtection="1">
      <alignment horizontal="left" vertical="center" wrapText="1" indent="1"/>
    </xf>
    <xf numFmtId="0" fontId="21" fillId="0" borderId="0" xfId="4" applyFont="1" applyFill="1" applyBorder="1" applyAlignment="1" applyProtection="1">
      <alignment horizontal="left" vertical="center" wrapText="1" indent="1"/>
    </xf>
    <xf numFmtId="0" fontId="19" fillId="0" borderId="13" xfId="4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0" fontId="19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1" fillId="0" borderId="2" xfId="0" applyNumberFormat="1" applyFont="1" applyFill="1" applyBorder="1" applyAlignment="1" applyProtection="1">
      <alignment vertical="center" wrapText="1"/>
      <protection locked="0"/>
    </xf>
    <xf numFmtId="164" fontId="21" fillId="0" borderId="6" xfId="0" applyNumberFormat="1" applyFont="1" applyFill="1" applyBorder="1" applyAlignment="1" applyProtection="1">
      <alignment vertical="center" wrapText="1"/>
      <protection locked="0"/>
    </xf>
    <xf numFmtId="0" fontId="19" fillId="0" borderId="14" xfId="4" applyFont="1" applyFill="1" applyBorder="1" applyAlignment="1" applyProtection="1">
      <alignment vertical="center" wrapText="1"/>
    </xf>
    <xf numFmtId="0" fontId="19" fillId="0" borderId="16" xfId="4" applyFont="1" applyFill="1" applyBorder="1" applyAlignment="1" applyProtection="1">
      <alignment vertical="center" wrapText="1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horizontal="center" vertical="center" wrapText="1"/>
    </xf>
    <xf numFmtId="0" fontId="19" fillId="0" borderId="17" xfId="4" applyFont="1" applyFill="1" applyBorder="1" applyAlignment="1" applyProtection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8" fillId="0" borderId="17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19" fillId="0" borderId="18" xfId="0" applyNumberFormat="1" applyFont="1" applyFill="1" applyBorder="1" applyAlignment="1" applyProtection="1">
      <alignment horizontal="center" vertical="center" wrapText="1"/>
    </xf>
    <xf numFmtId="164" fontId="19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1" fillId="0" borderId="20" xfId="0" applyNumberFormat="1" applyFont="1" applyFill="1" applyBorder="1" applyAlignment="1" applyProtection="1">
      <alignment vertical="center" wrapText="1"/>
    </xf>
    <xf numFmtId="164" fontId="2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21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vertical="center" wrapText="1"/>
    </xf>
    <xf numFmtId="164" fontId="19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20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164" fontId="18" fillId="0" borderId="21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2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4" xfId="0" applyNumberFormat="1" applyFont="1" applyFill="1" applyBorder="1" applyAlignment="1" applyProtection="1">
      <alignment vertical="center"/>
      <protection locked="0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49" fontId="29" fillId="0" borderId="10" xfId="0" applyNumberFormat="1" applyFont="1" applyFill="1" applyBorder="1" applyAlignment="1" applyProtection="1">
      <alignment vertical="center"/>
      <protection locked="0"/>
    </xf>
    <xf numFmtId="3" fontId="29" fillId="0" borderId="6" xfId="0" applyNumberFormat="1" applyFont="1" applyFill="1" applyBorder="1" applyAlignment="1" applyProtection="1">
      <alignment vertical="center"/>
      <protection locked="0"/>
    </xf>
    <xf numFmtId="49" fontId="29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0" fillId="0" borderId="15" xfId="5" applyFont="1" applyFill="1" applyBorder="1" applyAlignment="1" applyProtection="1">
      <alignment horizontal="center" vertical="center" wrapText="1"/>
    </xf>
    <xf numFmtId="0" fontId="30" fillId="0" borderId="16" xfId="5" applyFont="1" applyFill="1" applyBorder="1" applyAlignment="1" applyProtection="1">
      <alignment horizontal="center" vertical="center"/>
    </xf>
    <xf numFmtId="0" fontId="30" fillId="0" borderId="23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1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1" fillId="0" borderId="7" xfId="5" applyFont="1" applyFill="1" applyBorder="1" applyAlignment="1" applyProtection="1">
      <alignment horizontal="left" vertical="center" indent="1"/>
    </xf>
    <xf numFmtId="164" fontId="21" fillId="0" borderId="24" xfId="5" applyNumberFormat="1" applyFont="1" applyFill="1" applyBorder="1" applyAlignment="1" applyProtection="1">
      <alignment vertical="center"/>
    </xf>
    <xf numFmtId="0" fontId="21" fillId="0" borderId="8" xfId="5" applyFont="1" applyFill="1" applyBorder="1" applyAlignment="1" applyProtection="1">
      <alignment horizontal="left" vertical="center" indent="1"/>
    </xf>
    <xf numFmtId="164" fontId="21" fillId="0" borderId="20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1" fillId="0" borderId="22" xfId="5" applyNumberFormat="1" applyFont="1" applyFill="1" applyBorder="1" applyAlignment="1" applyProtection="1">
      <alignment vertical="center"/>
    </xf>
    <xf numFmtId="164" fontId="19" fillId="0" borderId="17" xfId="5" applyNumberFormat="1" applyFont="1" applyFill="1" applyBorder="1" applyAlignment="1" applyProtection="1">
      <alignment vertical="center"/>
    </xf>
    <xf numFmtId="0" fontId="21" fillId="0" borderId="9" xfId="5" applyFont="1" applyFill="1" applyBorder="1" applyAlignment="1" applyProtection="1">
      <alignment horizontal="left" vertical="center" indent="1"/>
    </xf>
    <xf numFmtId="0" fontId="19" fillId="0" borderId="13" xfId="5" applyFont="1" applyFill="1" applyBorder="1" applyAlignment="1" applyProtection="1">
      <alignment horizontal="left" vertical="center" indent="1"/>
    </xf>
    <xf numFmtId="164" fontId="19" fillId="0" borderId="17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4" fillId="0" borderId="0" xfId="5" applyFont="1" applyFill="1" applyProtection="1">
      <protection locked="0"/>
    </xf>
    <xf numFmtId="0" fontId="23" fillId="0" borderId="0" xfId="5" applyFont="1" applyFill="1" applyProtection="1">
      <protection locked="0"/>
    </xf>
    <xf numFmtId="164" fontId="19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2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8" fillId="0" borderId="14" xfId="4" applyFont="1" applyFill="1" applyBorder="1" applyAlignment="1" applyProtection="1">
      <alignment horizontal="left" vertical="center" wrapText="1" indent="1"/>
    </xf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0" fontId="28" fillId="0" borderId="14" xfId="4" applyFont="1" applyFill="1" applyBorder="1" applyAlignment="1" applyProtection="1">
      <alignment horizontal="left" vertical="center" wrapText="1"/>
    </xf>
    <xf numFmtId="164" fontId="2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" xfId="4" applyFont="1" applyFill="1" applyBorder="1" applyAlignment="1" applyProtection="1">
      <alignment horizontal="left" indent="6"/>
    </xf>
    <xf numFmtId="0" fontId="21" fillId="0" borderId="2" xfId="4" applyFont="1" applyFill="1" applyBorder="1" applyAlignment="1" applyProtection="1">
      <alignment horizontal="left" vertical="center" wrapText="1" indent="6"/>
    </xf>
    <xf numFmtId="0" fontId="21" fillId="0" borderId="6" xfId="4" applyFont="1" applyFill="1" applyBorder="1" applyAlignment="1" applyProtection="1">
      <alignment horizontal="left" vertical="center" wrapText="1" indent="6"/>
    </xf>
    <xf numFmtId="0" fontId="21" fillId="0" borderId="26" xfId="4" applyFont="1" applyFill="1" applyBorder="1" applyAlignment="1" applyProtection="1">
      <alignment horizontal="left" vertical="center" wrapText="1" indent="6"/>
    </xf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1" fillId="0" borderId="14" xfId="4" applyFont="1" applyFill="1" applyBorder="1"/>
    <xf numFmtId="0" fontId="22" fillId="0" borderId="0" xfId="0" applyFont="1" applyFill="1" applyBorder="1" applyAlignment="1" applyProtection="1">
      <alignment horizontal="right"/>
    </xf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8" fillId="0" borderId="0" xfId="0" applyFont="1" applyFill="1"/>
    <xf numFmtId="164" fontId="29" fillId="0" borderId="3" xfId="0" applyNumberFormat="1" applyFont="1" applyFill="1" applyBorder="1" applyAlignment="1" applyProtection="1">
      <alignment vertical="center"/>
      <protection locked="0"/>
    </xf>
    <xf numFmtId="164" fontId="29" fillId="0" borderId="2" xfId="0" applyNumberFormat="1" applyFont="1" applyFill="1" applyBorder="1" applyAlignment="1" applyProtection="1">
      <alignment vertical="center"/>
      <protection locked="0"/>
    </xf>
    <xf numFmtId="164" fontId="29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0" fontId="28" fillId="0" borderId="11" xfId="4" applyFont="1" applyFill="1" applyBorder="1" applyAlignment="1" applyProtection="1">
      <alignment horizontal="center" vertical="center" wrapText="1"/>
    </xf>
    <xf numFmtId="0" fontId="28" fillId="0" borderId="4" xfId="4" applyFont="1" applyFill="1" applyBorder="1" applyAlignment="1" applyProtection="1">
      <alignment horizontal="center" vertical="center" wrapText="1"/>
    </xf>
    <xf numFmtId="0" fontId="28" fillId="0" borderId="27" xfId="4" applyFont="1" applyFill="1" applyBorder="1" applyAlignment="1" applyProtection="1">
      <alignment horizontal="center" vertical="center" wrapText="1"/>
    </xf>
    <xf numFmtId="0" fontId="29" fillId="0" borderId="13" xfId="4" applyFont="1" applyFill="1" applyBorder="1" applyAlignment="1" applyProtection="1">
      <alignment horizontal="center" vertical="center"/>
    </xf>
    <xf numFmtId="0" fontId="29" fillId="0" borderId="11" xfId="4" applyFont="1" applyFill="1" applyBorder="1" applyAlignment="1" applyProtection="1">
      <alignment horizontal="center" vertical="center"/>
    </xf>
    <xf numFmtId="0" fontId="29" fillId="0" borderId="8" xfId="4" applyFont="1" applyFill="1" applyBorder="1" applyAlignment="1" applyProtection="1">
      <alignment horizontal="center" vertical="center"/>
    </xf>
    <xf numFmtId="0" fontId="29" fillId="0" borderId="10" xfId="4" applyFont="1" applyFill="1" applyBorder="1" applyAlignment="1" applyProtection="1">
      <alignment horizontal="center" vertical="center"/>
    </xf>
    <xf numFmtId="165" fontId="28" fillId="0" borderId="17" xfId="1" applyNumberFormat="1" applyFont="1" applyFill="1" applyBorder="1" applyProtection="1"/>
    <xf numFmtId="165" fontId="29" fillId="0" borderId="27" xfId="1" applyNumberFormat="1" applyFont="1" applyFill="1" applyBorder="1" applyProtection="1">
      <protection locked="0"/>
    </xf>
    <xf numFmtId="165" fontId="29" fillId="0" borderId="20" xfId="1" applyNumberFormat="1" applyFont="1" applyFill="1" applyBorder="1" applyProtection="1">
      <protection locked="0"/>
    </xf>
    <xf numFmtId="165" fontId="29" fillId="0" borderId="21" xfId="1" applyNumberFormat="1" applyFont="1" applyFill="1" applyBorder="1" applyProtection="1">
      <protection locked="0"/>
    </xf>
    <xf numFmtId="0" fontId="29" fillId="0" borderId="4" xfId="4" applyFont="1" applyFill="1" applyBorder="1" applyProtection="1">
      <protection locked="0"/>
    </xf>
    <xf numFmtId="0" fontId="29" fillId="0" borderId="2" xfId="4" applyFont="1" applyFill="1" applyBorder="1" applyProtection="1">
      <protection locked="0"/>
    </xf>
    <xf numFmtId="0" fontId="29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29" fillId="0" borderId="3" xfId="0" applyFont="1" applyFill="1" applyBorder="1" applyAlignment="1" applyProtection="1">
      <alignment vertical="center" wrapText="1"/>
    </xf>
    <xf numFmtId="0" fontId="29" fillId="0" borderId="2" xfId="0" applyFont="1" applyFill="1" applyBorder="1" applyAlignment="1" applyProtection="1">
      <alignment vertical="center" wrapText="1"/>
    </xf>
    <xf numFmtId="0" fontId="0" fillId="0" borderId="0" xfId="0" applyFill="1" applyProtection="1"/>
    <xf numFmtId="0" fontId="30" fillId="0" borderId="15" xfId="0" applyFont="1" applyFill="1" applyBorder="1" applyAlignment="1" applyProtection="1">
      <alignment vertical="center"/>
    </xf>
    <xf numFmtId="0" fontId="30" fillId="0" borderId="16" xfId="0" applyFont="1" applyFill="1" applyBorder="1" applyAlignment="1" applyProtection="1">
      <alignment horizontal="center" vertical="center"/>
    </xf>
    <xf numFmtId="0" fontId="30" fillId="0" borderId="23" xfId="0" applyFont="1" applyFill="1" applyBorder="1" applyAlignment="1" applyProtection="1">
      <alignment horizontal="center" vertical="center"/>
    </xf>
    <xf numFmtId="49" fontId="29" fillId="0" borderId="11" xfId="0" applyNumberFormat="1" applyFont="1" applyFill="1" applyBorder="1" applyAlignment="1" applyProtection="1">
      <alignment vertical="center"/>
    </xf>
    <xf numFmtId="3" fontId="29" fillId="0" borderId="27" xfId="0" applyNumberFormat="1" applyFont="1" applyFill="1" applyBorder="1" applyAlignment="1" applyProtection="1">
      <alignment vertical="center"/>
    </xf>
    <xf numFmtId="49" fontId="33" fillId="0" borderId="8" xfId="0" quotePrefix="1" applyNumberFormat="1" applyFont="1" applyFill="1" applyBorder="1" applyAlignment="1" applyProtection="1">
      <alignment horizontal="left" vertical="center" indent="1"/>
    </xf>
    <xf numFmtId="3" fontId="33" fillId="0" borderId="20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vertical="center"/>
    </xf>
    <xf numFmtId="3" fontId="29" fillId="0" borderId="20" xfId="0" applyNumberFormat="1" applyFont="1" applyFill="1" applyBorder="1" applyAlignment="1" applyProtection="1">
      <alignment vertical="center"/>
    </xf>
    <xf numFmtId="49" fontId="30" fillId="0" borderId="13" xfId="0" applyNumberFormat="1" applyFont="1" applyFill="1" applyBorder="1" applyAlignment="1" applyProtection="1">
      <alignment vertical="center"/>
    </xf>
    <xf numFmtId="3" fontId="29" fillId="0" borderId="14" xfId="0" applyNumberFormat="1" applyFont="1" applyFill="1" applyBorder="1" applyAlignment="1" applyProtection="1">
      <alignment vertical="center"/>
    </xf>
    <xf numFmtId="3" fontId="29" fillId="0" borderId="17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28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19" fillId="0" borderId="31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16" fontId="0" fillId="0" borderId="0" xfId="0" applyNumberFormat="1" applyFill="1" applyAlignment="1">
      <alignment vertical="center" wrapText="1"/>
    </xf>
    <xf numFmtId="0" fontId="38" fillId="0" borderId="0" xfId="0" applyFont="1" applyFill="1" applyProtection="1"/>
    <xf numFmtId="0" fontId="29" fillId="0" borderId="9" xfId="0" applyFont="1" applyFill="1" applyBorder="1" applyAlignment="1" applyProtection="1">
      <alignment horizontal="center" vertical="center"/>
    </xf>
    <xf numFmtId="164" fontId="28" fillId="0" borderId="22" xfId="0" applyNumberFormat="1" applyFont="1" applyFill="1" applyBorder="1" applyAlignment="1" applyProtection="1">
      <alignment vertical="center"/>
    </xf>
    <xf numFmtId="0" fontId="29" fillId="0" borderId="8" xfId="0" applyFont="1" applyFill="1" applyBorder="1" applyAlignment="1" applyProtection="1">
      <alignment horizontal="center" vertical="center"/>
    </xf>
    <xf numFmtId="164" fontId="28" fillId="0" borderId="20" xfId="0" applyNumberFormat="1" applyFont="1" applyFill="1" applyBorder="1" applyAlignment="1" applyProtection="1">
      <alignment vertical="center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 applyProtection="1">
      <alignment vertical="center" wrapText="1"/>
    </xf>
    <xf numFmtId="164" fontId="28" fillId="0" borderId="21" xfId="0" applyNumberFormat="1" applyFont="1" applyFill="1" applyBorder="1" applyAlignment="1" applyProtection="1">
      <alignment vertical="center"/>
    </xf>
    <xf numFmtId="0" fontId="28" fillId="0" borderId="13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vertical="center" wrapText="1"/>
    </xf>
    <xf numFmtId="164" fontId="28" fillId="0" borderId="14" xfId="0" applyNumberFormat="1" applyFont="1" applyFill="1" applyBorder="1" applyAlignment="1" applyProtection="1">
      <alignment vertical="center"/>
    </xf>
    <xf numFmtId="164" fontId="28" fillId="0" borderId="17" xfId="0" applyNumberFormat="1" applyFont="1" applyFill="1" applyBorder="1" applyAlignment="1" applyProtection="1">
      <alignment vertical="center"/>
    </xf>
    <xf numFmtId="0" fontId="38" fillId="0" borderId="0" xfId="0" applyFont="1" applyFill="1" applyProtection="1">
      <protection locked="0"/>
    </xf>
    <xf numFmtId="0" fontId="34" fillId="0" borderId="0" xfId="0" applyFont="1" applyFill="1" applyProtection="1">
      <protection locked="0"/>
    </xf>
    <xf numFmtId="164" fontId="21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" xfId="5" applyFont="1" applyFill="1" applyBorder="1" applyAlignment="1" applyProtection="1">
      <alignment horizontal="left" vertical="center" indent="1"/>
    </xf>
    <xf numFmtId="0" fontId="21" fillId="0" borderId="3" xfId="5" applyFont="1" applyFill="1" applyBorder="1" applyAlignment="1" applyProtection="1">
      <alignment horizontal="left" vertical="center" wrapText="1" indent="1"/>
    </xf>
    <xf numFmtId="0" fontId="21" fillId="0" borderId="2" xfId="5" applyFont="1" applyFill="1" applyBorder="1" applyAlignment="1" applyProtection="1">
      <alignment horizontal="left" vertical="center" wrapText="1" indent="1"/>
    </xf>
    <xf numFmtId="0" fontId="21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18" xfId="0" applyFont="1" applyBorder="1" applyAlignment="1" applyProtection="1">
      <alignment horizontal="left" vertical="center" wrapText="1" indent="1"/>
    </xf>
    <xf numFmtId="164" fontId="19" fillId="0" borderId="23" xfId="4" applyNumberFormat="1" applyFont="1" applyFill="1" applyBorder="1" applyAlignment="1" applyProtection="1">
      <alignment horizontal="right" vertical="center" wrapText="1" indent="1"/>
    </xf>
    <xf numFmtId="164" fontId="19" fillId="0" borderId="17" xfId="4" applyNumberFormat="1" applyFont="1" applyFill="1" applyBorder="1" applyAlignment="1" applyProtection="1">
      <alignment horizontal="right" vertical="center" wrapText="1" indent="1"/>
    </xf>
    <xf numFmtId="164" fontId="21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1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0" applyNumberFormat="1" applyFont="1" applyBorder="1" applyAlignment="1" applyProtection="1">
      <alignment horizontal="right" vertical="center" wrapText="1" indent="1"/>
    </xf>
    <xf numFmtId="164" fontId="2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0" applyNumberFormat="1" applyFont="1" applyFill="1" applyBorder="1" applyAlignment="1" applyProtection="1">
      <alignment horizontal="righ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Fill="1" applyBorder="1" applyAlignment="1" applyProtection="1">
      <alignment horizontal="right" vertical="center" wrapText="1" indent="1"/>
    </xf>
    <xf numFmtId="164" fontId="2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8" fillId="0" borderId="38" xfId="0" applyNumberFormat="1" applyFont="1" applyFill="1" applyBorder="1" applyAlignment="1" applyProtection="1">
      <alignment horizontal="center" vertical="center" wrapText="1"/>
    </xf>
    <xf numFmtId="164" fontId="28" fillId="0" borderId="13" xfId="0" applyNumberFormat="1" applyFont="1" applyFill="1" applyBorder="1" applyAlignment="1" applyProtection="1">
      <alignment horizontal="center" vertical="center" wrapText="1"/>
    </xf>
    <xf numFmtId="164" fontId="28" fillId="0" borderId="14" xfId="0" applyNumberFormat="1" applyFont="1" applyFill="1" applyBorder="1" applyAlignment="1" applyProtection="1">
      <alignment horizontal="center" vertical="center" wrapText="1"/>
    </xf>
    <xf numFmtId="164" fontId="28" fillId="0" borderId="17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39" xfId="0" applyNumberForma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164" fontId="21" fillId="0" borderId="41" xfId="0" applyNumberFormat="1" applyFont="1" applyFill="1" applyBorder="1" applyAlignment="1" applyProtection="1">
      <alignment horizontal="left" vertical="center" wrapText="1" indent="1"/>
    </xf>
    <xf numFmtId="164" fontId="31" fillId="0" borderId="38" xfId="0" applyNumberFormat="1" applyFont="1" applyFill="1" applyBorder="1" applyAlignment="1" applyProtection="1">
      <alignment horizontal="left" vertical="center" wrapText="1" indent="1"/>
    </xf>
    <xf numFmtId="164" fontId="1" fillId="0" borderId="42" xfId="0" applyNumberFormat="1" applyFont="1" applyFill="1" applyBorder="1" applyAlignment="1" applyProtection="1">
      <alignment horizontal="left" vertical="center" wrapText="1" indent="1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40" xfId="0" applyNumberFormat="1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</xf>
    <xf numFmtId="164" fontId="31" fillId="0" borderId="13" xfId="0" applyNumberFormat="1" applyFont="1" applyFill="1" applyBorder="1" applyAlignment="1" applyProtection="1">
      <alignment horizontal="left" vertical="center" wrapText="1" indent="1"/>
    </xf>
    <xf numFmtId="164" fontId="31" fillId="0" borderId="43" xfId="0" applyNumberFormat="1" applyFont="1" applyFill="1" applyBorder="1" applyAlignment="1" applyProtection="1">
      <alignment horizontal="righ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3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2"/>
    </xf>
    <xf numFmtId="164" fontId="29" fillId="0" borderId="2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2"/>
    </xf>
    <xf numFmtId="164" fontId="21" fillId="0" borderId="10" xfId="0" applyNumberFormat="1" applyFont="1" applyFill="1" applyBorder="1" applyAlignment="1" applyProtection="1">
      <alignment horizontal="left" vertical="center" wrapText="1" indent="2"/>
    </xf>
    <xf numFmtId="164" fontId="33" fillId="0" borderId="3" xfId="0" applyNumberFormat="1" applyFont="1" applyFill="1" applyBorder="1" applyAlignment="1" applyProtection="1">
      <alignment horizontal="right" vertical="center" wrapText="1" indent="1"/>
    </xf>
    <xf numFmtId="165" fontId="29" fillId="0" borderId="44" xfId="1" applyNumberFormat="1" applyFont="1" applyFill="1" applyBorder="1" applyProtection="1">
      <protection locked="0"/>
    </xf>
    <xf numFmtId="165" fontId="29" fillId="0" borderId="33" xfId="1" applyNumberFormat="1" applyFont="1" applyFill="1" applyBorder="1" applyProtection="1">
      <protection locked="0"/>
    </xf>
    <xf numFmtId="165" fontId="29" fillId="0" borderId="35" xfId="1" applyNumberFormat="1" applyFont="1" applyFill="1" applyBorder="1" applyProtection="1">
      <protection locked="0"/>
    </xf>
    <xf numFmtId="0" fontId="29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164" fontId="8" fillId="0" borderId="35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164" fontId="19" fillId="0" borderId="43" xfId="0" applyNumberFormat="1" applyFont="1" applyFill="1" applyBorder="1" applyAlignment="1" applyProtection="1">
      <alignment horizontal="right" vertical="center" wrapText="1" indent="1"/>
    </xf>
    <xf numFmtId="0" fontId="25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37" fillId="0" borderId="2" xfId="0" applyFont="1" applyBorder="1" applyAlignment="1">
      <alignment horizontal="justify" wrapText="1"/>
    </xf>
    <xf numFmtId="0" fontId="37" fillId="0" borderId="2" xfId="0" applyFont="1" applyBorder="1" applyAlignment="1">
      <alignment wrapText="1"/>
    </xf>
    <xf numFmtId="0" fontId="37" fillId="0" borderId="26" xfId="0" applyFont="1" applyBorder="1" applyAlignment="1">
      <alignment wrapText="1"/>
    </xf>
    <xf numFmtId="0" fontId="39" fillId="0" borderId="0" xfId="0" applyFont="1" applyFill="1" applyAlignment="1" applyProtection="1">
      <alignment horizontal="left" vertical="center" wrapText="1"/>
    </xf>
    <xf numFmtId="0" fontId="39" fillId="0" borderId="0" xfId="0" applyFont="1" applyFill="1" applyAlignment="1" applyProtection="1">
      <alignment vertical="center" wrapText="1"/>
    </xf>
    <xf numFmtId="0" fontId="39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21" fillId="0" borderId="7" xfId="0" applyNumberFormat="1" applyFont="1" applyFill="1" applyBorder="1" applyAlignment="1" applyProtection="1">
      <alignment horizontal="left" vertical="center" wrapText="1" indent="1"/>
    </xf>
    <xf numFmtId="164" fontId="21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6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16" xfId="4" applyFont="1" applyFill="1" applyBorder="1" applyAlignment="1" applyProtection="1">
      <alignment horizontal="center" vertical="center" wrapText="1"/>
    </xf>
    <xf numFmtId="0" fontId="19" fillId="0" borderId="23" xfId="4" applyFont="1" applyFill="1" applyBorder="1" applyAlignment="1" applyProtection="1">
      <alignment horizontal="center" vertical="center" wrapText="1"/>
    </xf>
    <xf numFmtId="0" fontId="21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1" fillId="0" borderId="0" xfId="4" applyFont="1" applyFill="1" applyProtection="1"/>
    <xf numFmtId="0" fontId="15" fillId="0" borderId="0" xfId="4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4" fontId="25" fillId="0" borderId="17" xfId="0" quotePrefix="1" applyNumberFormat="1" applyFont="1" applyBorder="1" applyAlignment="1" applyProtection="1">
      <alignment horizontal="right" vertical="center" wrapText="1" indent="1"/>
    </xf>
    <xf numFmtId="0" fontId="24" fillId="0" borderId="0" xfId="4" applyFont="1" applyFill="1" applyProtection="1"/>
    <xf numFmtId="0" fontId="23" fillId="0" borderId="0" xfId="4" applyFont="1" applyFill="1" applyProtection="1"/>
    <xf numFmtId="164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1" fillId="0" borderId="9" xfId="4" applyNumberFormat="1" applyFont="1" applyFill="1" applyBorder="1" applyAlignment="1" applyProtection="1">
      <alignment horizontal="center" vertical="center" wrapText="1"/>
    </xf>
    <xf numFmtId="49" fontId="21" fillId="0" borderId="8" xfId="4" applyNumberFormat="1" applyFont="1" applyFill="1" applyBorder="1" applyAlignment="1" applyProtection="1">
      <alignment horizontal="center" vertical="center" wrapText="1"/>
    </xf>
    <xf numFmtId="49" fontId="21" fillId="0" borderId="10" xfId="4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18" xfId="0" applyFont="1" applyBorder="1" applyAlignment="1" applyProtection="1">
      <alignment horizontal="center" wrapText="1"/>
    </xf>
    <xf numFmtId="49" fontId="21" fillId="0" borderId="11" xfId="4" applyNumberFormat="1" applyFont="1" applyFill="1" applyBorder="1" applyAlignment="1" applyProtection="1">
      <alignment horizontal="center" vertical="center" wrapText="1"/>
    </xf>
    <xf numFmtId="49" fontId="21" fillId="0" borderId="7" xfId="4" applyNumberFormat="1" applyFont="1" applyFill="1" applyBorder="1" applyAlignment="1" applyProtection="1">
      <alignment horizontal="center" vertical="center" wrapText="1"/>
    </xf>
    <xf numFmtId="49" fontId="21" fillId="0" borderId="12" xfId="4" applyNumberFormat="1" applyFont="1" applyFill="1" applyBorder="1" applyAlignment="1" applyProtection="1">
      <alignment horizontal="center" vertical="center" wrapText="1"/>
    </xf>
    <xf numFmtId="0" fontId="27" fillId="0" borderId="18" xfId="0" applyFont="1" applyBorder="1" applyAlignment="1" applyProtection="1">
      <alignment horizontal="center" vertical="center" wrapText="1"/>
    </xf>
    <xf numFmtId="164" fontId="29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vertical="center" wrapText="1"/>
    </xf>
    <xf numFmtId="0" fontId="27" fillId="0" borderId="18" xfId="0" applyFont="1" applyBorder="1" applyAlignment="1" applyProtection="1">
      <alignment vertical="center" wrapText="1"/>
    </xf>
    <xf numFmtId="0" fontId="31" fillId="0" borderId="13" xfId="4" applyFont="1" applyFill="1" applyBorder="1" applyAlignment="1">
      <alignment horizontal="center" vertical="center"/>
    </xf>
    <xf numFmtId="0" fontId="34" fillId="0" borderId="0" xfId="4" applyFont="1" applyFill="1"/>
    <xf numFmtId="0" fontId="28" fillId="0" borderId="13" xfId="4" applyFont="1" applyFill="1" applyBorder="1" applyAlignment="1" applyProtection="1">
      <alignment horizontal="center" vertical="center"/>
    </xf>
    <xf numFmtId="164" fontId="21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5" applyFont="1" applyFill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vertical="center" wrapText="1"/>
    </xf>
    <xf numFmtId="0" fontId="19" fillId="0" borderId="18" xfId="4" applyFont="1" applyFill="1" applyBorder="1" applyAlignment="1" applyProtection="1">
      <alignment horizontal="left" vertical="center" wrapText="1" indent="1"/>
    </xf>
    <xf numFmtId="0" fontId="19" fillId="0" borderId="19" xfId="4" applyFont="1" applyFill="1" applyBorder="1" applyAlignment="1" applyProtection="1">
      <alignment vertical="center" wrapText="1"/>
    </xf>
    <xf numFmtId="164" fontId="19" fillId="0" borderId="47" xfId="4" applyNumberFormat="1" applyFont="1" applyFill="1" applyBorder="1" applyAlignment="1" applyProtection="1">
      <alignment horizontal="right" vertical="center" wrapText="1" indent="1"/>
    </xf>
    <xf numFmtId="0" fontId="21" fillId="0" borderId="26" xfId="4" applyFont="1" applyFill="1" applyBorder="1" applyAlignment="1" applyProtection="1">
      <alignment horizontal="left" vertical="center" wrapText="1" indent="7"/>
    </xf>
    <xf numFmtId="164" fontId="27" fillId="0" borderId="17" xfId="0" applyNumberFormat="1" applyFont="1" applyBorder="1" applyAlignment="1" applyProtection="1">
      <alignment horizontal="right" vertical="center" wrapText="1" indent="1"/>
      <protection locked="0"/>
    </xf>
    <xf numFmtId="0" fontId="19" fillId="0" borderId="13" xfId="4" applyFont="1" applyFill="1" applyBorder="1" applyAlignment="1" applyProtection="1">
      <alignment horizontal="left" vertical="center" wrapText="1"/>
    </xf>
    <xf numFmtId="164" fontId="33" fillId="0" borderId="1" xfId="0" applyNumberFormat="1" applyFont="1" applyFill="1" applyBorder="1" applyAlignment="1" applyProtection="1">
      <alignment horizontal="right" vertical="center" wrapText="1" indent="1"/>
    </xf>
    <xf numFmtId="49" fontId="28" fillId="0" borderId="13" xfId="4" applyNumberFormat="1" applyFont="1" applyFill="1" applyBorder="1" applyAlignment="1" applyProtection="1">
      <alignment horizontal="center" vertical="center" wrapText="1"/>
    </xf>
    <xf numFmtId="0" fontId="26" fillId="0" borderId="6" xfId="0" applyFont="1" applyBorder="1" applyAlignment="1" applyProtection="1">
      <alignment horizontal="left" indent="1"/>
    </xf>
    <xf numFmtId="0" fontId="28" fillId="0" borderId="14" xfId="4" applyFont="1" applyFill="1" applyBorder="1" applyAlignment="1" applyProtection="1">
      <alignment horizontal="center" vertical="center"/>
    </xf>
    <xf numFmtId="0" fontId="28" fillId="0" borderId="17" xfId="4" applyFont="1" applyFill="1" applyBorder="1" applyAlignment="1" applyProtection="1">
      <alignment horizontal="center" vertical="center"/>
    </xf>
    <xf numFmtId="164" fontId="8" fillId="0" borderId="17" xfId="0" applyNumberFormat="1" applyFont="1" applyFill="1" applyBorder="1" applyAlignment="1" applyProtection="1">
      <alignment horizontal="center" wrapText="1"/>
    </xf>
    <xf numFmtId="164" fontId="28" fillId="0" borderId="47" xfId="0" applyNumberFormat="1" applyFont="1" applyFill="1" applyBorder="1" applyAlignment="1" applyProtection="1">
      <alignment horizontal="center" vertical="center" wrapText="1"/>
    </xf>
    <xf numFmtId="164" fontId="19" fillId="0" borderId="47" xfId="0" applyNumberFormat="1" applyFont="1" applyFill="1" applyBorder="1" applyAlignment="1" applyProtection="1">
      <alignment horizontal="center" vertical="center" wrapText="1"/>
    </xf>
    <xf numFmtId="0" fontId="40" fillId="0" borderId="0" xfId="0" applyFont="1" applyFill="1" applyAlignment="1" applyProtection="1">
      <alignment horizontal="right"/>
    </xf>
    <xf numFmtId="165" fontId="41" fillId="0" borderId="3" xfId="1" applyNumberFormat="1" applyFont="1" applyFill="1" applyBorder="1" applyProtection="1">
      <protection locked="0"/>
    </xf>
    <xf numFmtId="165" fontId="41" fillId="0" borderId="22" xfId="1" applyNumberFormat="1" applyFont="1" applyFill="1" applyBorder="1"/>
    <xf numFmtId="165" fontId="41" fillId="0" borderId="2" xfId="1" applyNumberFormat="1" applyFont="1" applyFill="1" applyBorder="1" applyProtection="1">
      <protection locked="0"/>
    </xf>
    <xf numFmtId="165" fontId="41" fillId="0" borderId="20" xfId="1" applyNumberFormat="1" applyFont="1" applyFill="1" applyBorder="1"/>
    <xf numFmtId="165" fontId="41" fillId="0" borderId="6" xfId="1" applyNumberFormat="1" applyFont="1" applyFill="1" applyBorder="1" applyProtection="1">
      <protection locked="0"/>
    </xf>
    <xf numFmtId="165" fontId="42" fillId="0" borderId="14" xfId="4" applyNumberFormat="1" applyFont="1" applyFill="1" applyBorder="1"/>
    <xf numFmtId="165" fontId="42" fillId="0" borderId="17" xfId="4" applyNumberFormat="1" applyFont="1" applyFill="1" applyBorder="1"/>
    <xf numFmtId="164" fontId="43" fillId="0" borderId="1" xfId="5" applyNumberFormat="1" applyFont="1" applyFill="1" applyBorder="1" applyAlignment="1" applyProtection="1">
      <alignment vertical="center"/>
      <protection locked="0"/>
    </xf>
    <xf numFmtId="164" fontId="43" fillId="0" borderId="2" xfId="5" applyNumberFormat="1" applyFont="1" applyFill="1" applyBorder="1" applyAlignment="1" applyProtection="1">
      <alignment vertical="center"/>
      <protection locked="0"/>
    </xf>
    <xf numFmtId="164" fontId="43" fillId="0" borderId="3" xfId="5" applyNumberFormat="1" applyFont="1" applyFill="1" applyBorder="1" applyAlignment="1" applyProtection="1">
      <alignment vertical="center"/>
      <protection locked="0"/>
    </xf>
    <xf numFmtId="164" fontId="44" fillId="0" borderId="14" xfId="5" applyNumberFormat="1" applyFont="1" applyFill="1" applyBorder="1" applyAlignment="1" applyProtection="1">
      <alignment vertical="center"/>
    </xf>
    <xf numFmtId="164" fontId="44" fillId="0" borderId="14" xfId="5" applyNumberFormat="1" applyFont="1" applyFill="1" applyBorder="1" applyProtection="1"/>
    <xf numFmtId="0" fontId="45" fillId="0" borderId="0" xfId="0" applyFont="1" applyAlignment="1" applyProtection="1">
      <alignment horizontal="right" vertical="top"/>
      <protection locked="0"/>
    </xf>
    <xf numFmtId="49" fontId="21" fillId="0" borderId="10" xfId="4" applyNumberFormat="1" applyFont="1" applyFill="1" applyBorder="1" applyAlignment="1" applyProtection="1">
      <alignment horizontal="left" vertical="center" wrapText="1"/>
    </xf>
    <xf numFmtId="0" fontId="26" fillId="0" borderId="6" xfId="0" applyFont="1" applyBorder="1" applyAlignment="1" applyProtection="1">
      <alignment horizontal="left" vertical="center" wrapText="1"/>
    </xf>
    <xf numFmtId="164" fontId="21" fillId="0" borderId="21" xfId="4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4" applyFont="1" applyFill="1" applyAlignment="1" applyProtection="1">
      <alignment vertical="center"/>
    </xf>
    <xf numFmtId="0" fontId="26" fillId="0" borderId="26" xfId="0" applyFont="1" applyBorder="1" applyAlignment="1" applyProtection="1">
      <alignment horizontal="left" vertical="center" wrapText="1" indent="1"/>
    </xf>
    <xf numFmtId="164" fontId="29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 applyProtection="1">
      <protection locked="0"/>
    </xf>
    <xf numFmtId="164" fontId="21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6" xfId="0" applyNumberFormat="1" applyFont="1" applyBorder="1" applyAlignment="1" applyProtection="1">
      <alignment horizontal="right" vertical="center" wrapText="1" indent="1"/>
    </xf>
    <xf numFmtId="164" fontId="27" fillId="0" borderId="36" xfId="0" applyNumberFormat="1" applyFont="1" applyBorder="1" applyAlignment="1" applyProtection="1">
      <alignment horizontal="right" vertical="center" wrapText="1" indent="1"/>
      <protection locked="0"/>
    </xf>
    <xf numFmtId="49" fontId="29" fillId="0" borderId="48" xfId="0" applyNumberFormat="1" applyFont="1" applyFill="1" applyBorder="1" applyAlignment="1" applyProtection="1">
      <alignment vertical="center"/>
    </xf>
    <xf numFmtId="49" fontId="33" fillId="0" borderId="5" xfId="0" quotePrefix="1" applyNumberFormat="1" applyFont="1" applyFill="1" applyBorder="1" applyAlignment="1" applyProtection="1">
      <alignment horizontal="left" vertical="center" indent="1"/>
    </xf>
    <xf numFmtId="49" fontId="29" fillId="0" borderId="5" xfId="0" applyNumberFormat="1" applyFont="1" applyFill="1" applyBorder="1" applyAlignment="1" applyProtection="1">
      <alignment vertical="center"/>
    </xf>
    <xf numFmtId="49" fontId="29" fillId="0" borderId="49" xfId="0" applyNumberFormat="1" applyFont="1" applyFill="1" applyBorder="1" applyAlignment="1" applyProtection="1">
      <alignment vertical="center"/>
      <protection locked="0"/>
    </xf>
    <xf numFmtId="49" fontId="30" fillId="0" borderId="50" xfId="0" applyNumberFormat="1" applyFont="1" applyFill="1" applyBorder="1" applyAlignment="1" applyProtection="1">
      <alignment vertical="center"/>
    </xf>
    <xf numFmtId="49" fontId="29" fillId="0" borderId="5" xfId="0" applyNumberFormat="1" applyFont="1" applyFill="1" applyBorder="1" applyAlignment="1" applyProtection="1">
      <alignment horizontal="left" vertical="center"/>
    </xf>
    <xf numFmtId="49" fontId="29" fillId="0" borderId="5" xfId="0" applyNumberFormat="1" applyFont="1" applyFill="1" applyBorder="1" applyAlignment="1" applyProtection="1">
      <alignment vertical="center"/>
      <protection locked="0"/>
    </xf>
    <xf numFmtId="0" fontId="30" fillId="0" borderId="51" xfId="0" applyFont="1" applyFill="1" applyBorder="1" applyAlignment="1" applyProtection="1">
      <alignment horizontal="center" vertical="center"/>
    </xf>
    <xf numFmtId="3" fontId="29" fillId="0" borderId="5" xfId="0" applyNumberFormat="1" applyFont="1" applyFill="1" applyBorder="1" applyAlignment="1" applyProtection="1">
      <alignment horizontal="right" vertical="center"/>
    </xf>
    <xf numFmtId="49" fontId="29" fillId="0" borderId="5" xfId="0" applyNumberFormat="1" applyFont="1" applyFill="1" applyBorder="1" applyAlignment="1" applyProtection="1">
      <alignment horizontal="right" vertical="center"/>
    </xf>
    <xf numFmtId="3" fontId="36" fillId="0" borderId="50" xfId="0" applyNumberFormat="1" applyFont="1" applyFill="1" applyBorder="1" applyAlignment="1" applyProtection="1">
      <alignment horizontal="right" vertical="center"/>
    </xf>
    <xf numFmtId="49" fontId="36" fillId="0" borderId="50" xfId="0" applyNumberFormat="1" applyFont="1" applyFill="1" applyBorder="1" applyAlignment="1" applyProtection="1">
      <alignment horizontal="right" vertical="center"/>
    </xf>
    <xf numFmtId="0" fontId="47" fillId="0" borderId="0" xfId="5" applyFont="1" applyFill="1" applyProtection="1">
      <protection locked="0"/>
    </xf>
    <xf numFmtId="164" fontId="47" fillId="0" borderId="0" xfId="5" applyNumberFormat="1" applyFont="1" applyFill="1" applyProtection="1">
      <protection locked="0"/>
    </xf>
    <xf numFmtId="164" fontId="8" fillId="0" borderId="50" xfId="0" applyNumberFormat="1" applyFont="1" applyFill="1" applyBorder="1" applyAlignment="1" applyProtection="1">
      <alignment horizontal="centerContinuous" vertical="center" wrapText="1"/>
    </xf>
    <xf numFmtId="164" fontId="28" fillId="0" borderId="50" xfId="0" applyNumberFormat="1" applyFont="1" applyFill="1" applyBorder="1" applyAlignment="1" applyProtection="1">
      <alignment horizontal="center" vertical="center" wrapTex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0" xfId="0" applyNumberFormat="1" applyFont="1" applyFill="1" applyBorder="1" applyAlignment="1" applyProtection="1">
      <alignment horizontal="right" vertical="center" wrapText="1" indent="1"/>
    </xf>
    <xf numFmtId="164" fontId="33" fillId="0" borderId="52" xfId="0" applyNumberFormat="1" applyFont="1" applyFill="1" applyBorder="1" applyAlignment="1" applyProtection="1">
      <alignment horizontal="right" vertical="center" wrapText="1" indent="1"/>
    </xf>
    <xf numFmtId="164" fontId="29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5" xfId="0" applyNumberFormat="1" applyFont="1" applyFill="1" applyBorder="1" applyAlignment="1" applyProtection="1">
      <alignment horizontal="right" vertical="center" wrapText="1" indent="1"/>
    </xf>
    <xf numFmtId="164" fontId="31" fillId="0" borderId="32" xfId="0" applyNumberFormat="1" applyFont="1" applyFill="1" applyBorder="1" applyAlignment="1" applyProtection="1">
      <alignment horizontal="right" vertical="center" wrapText="1" indent="1"/>
    </xf>
    <xf numFmtId="164" fontId="21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8" xfId="0" applyNumberFormat="1" applyFont="1" applyFill="1" applyBorder="1" applyAlignment="1" applyProtection="1">
      <alignment horizontal="right" vertical="center" wrapText="1" indent="1"/>
    </xf>
    <xf numFmtId="164" fontId="29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3" xfId="0" applyNumberFormat="1" applyFont="1" applyFill="1" applyBorder="1" applyAlignment="1" applyProtection="1">
      <alignment horizontal="right" vertical="center" wrapText="1" indent="1"/>
    </xf>
    <xf numFmtId="164" fontId="33" fillId="0" borderId="20" xfId="0" applyNumberFormat="1" applyFont="1" applyFill="1" applyBorder="1" applyAlignment="1" applyProtection="1">
      <alignment horizontal="right" vertical="center" wrapText="1" indent="1"/>
    </xf>
    <xf numFmtId="164" fontId="29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8" xfId="0" applyNumberFormat="1" applyFont="1" applyFill="1" applyBorder="1" applyAlignment="1" applyProtection="1">
      <alignment horizontal="right" vertical="center" wrapText="1" indent="1"/>
    </xf>
    <xf numFmtId="164" fontId="33" fillId="0" borderId="25" xfId="0" applyNumberFormat="1" applyFont="1" applyFill="1" applyBorder="1" applyAlignment="1" applyProtection="1">
      <alignment horizontal="right" vertical="center" wrapText="1" indent="1"/>
    </xf>
    <xf numFmtId="164" fontId="21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7" xfId="0" applyNumberFormat="1" applyFont="1" applyFill="1" applyBorder="1" applyAlignment="1" applyProtection="1">
      <alignment horizontal="right" vertical="center" wrapText="1" indent="1"/>
    </xf>
    <xf numFmtId="164" fontId="33" fillId="0" borderId="22" xfId="0" applyNumberFormat="1" applyFont="1" applyFill="1" applyBorder="1" applyAlignment="1" applyProtection="1">
      <alignment horizontal="right" vertical="center" wrapText="1" indent="1"/>
    </xf>
    <xf numFmtId="164" fontId="28" fillId="0" borderId="55" xfId="0" applyNumberFormat="1" applyFont="1" applyFill="1" applyBorder="1" applyAlignment="1" applyProtection="1">
      <alignment horizontal="right" vertical="center" wrapText="1" indent="1"/>
    </xf>
    <xf numFmtId="3" fontId="47" fillId="0" borderId="0" xfId="5" applyNumberFormat="1" applyFont="1" applyFill="1" applyProtection="1">
      <protection locked="0"/>
    </xf>
    <xf numFmtId="165" fontId="31" fillId="0" borderId="3" xfId="1" applyNumberFormat="1" applyFont="1" applyFill="1" applyBorder="1" applyAlignment="1" applyProtection="1">
      <alignment horizontal="center"/>
      <protection locked="0"/>
    </xf>
    <xf numFmtId="165" fontId="28" fillId="0" borderId="17" xfId="1" applyNumberFormat="1" applyFont="1" applyFill="1" applyBorder="1" applyAlignment="1" applyProtection="1">
      <alignment horizontal="center"/>
    </xf>
    <xf numFmtId="164" fontId="15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35" fillId="0" borderId="56" xfId="4" applyNumberFormat="1" applyFont="1" applyFill="1" applyBorder="1" applyAlignment="1" applyProtection="1">
      <alignment horizontal="left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5" fillId="0" borderId="56" xfId="4" applyNumberFormat="1" applyFont="1" applyFill="1" applyBorder="1" applyAlignment="1" applyProtection="1">
      <alignment horizontal="left"/>
    </xf>
    <xf numFmtId="0" fontId="23" fillId="0" borderId="0" xfId="4" applyFont="1" applyFill="1" applyAlignment="1" applyProtection="1">
      <alignment horizontal="center"/>
    </xf>
    <xf numFmtId="0" fontId="6" fillId="0" borderId="56" xfId="0" applyFont="1" applyFill="1" applyBorder="1" applyAlignment="1" applyProtection="1">
      <alignment horizontal="right" vertical="center"/>
    </xf>
    <xf numFmtId="0" fontId="6" fillId="0" borderId="56" xfId="0" applyFont="1" applyFill="1" applyBorder="1" applyAlignment="1" applyProtection="1">
      <alignment horizontal="right"/>
    </xf>
    <xf numFmtId="0" fontId="0" fillId="0" borderId="56" xfId="0" applyBorder="1" applyAlignment="1"/>
    <xf numFmtId="164" fontId="30" fillId="0" borderId="57" xfId="0" applyNumberFormat="1" applyFont="1" applyFill="1" applyBorder="1" applyAlignment="1" applyProtection="1">
      <alignment horizontal="center" vertical="center" wrapText="1"/>
    </xf>
    <xf numFmtId="164" fontId="30" fillId="0" borderId="58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46" fillId="0" borderId="59" xfId="0" applyNumberFormat="1" applyFont="1" applyFill="1" applyBorder="1" applyAlignment="1" applyProtection="1">
      <alignment horizontal="center" vertical="center" wrapText="1"/>
    </xf>
    <xf numFmtId="164" fontId="6" fillId="0" borderId="56" xfId="0" applyNumberFormat="1" applyFont="1" applyFill="1" applyBorder="1" applyAlignment="1" applyProtection="1">
      <alignment horizontal="right" vertical="center"/>
    </xf>
    <xf numFmtId="0" fontId="0" fillId="0" borderId="56" xfId="0" applyBorder="1" applyAlignment="1">
      <alignment vertical="center"/>
    </xf>
    <xf numFmtId="164" fontId="30" fillId="0" borderId="60" xfId="0" applyNumberFormat="1" applyFont="1" applyFill="1" applyBorder="1" applyAlignment="1" applyProtection="1">
      <alignment horizontal="center" vertical="center" wrapText="1"/>
    </xf>
    <xf numFmtId="164" fontId="30" fillId="0" borderId="61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right"/>
    </xf>
    <xf numFmtId="0" fontId="31" fillId="0" borderId="27" xfId="4" applyFont="1" applyFill="1" applyBorder="1" applyAlignment="1">
      <alignment horizontal="center" vertical="center" wrapText="1"/>
    </xf>
    <xf numFmtId="0" fontId="31" fillId="0" borderId="21" xfId="4" applyFont="1" applyFill="1" applyBorder="1" applyAlignment="1">
      <alignment horizontal="center" vertical="center" wrapText="1"/>
    </xf>
    <xf numFmtId="0" fontId="31" fillId="0" borderId="11" xfId="4" applyFont="1" applyFill="1" applyBorder="1" applyAlignment="1">
      <alignment horizontal="center" vertical="center" wrapText="1"/>
    </xf>
    <xf numFmtId="0" fontId="31" fillId="0" borderId="10" xfId="4" applyFont="1" applyFill="1" applyBorder="1" applyAlignment="1">
      <alignment horizontal="center" vertical="center" wrapText="1"/>
    </xf>
    <xf numFmtId="0" fontId="31" fillId="0" borderId="4" xfId="4" applyFont="1" applyFill="1" applyBorder="1" applyAlignment="1">
      <alignment horizontal="center" vertical="center" wrapText="1"/>
    </xf>
    <xf numFmtId="0" fontId="31" fillId="0" borderId="6" xfId="4" applyFont="1" applyFill="1" applyBorder="1" applyAlignment="1">
      <alignment horizontal="center" vertical="center" wrapText="1"/>
    </xf>
    <xf numFmtId="0" fontId="20" fillId="0" borderId="0" xfId="0" applyFont="1" applyFill="1" applyBorder="1" applyAlignment="1" applyProtection="1">
      <alignment horizontal="right"/>
    </xf>
    <xf numFmtId="0" fontId="30" fillId="0" borderId="13" xfId="4" applyFont="1" applyFill="1" applyBorder="1" applyAlignment="1" applyProtection="1">
      <alignment horizontal="left"/>
    </xf>
    <xf numFmtId="0" fontId="30" fillId="0" borderId="14" xfId="4" applyFont="1" applyFill="1" applyBorder="1" applyAlignment="1" applyProtection="1">
      <alignment horizontal="left"/>
    </xf>
    <xf numFmtId="0" fontId="21" fillId="0" borderId="59" xfId="4" applyFont="1" applyFill="1" applyBorder="1" applyAlignment="1">
      <alignment horizontal="justify" vertical="center" wrapText="1"/>
    </xf>
    <xf numFmtId="164" fontId="23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  <protection locked="0"/>
    </xf>
    <xf numFmtId="0" fontId="32" fillId="0" borderId="0" xfId="0" applyFont="1" applyFill="1" applyBorder="1" applyAlignment="1" applyProtection="1">
      <alignment horizontal="right"/>
    </xf>
    <xf numFmtId="0" fontId="0" fillId="0" borderId="0" xfId="0" applyAlignment="1"/>
    <xf numFmtId="0" fontId="6" fillId="0" borderId="32" xfId="0" applyFont="1" applyFill="1" applyBorder="1" applyAlignment="1" applyProtection="1">
      <alignment horizontal="right"/>
    </xf>
    <xf numFmtId="0" fontId="45" fillId="0" borderId="56" xfId="0" applyFont="1" applyBorder="1" applyAlignment="1" applyProtection="1">
      <alignment horizontal="right" vertical="top"/>
      <protection locked="0"/>
    </xf>
    <xf numFmtId="0" fontId="8" fillId="0" borderId="62" xfId="0" applyFont="1" applyFill="1" applyBorder="1" applyAlignment="1" applyProtection="1">
      <alignment horizontal="center" vertical="center" wrapText="1"/>
    </xf>
    <xf numFmtId="0" fontId="0" fillId="0" borderId="65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8" fillId="0" borderId="63" xfId="0" applyFont="1" applyFill="1" applyBorder="1" applyAlignment="1" applyProtection="1">
      <alignment horizontal="center" vertical="center" wrapText="1"/>
    </xf>
    <xf numFmtId="0" fontId="0" fillId="0" borderId="66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8" fillId="0" borderId="62" xfId="0" quotePrefix="1" applyFont="1" applyFill="1" applyBorder="1" applyAlignment="1" applyProtection="1">
      <alignment horizontal="right" vertical="center"/>
    </xf>
    <xf numFmtId="0" fontId="0" fillId="0" borderId="44" xfId="0" applyBorder="1" applyAlignment="1">
      <alignment vertical="center"/>
    </xf>
    <xf numFmtId="49" fontId="8" fillId="0" borderId="63" xfId="0" applyNumberFormat="1" applyFont="1" applyFill="1" applyBorder="1" applyAlignment="1" applyProtection="1">
      <alignment horizontal="right" vertical="center"/>
    </xf>
    <xf numFmtId="0" fontId="0" fillId="0" borderId="64" xfId="0" applyBorder="1" applyAlignment="1">
      <alignment vertical="center"/>
    </xf>
    <xf numFmtId="0" fontId="0" fillId="0" borderId="32" xfId="0" applyBorder="1" applyAlignment="1"/>
    <xf numFmtId="0" fontId="23" fillId="0" borderId="0" xfId="0" applyFont="1" applyFill="1" applyAlignment="1">
      <alignment horizontal="center" wrapText="1"/>
    </xf>
    <xf numFmtId="0" fontId="20" fillId="0" borderId="55" xfId="5" applyFont="1" applyFill="1" applyBorder="1" applyAlignment="1" applyProtection="1">
      <alignment horizontal="left" vertical="center" indent="1"/>
    </xf>
    <xf numFmtId="0" fontId="20" fillId="0" borderId="32" xfId="5" applyFont="1" applyFill="1" applyBorder="1" applyAlignment="1" applyProtection="1">
      <alignment horizontal="left" vertical="center" indent="1"/>
    </xf>
    <xf numFmtId="0" fontId="20" fillId="0" borderId="43" xfId="5" applyFont="1" applyFill="1" applyBorder="1" applyAlignment="1" applyProtection="1">
      <alignment horizontal="left" vertical="center" indent="1"/>
    </xf>
    <xf numFmtId="0" fontId="23" fillId="0" borderId="0" xfId="5" applyFont="1" applyFill="1" applyAlignment="1" applyProtection="1">
      <alignment horizontal="center" wrapText="1"/>
    </xf>
    <xf numFmtId="0" fontId="23" fillId="0" borderId="0" xfId="5" applyFont="1" applyFill="1" applyAlignment="1" applyProtection="1">
      <alignment horizontal="center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%20%20%20%20%20%20%20%20%20%20%20%20%20%20%20%20%20%20JKV%202018%20%20mappa/SZEPTEMBER%20mappa/CS%20%202018%20%20SZEPT%20%20%20Kvet&#233;si%20rend%20M&#211;D%201-11.%20mell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. 1. OLDAL"/>
      <sheetName val="1. mell. 2. OLDAL"/>
      <sheetName val="2. mell. 1. OLDAL"/>
      <sheetName val="2. mell. 2. OLDAL"/>
      <sheetName val="3.sz.mell.  "/>
      <sheetName val="4.sz.mell."/>
      <sheetName val="5.sz.mell."/>
      <sheetName val="6.sz.mell."/>
      <sheetName val="7.sz.mell."/>
      <sheetName val="8. sz. mell. "/>
      <sheetName val="9. mell. 1. OLDAL"/>
      <sheetName val="9. mell. 9. OLDAL"/>
      <sheetName val="10.sz.mell"/>
      <sheetName val="11. sz. mell."/>
    </sheetNames>
    <sheetDataSet>
      <sheetData sheetId="0">
        <row r="3">
          <cell r="C3" t="str">
            <v>2018. évi előirányzat            eredeti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">
          <cell r="D3" t="str">
            <v>Felhasználás  (2017. XII. 31-ig)</v>
          </cell>
          <cell r="E3" t="str">
            <v>2018. évi előirányzat            eredeti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view="pageLayout" topLeftCell="B89" zoomScaleNormal="100" zoomScaleSheetLayoutView="100" workbookViewId="0">
      <selection activeCell="B95" sqref="B95"/>
    </sheetView>
  </sheetViews>
  <sheetFormatPr defaultColWidth="9.33203125" defaultRowHeight="15.6"/>
  <cols>
    <col min="1" max="1" width="9.44140625" style="272" customWidth="1"/>
    <col min="2" max="2" width="88.109375" style="272" customWidth="1"/>
    <col min="3" max="3" width="26.109375" style="273" customWidth="1"/>
    <col min="4" max="4" width="21.6640625" style="273" customWidth="1"/>
    <col min="5" max="16384" width="9.33203125" style="293"/>
  </cols>
  <sheetData>
    <row r="1" spans="1:4" ht="15.9" customHeight="1">
      <c r="A1" s="423" t="s">
        <v>6</v>
      </c>
      <c r="B1" s="423"/>
      <c r="C1" s="423"/>
      <c r="D1" s="293"/>
    </row>
    <row r="2" spans="1:4" ht="15.9" customHeight="1" thickBot="1">
      <c r="A2" s="422" t="s">
        <v>116</v>
      </c>
      <c r="B2" s="422"/>
      <c r="C2" s="426" t="s">
        <v>447</v>
      </c>
      <c r="D2" s="426"/>
    </row>
    <row r="3" spans="1:4" ht="38.1" customHeight="1" thickBot="1">
      <c r="A3" s="22" t="s">
        <v>52</v>
      </c>
      <c r="B3" s="23" t="s">
        <v>8</v>
      </c>
      <c r="C3" s="32" t="s">
        <v>479</v>
      </c>
      <c r="D3" s="32" t="s">
        <v>480</v>
      </c>
    </row>
    <row r="4" spans="1:4" s="294" customFormat="1" ht="12" customHeight="1" thickBot="1">
      <c r="A4" s="289"/>
      <c r="B4" s="290" t="s">
        <v>409</v>
      </c>
      <c r="C4" s="291" t="s">
        <v>410</v>
      </c>
      <c r="D4" s="291" t="s">
        <v>411</v>
      </c>
    </row>
    <row r="5" spans="1:4" s="295" customFormat="1" ht="12" customHeight="1" thickBot="1">
      <c r="A5" s="19" t="s">
        <v>9</v>
      </c>
      <c r="B5" s="20" t="s">
        <v>197</v>
      </c>
      <c r="C5" s="209">
        <f>+C6+C7+C8+C9+C10+C11</f>
        <v>14270094</v>
      </c>
      <c r="D5" s="209">
        <f>SUM(D6:D11)</f>
        <v>14420582</v>
      </c>
    </row>
    <row r="6" spans="1:4" s="295" customFormat="1" ht="12" customHeight="1">
      <c r="A6" s="14" t="s">
        <v>76</v>
      </c>
      <c r="B6" s="296" t="s">
        <v>198</v>
      </c>
      <c r="C6" s="212">
        <v>8082094</v>
      </c>
      <c r="D6" s="212">
        <v>8092830</v>
      </c>
    </row>
    <row r="7" spans="1:4" s="295" customFormat="1" ht="12" customHeight="1">
      <c r="A7" s="13" t="s">
        <v>77</v>
      </c>
      <c r="B7" s="297" t="s">
        <v>199</v>
      </c>
      <c r="C7" s="211"/>
      <c r="D7" s="211"/>
    </row>
    <row r="8" spans="1:4" s="295" customFormat="1" ht="12" customHeight="1">
      <c r="A8" s="13" t="s">
        <v>78</v>
      </c>
      <c r="B8" s="297" t="s">
        <v>434</v>
      </c>
      <c r="C8" s="211">
        <v>4388000</v>
      </c>
      <c r="D8" s="211">
        <v>4449244</v>
      </c>
    </row>
    <row r="9" spans="1:4" s="295" customFormat="1" ht="12" customHeight="1">
      <c r="A9" s="13" t="s">
        <v>79</v>
      </c>
      <c r="B9" s="297" t="s">
        <v>200</v>
      </c>
      <c r="C9" s="211">
        <v>1800000</v>
      </c>
      <c r="D9" s="211">
        <v>1800000</v>
      </c>
    </row>
    <row r="10" spans="1:4" s="295" customFormat="1" ht="12" customHeight="1">
      <c r="A10" s="13" t="s">
        <v>113</v>
      </c>
      <c r="B10" s="205" t="s">
        <v>354</v>
      </c>
      <c r="C10" s="211"/>
      <c r="D10" s="211">
        <v>78508</v>
      </c>
    </row>
    <row r="11" spans="1:4" s="295" customFormat="1" ht="12" customHeight="1" thickBot="1">
      <c r="A11" s="15" t="s">
        <v>80</v>
      </c>
      <c r="B11" s="206" t="s">
        <v>355</v>
      </c>
      <c r="C11" s="211"/>
      <c r="D11" s="211"/>
    </row>
    <row r="12" spans="1:4" s="295" customFormat="1" ht="12" customHeight="1" thickBot="1">
      <c r="A12" s="19" t="s">
        <v>10</v>
      </c>
      <c r="B12" s="204" t="s">
        <v>201</v>
      </c>
      <c r="C12" s="209">
        <f>+C13+C14+C15+C16+C17</f>
        <v>4352841</v>
      </c>
      <c r="D12" s="209">
        <f>SUM(D13:D18)</f>
        <v>24649229</v>
      </c>
    </row>
    <row r="13" spans="1:4" s="295" customFormat="1" ht="12" customHeight="1">
      <c r="A13" s="14" t="s">
        <v>82</v>
      </c>
      <c r="B13" s="296" t="s">
        <v>202</v>
      </c>
      <c r="C13" s="212"/>
      <c r="D13" s="212"/>
    </row>
    <row r="14" spans="1:4" s="295" customFormat="1" ht="12" customHeight="1">
      <c r="A14" s="13" t="s">
        <v>83</v>
      </c>
      <c r="B14" s="297" t="s">
        <v>203</v>
      </c>
      <c r="C14" s="211"/>
      <c r="D14" s="211"/>
    </row>
    <row r="15" spans="1:4" s="295" customFormat="1" ht="12" customHeight="1">
      <c r="A15" s="13" t="s">
        <v>84</v>
      </c>
      <c r="B15" s="297" t="s">
        <v>346</v>
      </c>
      <c r="C15" s="211"/>
      <c r="D15" s="211"/>
    </row>
    <row r="16" spans="1:4" s="295" customFormat="1" ht="12" customHeight="1">
      <c r="A16" s="13" t="s">
        <v>85</v>
      </c>
      <c r="B16" s="297" t="s">
        <v>347</v>
      </c>
      <c r="C16" s="211"/>
      <c r="D16" s="211"/>
    </row>
    <row r="17" spans="1:4" s="295" customFormat="1" ht="12" customHeight="1">
      <c r="A17" s="13" t="s">
        <v>86</v>
      </c>
      <c r="B17" s="297" t="s">
        <v>455</v>
      </c>
      <c r="C17" s="211">
        <v>4352841</v>
      </c>
      <c r="D17" s="211">
        <v>24649229</v>
      </c>
    </row>
    <row r="18" spans="1:4" s="295" customFormat="1" ht="12" customHeight="1" thickBot="1">
      <c r="A18" s="15" t="s">
        <v>95</v>
      </c>
      <c r="B18" s="206" t="s">
        <v>205</v>
      </c>
      <c r="C18" s="213"/>
      <c r="D18" s="213"/>
    </row>
    <row r="19" spans="1:4" s="295" customFormat="1" ht="12" customHeight="1" thickBot="1">
      <c r="A19" s="19" t="s">
        <v>11</v>
      </c>
      <c r="B19" s="20" t="s">
        <v>206</v>
      </c>
      <c r="C19" s="209">
        <f>+C20+C21+C22+C23+C24</f>
        <v>77500076</v>
      </c>
      <c r="D19" s="209">
        <f>SUM(D20:D24)</f>
        <v>81360396</v>
      </c>
    </row>
    <row r="20" spans="1:4" s="295" customFormat="1" ht="12" customHeight="1">
      <c r="A20" s="14" t="s">
        <v>65</v>
      </c>
      <c r="B20" s="296" t="s">
        <v>207</v>
      </c>
      <c r="C20" s="212"/>
      <c r="D20" s="212"/>
    </row>
    <row r="21" spans="1:4" s="295" customFormat="1" ht="12" customHeight="1">
      <c r="A21" s="13" t="s">
        <v>66</v>
      </c>
      <c r="B21" s="297" t="s">
        <v>208</v>
      </c>
      <c r="C21" s="211"/>
      <c r="D21" s="211"/>
    </row>
    <row r="22" spans="1:4" s="295" customFormat="1" ht="12" customHeight="1">
      <c r="A22" s="13" t="s">
        <v>67</v>
      </c>
      <c r="B22" s="297" t="s">
        <v>348</v>
      </c>
      <c r="C22" s="211"/>
      <c r="D22" s="211"/>
    </row>
    <row r="23" spans="1:4" s="295" customFormat="1" ht="12" customHeight="1">
      <c r="A23" s="13" t="s">
        <v>68</v>
      </c>
      <c r="B23" s="297" t="s">
        <v>349</v>
      </c>
      <c r="C23" s="211"/>
      <c r="D23" s="211"/>
    </row>
    <row r="24" spans="1:4" s="295" customFormat="1" ht="12" customHeight="1">
      <c r="A24" s="13" t="s">
        <v>125</v>
      </c>
      <c r="B24" s="297" t="s">
        <v>209</v>
      </c>
      <c r="C24" s="211">
        <v>77500076</v>
      </c>
      <c r="D24" s="211">
        <v>81360396</v>
      </c>
    </row>
    <row r="25" spans="1:4" s="371" customFormat="1" ht="12" customHeight="1" thickBot="1">
      <c r="A25" s="368" t="s">
        <v>126</v>
      </c>
      <c r="B25" s="369" t="s">
        <v>450</v>
      </c>
      <c r="C25" s="370">
        <v>77500076</v>
      </c>
      <c r="D25" s="370">
        <v>77500076</v>
      </c>
    </row>
    <row r="26" spans="1:4" s="295" customFormat="1" ht="12" customHeight="1" thickBot="1">
      <c r="A26" s="19" t="s">
        <v>127</v>
      </c>
      <c r="B26" s="20" t="s">
        <v>435</v>
      </c>
      <c r="C26" s="215">
        <f>SUM(C27:C33)</f>
        <v>14245000</v>
      </c>
      <c r="D26" s="215">
        <f>SUM(D27:D33)</f>
        <v>14245000</v>
      </c>
    </row>
    <row r="27" spans="1:4" s="295" customFormat="1" ht="12" customHeight="1">
      <c r="A27" s="14" t="s">
        <v>211</v>
      </c>
      <c r="B27" s="296" t="s">
        <v>439</v>
      </c>
      <c r="C27" s="212"/>
      <c r="D27" s="212"/>
    </row>
    <row r="28" spans="1:4" s="295" customFormat="1" ht="12" customHeight="1">
      <c r="A28" s="13" t="s">
        <v>212</v>
      </c>
      <c r="B28" s="297" t="s">
        <v>440</v>
      </c>
      <c r="C28" s="211"/>
      <c r="D28" s="211"/>
    </row>
    <row r="29" spans="1:4" s="295" customFormat="1" ht="12" customHeight="1">
      <c r="A29" s="13" t="s">
        <v>213</v>
      </c>
      <c r="B29" s="297" t="s">
        <v>441</v>
      </c>
      <c r="C29" s="211">
        <v>12500000</v>
      </c>
      <c r="D29" s="211">
        <v>12500000</v>
      </c>
    </row>
    <row r="30" spans="1:4" s="295" customFormat="1" ht="12" customHeight="1">
      <c r="A30" s="13" t="s">
        <v>214</v>
      </c>
      <c r="B30" s="297" t="s">
        <v>442</v>
      </c>
      <c r="C30" s="211"/>
      <c r="D30" s="211"/>
    </row>
    <row r="31" spans="1:4" s="295" customFormat="1" ht="12" customHeight="1">
      <c r="A31" s="13" t="s">
        <v>436</v>
      </c>
      <c r="B31" s="297" t="s">
        <v>215</v>
      </c>
      <c r="C31" s="211">
        <v>1300000</v>
      </c>
      <c r="D31" s="211">
        <v>1300000</v>
      </c>
    </row>
    <row r="32" spans="1:4" s="295" customFormat="1" ht="12" customHeight="1">
      <c r="A32" s="13" t="s">
        <v>437</v>
      </c>
      <c r="B32" s="297" t="s">
        <v>460</v>
      </c>
      <c r="C32" s="211">
        <v>400000</v>
      </c>
      <c r="D32" s="211">
        <v>400000</v>
      </c>
    </row>
    <row r="33" spans="1:4" s="295" customFormat="1" ht="12" customHeight="1" thickBot="1">
      <c r="A33" s="15" t="s">
        <v>438</v>
      </c>
      <c r="B33" s="348" t="s">
        <v>217</v>
      </c>
      <c r="C33" s="213">
        <v>45000</v>
      </c>
      <c r="D33" s="213">
        <v>45000</v>
      </c>
    </row>
    <row r="34" spans="1:4" s="295" customFormat="1" ht="12" customHeight="1" thickBot="1">
      <c r="A34" s="19" t="s">
        <v>13</v>
      </c>
      <c r="B34" s="20" t="s">
        <v>356</v>
      </c>
      <c r="C34" s="209">
        <f>SUM(C35:C45)</f>
        <v>2500000</v>
      </c>
      <c r="D34" s="209">
        <f>SUM(D35:D45)</f>
        <v>2500000</v>
      </c>
    </row>
    <row r="35" spans="1:4" s="295" customFormat="1" ht="12" customHeight="1">
      <c r="A35" s="14" t="s">
        <v>69</v>
      </c>
      <c r="B35" s="296" t="s">
        <v>220</v>
      </c>
      <c r="C35" s="212">
        <v>2000000</v>
      </c>
      <c r="D35" s="212">
        <v>2000000</v>
      </c>
    </row>
    <row r="36" spans="1:4" s="295" customFormat="1" ht="12" customHeight="1">
      <c r="A36" s="13" t="s">
        <v>70</v>
      </c>
      <c r="B36" s="297" t="s">
        <v>221</v>
      </c>
      <c r="C36" s="211"/>
      <c r="D36" s="211"/>
    </row>
    <row r="37" spans="1:4" s="295" customFormat="1" ht="12" customHeight="1">
      <c r="A37" s="13" t="s">
        <v>71</v>
      </c>
      <c r="B37" s="297" t="s">
        <v>222</v>
      </c>
      <c r="C37" s="211"/>
      <c r="D37" s="211"/>
    </row>
    <row r="38" spans="1:4" s="295" customFormat="1" ht="12" customHeight="1">
      <c r="A38" s="13" t="s">
        <v>129</v>
      </c>
      <c r="B38" s="297" t="s">
        <v>223</v>
      </c>
      <c r="C38" s="211"/>
      <c r="D38" s="211"/>
    </row>
    <row r="39" spans="1:4" s="295" customFormat="1" ht="12" customHeight="1">
      <c r="A39" s="13" t="s">
        <v>130</v>
      </c>
      <c r="B39" s="297" t="s">
        <v>224</v>
      </c>
      <c r="C39" s="211"/>
      <c r="D39" s="211"/>
    </row>
    <row r="40" spans="1:4" s="295" customFormat="1" ht="12" customHeight="1">
      <c r="A40" s="13" t="s">
        <v>131</v>
      </c>
      <c r="B40" s="297" t="s">
        <v>225</v>
      </c>
      <c r="C40" s="211"/>
      <c r="D40" s="211"/>
    </row>
    <row r="41" spans="1:4" s="295" customFormat="1" ht="12" customHeight="1">
      <c r="A41" s="13" t="s">
        <v>132</v>
      </c>
      <c r="B41" s="297" t="s">
        <v>226</v>
      </c>
      <c r="C41" s="211"/>
      <c r="D41" s="211"/>
    </row>
    <row r="42" spans="1:4" s="295" customFormat="1" ht="12" customHeight="1">
      <c r="A42" s="13" t="s">
        <v>133</v>
      </c>
      <c r="B42" s="297" t="s">
        <v>443</v>
      </c>
      <c r="C42" s="211"/>
      <c r="D42" s="211"/>
    </row>
    <row r="43" spans="1:4" s="295" customFormat="1" ht="12" customHeight="1">
      <c r="A43" s="13" t="s">
        <v>218</v>
      </c>
      <c r="B43" s="297" t="s">
        <v>227</v>
      </c>
      <c r="C43" s="214"/>
      <c r="D43" s="214"/>
    </row>
    <row r="44" spans="1:4" s="295" customFormat="1" ht="12" customHeight="1">
      <c r="A44" s="15" t="s">
        <v>219</v>
      </c>
      <c r="B44" s="298" t="s">
        <v>358</v>
      </c>
      <c r="C44" s="286"/>
      <c r="D44" s="286"/>
    </row>
    <row r="45" spans="1:4" s="295" customFormat="1" ht="12" customHeight="1" thickBot="1">
      <c r="A45" s="15" t="s">
        <v>357</v>
      </c>
      <c r="B45" s="206" t="s">
        <v>228</v>
      </c>
      <c r="C45" s="286">
        <v>500000</v>
      </c>
      <c r="D45" s="286">
        <v>500000</v>
      </c>
    </row>
    <row r="46" spans="1:4" s="295" customFormat="1" ht="12" customHeight="1" thickBot="1">
      <c r="A46" s="19" t="s">
        <v>14</v>
      </c>
      <c r="B46" s="20" t="s">
        <v>229</v>
      </c>
      <c r="C46" s="209">
        <f>SUM(C47:C51)</f>
        <v>0</v>
      </c>
      <c r="D46" s="209"/>
    </row>
    <row r="47" spans="1:4" s="295" customFormat="1" ht="12" customHeight="1">
      <c r="A47" s="14" t="s">
        <v>72</v>
      </c>
      <c r="B47" s="296" t="s">
        <v>233</v>
      </c>
      <c r="C47" s="326"/>
      <c r="D47" s="326"/>
    </row>
    <row r="48" spans="1:4" s="295" customFormat="1" ht="12" customHeight="1">
      <c r="A48" s="13" t="s">
        <v>73</v>
      </c>
      <c r="B48" s="297" t="s">
        <v>234</v>
      </c>
      <c r="C48" s="214"/>
      <c r="D48" s="214"/>
    </row>
    <row r="49" spans="1:4" s="295" customFormat="1" ht="12" customHeight="1">
      <c r="A49" s="13" t="s">
        <v>230</v>
      </c>
      <c r="B49" s="297" t="s">
        <v>235</v>
      </c>
      <c r="C49" s="214"/>
      <c r="D49" s="214"/>
    </row>
    <row r="50" spans="1:4" s="295" customFormat="1" ht="12" customHeight="1">
      <c r="A50" s="13" t="s">
        <v>231</v>
      </c>
      <c r="B50" s="297" t="s">
        <v>236</v>
      </c>
      <c r="C50" s="214"/>
      <c r="D50" s="214"/>
    </row>
    <row r="51" spans="1:4" s="295" customFormat="1" ht="12" customHeight="1" thickBot="1">
      <c r="A51" s="15" t="s">
        <v>232</v>
      </c>
      <c r="B51" s="206" t="s">
        <v>237</v>
      </c>
      <c r="C51" s="286"/>
      <c r="D51" s="286"/>
    </row>
    <row r="52" spans="1:4" s="295" customFormat="1" ht="12" customHeight="1" thickBot="1">
      <c r="A52" s="19" t="s">
        <v>134</v>
      </c>
      <c r="B52" s="20" t="s">
        <v>238</v>
      </c>
      <c r="C52" s="209">
        <f>SUM(C53:C55)</f>
        <v>0</v>
      </c>
      <c r="D52" s="209"/>
    </row>
    <row r="53" spans="1:4" s="295" customFormat="1" ht="12" customHeight="1">
      <c r="A53" s="14" t="s">
        <v>74</v>
      </c>
      <c r="B53" s="296" t="s">
        <v>239</v>
      </c>
      <c r="C53" s="212"/>
      <c r="D53" s="212"/>
    </row>
    <row r="54" spans="1:4" s="295" customFormat="1" ht="12" customHeight="1">
      <c r="A54" s="13" t="s">
        <v>75</v>
      </c>
      <c r="B54" s="297" t="s">
        <v>350</v>
      </c>
      <c r="C54" s="211"/>
      <c r="D54" s="211"/>
    </row>
    <row r="55" spans="1:4" s="295" customFormat="1" ht="12" customHeight="1">
      <c r="A55" s="13" t="s">
        <v>242</v>
      </c>
      <c r="B55" s="297" t="s">
        <v>240</v>
      </c>
      <c r="C55" s="211"/>
      <c r="D55" s="211"/>
    </row>
    <row r="56" spans="1:4" s="295" customFormat="1" ht="12" customHeight="1" thickBot="1">
      <c r="A56" s="15" t="s">
        <v>243</v>
      </c>
      <c r="B56" s="206" t="s">
        <v>241</v>
      </c>
      <c r="C56" s="213"/>
      <c r="D56" s="213"/>
    </row>
    <row r="57" spans="1:4" s="295" customFormat="1" ht="12" customHeight="1" thickBot="1">
      <c r="A57" s="19" t="s">
        <v>16</v>
      </c>
      <c r="B57" s="204" t="s">
        <v>244</v>
      </c>
      <c r="C57" s="209">
        <f>SUM(C58:C60)</f>
        <v>33472079</v>
      </c>
      <c r="D57" s="209">
        <f>SUM(D58:D61)</f>
        <v>33472079</v>
      </c>
    </row>
    <row r="58" spans="1:4" s="295" customFormat="1" ht="12" customHeight="1">
      <c r="A58" s="14" t="s">
        <v>135</v>
      </c>
      <c r="B58" s="296" t="s">
        <v>246</v>
      </c>
      <c r="C58" s="214"/>
      <c r="D58" s="214"/>
    </row>
    <row r="59" spans="1:4" s="295" customFormat="1" ht="12" customHeight="1">
      <c r="A59" s="13" t="s">
        <v>136</v>
      </c>
      <c r="B59" s="297" t="s">
        <v>351</v>
      </c>
      <c r="C59" s="214"/>
      <c r="D59" s="214"/>
    </row>
    <row r="60" spans="1:4" s="295" customFormat="1" ht="12" customHeight="1">
      <c r="A60" s="13" t="s">
        <v>175</v>
      </c>
      <c r="B60" s="297" t="s">
        <v>247</v>
      </c>
      <c r="C60" s="214">
        <v>33472079</v>
      </c>
      <c r="D60" s="214">
        <v>33472079</v>
      </c>
    </row>
    <row r="61" spans="1:4" s="295" customFormat="1" ht="12" customHeight="1" thickBot="1">
      <c r="A61" s="15" t="s">
        <v>245</v>
      </c>
      <c r="B61" s="206" t="s">
        <v>248</v>
      </c>
      <c r="C61" s="214"/>
      <c r="D61" s="214"/>
    </row>
    <row r="62" spans="1:4" s="295" customFormat="1" ht="12" customHeight="1" thickBot="1">
      <c r="A62" s="345" t="s">
        <v>398</v>
      </c>
      <c r="B62" s="20" t="s">
        <v>249</v>
      </c>
      <c r="C62" s="215">
        <f>+C5+C12+C19+C26+C34+C46+C52+C57</f>
        <v>146340090</v>
      </c>
      <c r="D62" s="215">
        <f>SUM(D5,D12,D19,D26,D34,D46,D52,D57)</f>
        <v>170647286</v>
      </c>
    </row>
    <row r="63" spans="1:4" s="295" customFormat="1" ht="12" customHeight="1" thickBot="1">
      <c r="A63" s="328" t="s">
        <v>250</v>
      </c>
      <c r="B63" s="204" t="s">
        <v>251</v>
      </c>
      <c r="C63" s="209">
        <f>SUM(C64:C66)</f>
        <v>0</v>
      </c>
      <c r="D63" s="209"/>
    </row>
    <row r="64" spans="1:4" s="295" customFormat="1" ht="12" customHeight="1">
      <c r="A64" s="14" t="s">
        <v>279</v>
      </c>
      <c r="B64" s="296" t="s">
        <v>252</v>
      </c>
      <c r="C64" s="214"/>
      <c r="D64" s="214"/>
    </row>
    <row r="65" spans="1:4" s="295" customFormat="1" ht="12" customHeight="1">
      <c r="A65" s="13" t="s">
        <v>288</v>
      </c>
      <c r="B65" s="297" t="s">
        <v>253</v>
      </c>
      <c r="C65" s="214"/>
      <c r="D65" s="214"/>
    </row>
    <row r="66" spans="1:4" s="295" customFormat="1" ht="12" customHeight="1" thickBot="1">
      <c r="A66" s="15" t="s">
        <v>289</v>
      </c>
      <c r="B66" s="339" t="s">
        <v>451</v>
      </c>
      <c r="C66" s="214"/>
      <c r="D66" s="214"/>
    </row>
    <row r="67" spans="1:4" s="295" customFormat="1" ht="12" customHeight="1" thickBot="1">
      <c r="A67" s="328" t="s">
        <v>255</v>
      </c>
      <c r="B67" s="204" t="s">
        <v>256</v>
      </c>
      <c r="C67" s="209">
        <f>SUM(C68:C71)</f>
        <v>0</v>
      </c>
      <c r="D67" s="209"/>
    </row>
    <row r="68" spans="1:4" s="295" customFormat="1" ht="12" customHeight="1">
      <c r="A68" s="14" t="s">
        <v>114</v>
      </c>
      <c r="B68" s="296" t="s">
        <v>257</v>
      </c>
      <c r="C68" s="214"/>
      <c r="D68" s="214"/>
    </row>
    <row r="69" spans="1:4" s="295" customFormat="1" ht="12" customHeight="1">
      <c r="A69" s="13" t="s">
        <v>115</v>
      </c>
      <c r="B69" s="297" t="s">
        <v>452</v>
      </c>
      <c r="C69" s="214"/>
      <c r="D69" s="214"/>
    </row>
    <row r="70" spans="1:4" s="295" customFormat="1" ht="12" customHeight="1">
      <c r="A70" s="13" t="s">
        <v>280</v>
      </c>
      <c r="B70" s="297" t="s">
        <v>258</v>
      </c>
      <c r="C70" s="214"/>
      <c r="D70" s="214"/>
    </row>
    <row r="71" spans="1:4" s="295" customFormat="1" ht="12" customHeight="1" thickBot="1">
      <c r="A71" s="15" t="s">
        <v>281</v>
      </c>
      <c r="B71" s="206" t="s">
        <v>453</v>
      </c>
      <c r="C71" s="214"/>
      <c r="D71" s="214"/>
    </row>
    <row r="72" spans="1:4" s="295" customFormat="1" ht="12" customHeight="1" thickBot="1">
      <c r="A72" s="328" t="s">
        <v>259</v>
      </c>
      <c r="B72" s="204" t="s">
        <v>260</v>
      </c>
      <c r="C72" s="209">
        <f>SUM(C73:C74)</f>
        <v>74642648</v>
      </c>
      <c r="D72" s="209">
        <f>SUM(D73:D74)</f>
        <v>74642648</v>
      </c>
    </row>
    <row r="73" spans="1:4" s="295" customFormat="1" ht="12" customHeight="1">
      <c r="A73" s="14" t="s">
        <v>282</v>
      </c>
      <c r="B73" s="296" t="s">
        <v>261</v>
      </c>
      <c r="C73" s="214">
        <v>74642648</v>
      </c>
      <c r="D73" s="214">
        <v>74642648</v>
      </c>
    </row>
    <row r="74" spans="1:4" s="295" customFormat="1" ht="12" customHeight="1" thickBot="1">
      <c r="A74" s="15" t="s">
        <v>283</v>
      </c>
      <c r="B74" s="206" t="s">
        <v>262</v>
      </c>
      <c r="C74" s="214"/>
      <c r="D74" s="214"/>
    </row>
    <row r="75" spans="1:4" s="295" customFormat="1" ht="12" customHeight="1" thickBot="1">
      <c r="A75" s="328" t="s">
        <v>263</v>
      </c>
      <c r="B75" s="204" t="s">
        <v>264</v>
      </c>
      <c r="C75" s="209">
        <f>SUM(C76:C78)</f>
        <v>0</v>
      </c>
      <c r="D75" s="209"/>
    </row>
    <row r="76" spans="1:4" s="295" customFormat="1" ht="12" customHeight="1">
      <c r="A76" s="14" t="s">
        <v>284</v>
      </c>
      <c r="B76" s="296" t="s">
        <v>265</v>
      </c>
      <c r="C76" s="214"/>
      <c r="D76" s="214"/>
    </row>
    <row r="77" spans="1:4" s="295" customFormat="1" ht="12" customHeight="1">
      <c r="A77" s="13" t="s">
        <v>285</v>
      </c>
      <c r="B77" s="297" t="s">
        <v>266</v>
      </c>
      <c r="C77" s="214"/>
      <c r="D77" s="214"/>
    </row>
    <row r="78" spans="1:4" s="295" customFormat="1" ht="12" customHeight="1" thickBot="1">
      <c r="A78" s="17" t="s">
        <v>286</v>
      </c>
      <c r="B78" s="372" t="s">
        <v>454</v>
      </c>
      <c r="C78" s="373"/>
      <c r="D78" s="373"/>
    </row>
    <row r="79" spans="1:4" s="295" customFormat="1" ht="12" customHeight="1" thickBot="1">
      <c r="A79" s="328" t="s">
        <v>267</v>
      </c>
      <c r="B79" s="204" t="s">
        <v>287</v>
      </c>
      <c r="C79" s="209">
        <f>SUM(C80:C83)</f>
        <v>0</v>
      </c>
      <c r="D79" s="209"/>
    </row>
    <row r="80" spans="1:4" s="295" customFormat="1" ht="12" customHeight="1">
      <c r="A80" s="300" t="s">
        <v>268</v>
      </c>
      <c r="B80" s="296" t="s">
        <v>269</v>
      </c>
      <c r="C80" s="214"/>
      <c r="D80" s="214"/>
    </row>
    <row r="81" spans="1:4" s="295" customFormat="1" ht="12" customHeight="1">
      <c r="A81" s="301" t="s">
        <v>270</v>
      </c>
      <c r="B81" s="297" t="s">
        <v>271</v>
      </c>
      <c r="C81" s="214"/>
      <c r="D81" s="214"/>
    </row>
    <row r="82" spans="1:4" s="295" customFormat="1" ht="12" customHeight="1">
      <c r="A82" s="301" t="s">
        <v>272</v>
      </c>
      <c r="B82" s="297" t="s">
        <v>273</v>
      </c>
      <c r="C82" s="214"/>
      <c r="D82" s="214"/>
    </row>
    <row r="83" spans="1:4" s="295" customFormat="1" ht="12" customHeight="1" thickBot="1">
      <c r="A83" s="302" t="s">
        <v>274</v>
      </c>
      <c r="B83" s="206" t="s">
        <v>275</v>
      </c>
      <c r="C83" s="214"/>
      <c r="D83" s="214"/>
    </row>
    <row r="84" spans="1:4" s="295" customFormat="1" ht="12" customHeight="1" thickBot="1">
      <c r="A84" s="328" t="s">
        <v>276</v>
      </c>
      <c r="B84" s="204" t="s">
        <v>397</v>
      </c>
      <c r="C84" s="327"/>
      <c r="D84" s="327"/>
    </row>
    <row r="85" spans="1:4" s="295" customFormat="1" ht="13.5" customHeight="1" thickBot="1">
      <c r="A85" s="328" t="s">
        <v>278</v>
      </c>
      <c r="B85" s="204" t="s">
        <v>277</v>
      </c>
      <c r="C85" s="327"/>
      <c r="D85" s="327"/>
    </row>
    <row r="86" spans="1:4" s="295" customFormat="1" ht="15.75" customHeight="1" thickBot="1">
      <c r="A86" s="328" t="s">
        <v>290</v>
      </c>
      <c r="B86" s="303" t="s">
        <v>400</v>
      </c>
      <c r="C86" s="215">
        <f>+C63+C67+C72+C75+C79+C85+C84</f>
        <v>74642648</v>
      </c>
      <c r="D86" s="215">
        <f>SUM(D63,D67,D72,D75,D79,D84,D85)</f>
        <v>74642648</v>
      </c>
    </row>
    <row r="87" spans="1:4" s="295" customFormat="1" ht="16.5" customHeight="1" thickBot="1">
      <c r="A87" s="329" t="s">
        <v>399</v>
      </c>
      <c r="B87" s="304" t="s">
        <v>401</v>
      </c>
      <c r="C87" s="215">
        <f>+C62+C86</f>
        <v>220982738</v>
      </c>
      <c r="D87" s="215">
        <f>SUM(D62,D86)</f>
        <v>245289934</v>
      </c>
    </row>
    <row r="88" spans="1:4" s="295" customFormat="1" ht="83.25" customHeight="1">
      <c r="A88" s="4"/>
      <c r="B88" s="5"/>
      <c r="C88" s="216"/>
      <c r="D88" s="216"/>
    </row>
    <row r="89" spans="1:4" ht="16.5" customHeight="1">
      <c r="A89" s="423" t="s">
        <v>37</v>
      </c>
      <c r="B89" s="423"/>
      <c r="C89" s="423"/>
      <c r="D89" s="293"/>
    </row>
    <row r="90" spans="1:4" s="305" customFormat="1" ht="16.5" customHeight="1" thickBot="1">
      <c r="A90" s="424" t="s">
        <v>117</v>
      </c>
      <c r="B90" s="424"/>
      <c r="C90" s="427" t="s">
        <v>447</v>
      </c>
      <c r="D90" s="427"/>
    </row>
    <row r="91" spans="1:4" ht="38.1" customHeight="1" thickBot="1">
      <c r="A91" s="22" t="s">
        <v>52</v>
      </c>
      <c r="B91" s="23" t="s">
        <v>38</v>
      </c>
      <c r="C91" s="32" t="str">
        <f>+C3</f>
        <v>2018. évi előirányzat            eredeti</v>
      </c>
      <c r="D91" s="32" t="s">
        <v>480</v>
      </c>
    </row>
    <row r="92" spans="1:4" s="294" customFormat="1" ht="12" customHeight="1" thickBot="1">
      <c r="A92" s="28"/>
      <c r="B92" s="29" t="s">
        <v>409</v>
      </c>
      <c r="C92" s="30" t="s">
        <v>410</v>
      </c>
      <c r="D92" s="291" t="s">
        <v>411</v>
      </c>
    </row>
    <row r="93" spans="1:4" ht="12" customHeight="1" thickBot="1">
      <c r="A93" s="21" t="s">
        <v>9</v>
      </c>
      <c r="B93" s="27" t="s">
        <v>359</v>
      </c>
      <c r="C93" s="208">
        <f>C94+C95+C96+C97+C98+C111</f>
        <v>36266935</v>
      </c>
      <c r="D93" s="208">
        <f>SUM(D94,D95,D96,D97,D98,D111)</f>
        <v>56713811</v>
      </c>
    </row>
    <row r="94" spans="1:4" ht="12" customHeight="1">
      <c r="A94" s="16" t="s">
        <v>76</v>
      </c>
      <c r="B94" s="9" t="s">
        <v>39</v>
      </c>
      <c r="C94" s="210">
        <v>10341992</v>
      </c>
      <c r="D94" s="210">
        <v>24873779</v>
      </c>
    </row>
    <row r="95" spans="1:4" ht="12" customHeight="1">
      <c r="A95" s="13" t="s">
        <v>77</v>
      </c>
      <c r="B95" s="7" t="s">
        <v>137</v>
      </c>
      <c r="C95" s="211">
        <v>1802420</v>
      </c>
      <c r="D95" s="211">
        <v>3239437</v>
      </c>
    </row>
    <row r="96" spans="1:4" ht="12" customHeight="1">
      <c r="A96" s="13" t="s">
        <v>78</v>
      </c>
      <c r="B96" s="7" t="s">
        <v>106</v>
      </c>
      <c r="C96" s="213">
        <v>15245650</v>
      </c>
      <c r="D96" s="213">
        <v>19740936</v>
      </c>
    </row>
    <row r="97" spans="1:4" ht="12" customHeight="1">
      <c r="A97" s="13" t="s">
        <v>79</v>
      </c>
      <c r="B97" s="10" t="s">
        <v>138</v>
      </c>
      <c r="C97" s="213">
        <v>1520000</v>
      </c>
      <c r="D97" s="213">
        <v>1520000</v>
      </c>
    </row>
    <row r="98" spans="1:4" ht="12" customHeight="1">
      <c r="A98" s="13" t="s">
        <v>90</v>
      </c>
      <c r="B98" s="18" t="s">
        <v>139</v>
      </c>
      <c r="C98" s="213">
        <f>SUM(C99:C110)</f>
        <v>6815123</v>
      </c>
      <c r="D98" s="213">
        <f>SUM(D99:D110)</f>
        <v>6815123</v>
      </c>
    </row>
    <row r="99" spans="1:4" ht="12" customHeight="1">
      <c r="A99" s="13" t="s">
        <v>80</v>
      </c>
      <c r="B99" s="7" t="s">
        <v>364</v>
      </c>
      <c r="C99" s="213"/>
      <c r="D99" s="213"/>
    </row>
    <row r="100" spans="1:4" ht="12" customHeight="1">
      <c r="A100" s="13" t="s">
        <v>81</v>
      </c>
      <c r="B100" s="103" t="s">
        <v>363</v>
      </c>
      <c r="C100" s="213"/>
      <c r="D100" s="213"/>
    </row>
    <row r="101" spans="1:4" ht="12" customHeight="1">
      <c r="A101" s="13" t="s">
        <v>91</v>
      </c>
      <c r="B101" s="103" t="s">
        <v>362</v>
      </c>
      <c r="C101" s="213"/>
      <c r="D101" s="213"/>
    </row>
    <row r="102" spans="1:4" ht="12" customHeight="1">
      <c r="A102" s="13" t="s">
        <v>92</v>
      </c>
      <c r="B102" s="101" t="s">
        <v>293</v>
      </c>
      <c r="C102" s="213"/>
      <c r="D102" s="213"/>
    </row>
    <row r="103" spans="1:4" ht="12" customHeight="1">
      <c r="A103" s="13" t="s">
        <v>93</v>
      </c>
      <c r="B103" s="102" t="s">
        <v>294</v>
      </c>
      <c r="C103" s="213"/>
      <c r="D103" s="213"/>
    </row>
    <row r="104" spans="1:4" ht="12" customHeight="1">
      <c r="A104" s="13" t="s">
        <v>94</v>
      </c>
      <c r="B104" s="102" t="s">
        <v>295</v>
      </c>
      <c r="C104" s="213"/>
      <c r="D104" s="213"/>
    </row>
    <row r="105" spans="1:4" ht="12" customHeight="1">
      <c r="A105" s="13" t="s">
        <v>96</v>
      </c>
      <c r="B105" s="101" t="s">
        <v>296</v>
      </c>
      <c r="C105" s="213">
        <v>5805123</v>
      </c>
      <c r="D105" s="213">
        <v>5805123</v>
      </c>
    </row>
    <row r="106" spans="1:4" ht="12" customHeight="1">
      <c r="A106" s="13" t="s">
        <v>140</v>
      </c>
      <c r="B106" s="101" t="s">
        <v>297</v>
      </c>
      <c r="C106" s="213"/>
      <c r="D106" s="213"/>
    </row>
    <row r="107" spans="1:4" ht="12" customHeight="1">
      <c r="A107" s="13" t="s">
        <v>291</v>
      </c>
      <c r="B107" s="102" t="s">
        <v>298</v>
      </c>
      <c r="C107" s="213"/>
      <c r="D107" s="213"/>
    </row>
    <row r="108" spans="1:4" ht="12" customHeight="1">
      <c r="A108" s="12" t="s">
        <v>292</v>
      </c>
      <c r="B108" s="103" t="s">
        <v>299</v>
      </c>
      <c r="C108" s="213"/>
      <c r="D108" s="213"/>
    </row>
    <row r="109" spans="1:4" ht="12" customHeight="1">
      <c r="A109" s="13" t="s">
        <v>360</v>
      </c>
      <c r="B109" s="103" t="s">
        <v>300</v>
      </c>
      <c r="C109" s="213"/>
      <c r="D109" s="213"/>
    </row>
    <row r="110" spans="1:4" ht="12" customHeight="1">
      <c r="A110" s="15" t="s">
        <v>361</v>
      </c>
      <c r="B110" s="103" t="s">
        <v>301</v>
      </c>
      <c r="C110" s="213">
        <v>1010000</v>
      </c>
      <c r="D110" s="213">
        <v>1010000</v>
      </c>
    </row>
    <row r="111" spans="1:4" ht="12" customHeight="1">
      <c r="A111" s="13" t="s">
        <v>365</v>
      </c>
      <c r="B111" s="10" t="s">
        <v>40</v>
      </c>
      <c r="C111" s="211">
        <v>541750</v>
      </c>
      <c r="D111" s="211">
        <f>SUM(D112:D113)</f>
        <v>524536</v>
      </c>
    </row>
    <row r="112" spans="1:4" ht="12" customHeight="1">
      <c r="A112" s="13" t="s">
        <v>366</v>
      </c>
      <c r="B112" s="7" t="s">
        <v>368</v>
      </c>
      <c r="C112" s="211">
        <v>541750</v>
      </c>
      <c r="D112" s="211">
        <v>524536</v>
      </c>
    </row>
    <row r="113" spans="1:4" ht="12" customHeight="1" thickBot="1">
      <c r="A113" s="17" t="s">
        <v>367</v>
      </c>
      <c r="B113" s="343" t="s">
        <v>369</v>
      </c>
      <c r="C113" s="217"/>
      <c r="D113" s="217"/>
    </row>
    <row r="114" spans="1:4" ht="12" customHeight="1" thickBot="1">
      <c r="A114" s="340" t="s">
        <v>10</v>
      </c>
      <c r="B114" s="341" t="s">
        <v>302</v>
      </c>
      <c r="C114" s="342">
        <f>+C115+C117+C119</f>
        <v>184144999</v>
      </c>
      <c r="D114" s="342">
        <f>SUM(D115,D117,D119)</f>
        <v>188005319</v>
      </c>
    </row>
    <row r="115" spans="1:4" ht="12" customHeight="1">
      <c r="A115" s="14" t="s">
        <v>82</v>
      </c>
      <c r="B115" s="7" t="s">
        <v>174</v>
      </c>
      <c r="C115" s="212">
        <v>184144999</v>
      </c>
      <c r="D115" s="212">
        <v>187903719</v>
      </c>
    </row>
    <row r="116" spans="1:4" ht="12" customHeight="1">
      <c r="A116" s="14" t="s">
        <v>83</v>
      </c>
      <c r="B116" s="11" t="s">
        <v>306</v>
      </c>
      <c r="C116" s="212">
        <v>177193399</v>
      </c>
      <c r="D116" s="212">
        <v>177193399</v>
      </c>
    </row>
    <row r="117" spans="1:4" ht="12" customHeight="1">
      <c r="A117" s="14" t="s">
        <v>84</v>
      </c>
      <c r="B117" s="11" t="s">
        <v>141</v>
      </c>
      <c r="C117" s="211"/>
      <c r="D117" s="211">
        <v>101600</v>
      </c>
    </row>
    <row r="118" spans="1:4" ht="12" customHeight="1">
      <c r="A118" s="14" t="s">
        <v>85</v>
      </c>
      <c r="B118" s="11" t="s">
        <v>307</v>
      </c>
      <c r="C118" s="196"/>
      <c r="D118" s="196"/>
    </row>
    <row r="119" spans="1:4" ht="12" customHeight="1">
      <c r="A119" s="14" t="s">
        <v>86</v>
      </c>
      <c r="B119" s="206" t="s">
        <v>456</v>
      </c>
      <c r="C119" s="196"/>
      <c r="D119" s="196"/>
    </row>
    <row r="120" spans="1:4" ht="12" customHeight="1">
      <c r="A120" s="14" t="s">
        <v>95</v>
      </c>
      <c r="B120" s="205" t="s">
        <v>352</v>
      </c>
      <c r="C120" s="196"/>
      <c r="D120" s="196"/>
    </row>
    <row r="121" spans="1:4" ht="12" customHeight="1">
      <c r="A121" s="14" t="s">
        <v>97</v>
      </c>
      <c r="B121" s="292" t="s">
        <v>312</v>
      </c>
      <c r="C121" s="196"/>
      <c r="D121" s="196"/>
    </row>
    <row r="122" spans="1:4">
      <c r="A122" s="14" t="s">
        <v>142</v>
      </c>
      <c r="B122" s="102" t="s">
        <v>295</v>
      </c>
      <c r="C122" s="196"/>
      <c r="D122" s="196"/>
    </row>
    <row r="123" spans="1:4" ht="12" customHeight="1">
      <c r="A123" s="14" t="s">
        <v>143</v>
      </c>
      <c r="B123" s="102" t="s">
        <v>311</v>
      </c>
      <c r="C123" s="196"/>
      <c r="D123" s="196"/>
    </row>
    <row r="124" spans="1:4" ht="12" customHeight="1">
      <c r="A124" s="14" t="s">
        <v>144</v>
      </c>
      <c r="B124" s="102" t="s">
        <v>310</v>
      </c>
      <c r="C124" s="196"/>
      <c r="D124" s="196"/>
    </row>
    <row r="125" spans="1:4" ht="12" customHeight="1">
      <c r="A125" s="14" t="s">
        <v>303</v>
      </c>
      <c r="B125" s="102" t="s">
        <v>298</v>
      </c>
      <c r="C125" s="196"/>
      <c r="D125" s="196"/>
    </row>
    <row r="126" spans="1:4" ht="12" customHeight="1">
      <c r="A126" s="14" t="s">
        <v>304</v>
      </c>
      <c r="B126" s="102" t="s">
        <v>309</v>
      </c>
      <c r="C126" s="196"/>
      <c r="D126" s="196"/>
    </row>
    <row r="127" spans="1:4" ht="16.2" thickBot="1">
      <c r="A127" s="12" t="s">
        <v>305</v>
      </c>
      <c r="B127" s="102" t="s">
        <v>308</v>
      </c>
      <c r="C127" s="198"/>
      <c r="D127" s="198"/>
    </row>
    <row r="128" spans="1:4" ht="12" customHeight="1" thickBot="1">
      <c r="A128" s="19" t="s">
        <v>11</v>
      </c>
      <c r="B128" s="96" t="s">
        <v>370</v>
      </c>
      <c r="C128" s="209">
        <f>+C93+C114</f>
        <v>220411934</v>
      </c>
      <c r="D128" s="209">
        <f>SUM(D93,D114)</f>
        <v>244719130</v>
      </c>
    </row>
    <row r="129" spans="1:4" ht="12" customHeight="1" thickBot="1">
      <c r="A129" s="19" t="s">
        <v>12</v>
      </c>
      <c r="B129" s="96" t="s">
        <v>371</v>
      </c>
      <c r="C129" s="209">
        <f>+C130+C131+C132</f>
        <v>0</v>
      </c>
      <c r="D129" s="209"/>
    </row>
    <row r="130" spans="1:4" ht="12" customHeight="1">
      <c r="A130" s="14" t="s">
        <v>211</v>
      </c>
      <c r="B130" s="11" t="s">
        <v>378</v>
      </c>
      <c r="C130" s="196"/>
      <c r="D130" s="196"/>
    </row>
    <row r="131" spans="1:4" ht="12" customHeight="1">
      <c r="A131" s="14" t="s">
        <v>212</v>
      </c>
      <c r="B131" s="11" t="s">
        <v>379</v>
      </c>
      <c r="C131" s="196"/>
      <c r="D131" s="196"/>
    </row>
    <row r="132" spans="1:4" ht="12" customHeight="1" thickBot="1">
      <c r="A132" s="12" t="s">
        <v>213</v>
      </c>
      <c r="B132" s="11" t="s">
        <v>380</v>
      </c>
      <c r="C132" s="196"/>
      <c r="D132" s="196"/>
    </row>
    <row r="133" spans="1:4" ht="12" customHeight="1" thickBot="1">
      <c r="A133" s="19" t="s">
        <v>13</v>
      </c>
      <c r="B133" s="96" t="s">
        <v>372</v>
      </c>
      <c r="C133" s="209">
        <f>SUM(C134:C139)</f>
        <v>0</v>
      </c>
      <c r="D133" s="209"/>
    </row>
    <row r="134" spans="1:4" ht="12" customHeight="1">
      <c r="A134" s="14" t="s">
        <v>69</v>
      </c>
      <c r="B134" s="8" t="s">
        <v>381</v>
      </c>
      <c r="C134" s="196"/>
      <c r="D134" s="196"/>
    </row>
    <row r="135" spans="1:4" ht="12" customHeight="1">
      <c r="A135" s="14" t="s">
        <v>70</v>
      </c>
      <c r="B135" s="8" t="s">
        <v>373</v>
      </c>
      <c r="C135" s="196"/>
      <c r="D135" s="196"/>
    </row>
    <row r="136" spans="1:4" ht="12" customHeight="1">
      <c r="A136" s="14" t="s">
        <v>71</v>
      </c>
      <c r="B136" s="8" t="s">
        <v>374</v>
      </c>
      <c r="C136" s="196"/>
      <c r="D136" s="196"/>
    </row>
    <row r="137" spans="1:4" ht="12" customHeight="1">
      <c r="A137" s="14" t="s">
        <v>129</v>
      </c>
      <c r="B137" s="8" t="s">
        <v>375</v>
      </c>
      <c r="C137" s="196"/>
      <c r="D137" s="196"/>
    </row>
    <row r="138" spans="1:4" ht="12" customHeight="1">
      <c r="A138" s="14" t="s">
        <v>130</v>
      </c>
      <c r="B138" s="8" t="s">
        <v>376</v>
      </c>
      <c r="C138" s="196"/>
      <c r="D138" s="196"/>
    </row>
    <row r="139" spans="1:4" ht="12" customHeight="1" thickBot="1">
      <c r="A139" s="12" t="s">
        <v>131</v>
      </c>
      <c r="B139" s="8" t="s">
        <v>377</v>
      </c>
      <c r="C139" s="196"/>
      <c r="D139" s="196"/>
    </row>
    <row r="140" spans="1:4" ht="12" customHeight="1" thickBot="1">
      <c r="A140" s="19" t="s">
        <v>14</v>
      </c>
      <c r="B140" s="96" t="s">
        <v>385</v>
      </c>
      <c r="C140" s="215">
        <f>+C141+C142+C143+C144</f>
        <v>570804</v>
      </c>
      <c r="D140" s="215">
        <f>SUM(D141:D144)</f>
        <v>570804</v>
      </c>
    </row>
    <row r="141" spans="1:4" ht="12" customHeight="1">
      <c r="A141" s="14" t="s">
        <v>72</v>
      </c>
      <c r="B141" s="8" t="s">
        <v>313</v>
      </c>
      <c r="C141" s="196"/>
      <c r="D141" s="196"/>
    </row>
    <row r="142" spans="1:4" ht="12" customHeight="1">
      <c r="A142" s="14" t="s">
        <v>73</v>
      </c>
      <c r="B142" s="8" t="s">
        <v>314</v>
      </c>
      <c r="C142" s="196">
        <v>570804</v>
      </c>
      <c r="D142" s="196">
        <v>570804</v>
      </c>
    </row>
    <row r="143" spans="1:4" ht="12" customHeight="1">
      <c r="A143" s="14" t="s">
        <v>230</v>
      </c>
      <c r="B143" s="8" t="s">
        <v>386</v>
      </c>
      <c r="C143" s="196"/>
      <c r="D143" s="196"/>
    </row>
    <row r="144" spans="1:4" ht="12" customHeight="1" thickBot="1">
      <c r="A144" s="12" t="s">
        <v>231</v>
      </c>
      <c r="B144" s="6" t="s">
        <v>333</v>
      </c>
      <c r="C144" s="196"/>
      <c r="D144" s="196"/>
    </row>
    <row r="145" spans="1:9" ht="12" customHeight="1" thickBot="1">
      <c r="A145" s="19" t="s">
        <v>15</v>
      </c>
      <c r="B145" s="96" t="s">
        <v>387</v>
      </c>
      <c r="C145" s="218">
        <f>SUM(C146:C150)</f>
        <v>0</v>
      </c>
      <c r="D145" s="218"/>
    </row>
    <row r="146" spans="1:9" ht="12" customHeight="1">
      <c r="A146" s="14" t="s">
        <v>74</v>
      </c>
      <c r="B146" s="8" t="s">
        <v>382</v>
      </c>
      <c r="C146" s="196"/>
      <c r="D146" s="196"/>
    </row>
    <row r="147" spans="1:9" ht="12" customHeight="1">
      <c r="A147" s="14" t="s">
        <v>75</v>
      </c>
      <c r="B147" s="8" t="s">
        <v>389</v>
      </c>
      <c r="C147" s="196"/>
      <c r="D147" s="196"/>
    </row>
    <row r="148" spans="1:9" ht="12" customHeight="1">
      <c r="A148" s="14" t="s">
        <v>242</v>
      </c>
      <c r="B148" s="8" t="s">
        <v>384</v>
      </c>
      <c r="C148" s="196"/>
      <c r="D148" s="196"/>
    </row>
    <row r="149" spans="1:9" ht="12" customHeight="1">
      <c r="A149" s="14" t="s">
        <v>243</v>
      </c>
      <c r="B149" s="8" t="s">
        <v>390</v>
      </c>
      <c r="C149" s="196"/>
      <c r="D149" s="196"/>
    </row>
    <row r="150" spans="1:9" ht="12" customHeight="1" thickBot="1">
      <c r="A150" s="14" t="s">
        <v>388</v>
      </c>
      <c r="B150" s="8" t="s">
        <v>391</v>
      </c>
      <c r="C150" s="196"/>
      <c r="D150" s="196"/>
    </row>
    <row r="151" spans="1:9" ht="12" customHeight="1" thickBot="1">
      <c r="A151" s="19" t="s">
        <v>16</v>
      </c>
      <c r="B151" s="96" t="s">
        <v>392</v>
      </c>
      <c r="C151" s="344"/>
      <c r="D151" s="344"/>
    </row>
    <row r="152" spans="1:9" ht="12" customHeight="1" thickBot="1">
      <c r="A152" s="19" t="s">
        <v>17</v>
      </c>
      <c r="B152" s="96" t="s">
        <v>393</v>
      </c>
      <c r="C152" s="344"/>
      <c r="D152" s="344"/>
    </row>
    <row r="153" spans="1:9" ht="15" customHeight="1" thickBot="1">
      <c r="A153" s="19" t="s">
        <v>18</v>
      </c>
      <c r="B153" s="96" t="s">
        <v>395</v>
      </c>
      <c r="C153" s="306">
        <f>+C129+C133+C140+C145+C151+C152</f>
        <v>570804</v>
      </c>
      <c r="D153" s="306">
        <f>SUM(D129,D133,D140,D145,D151,D152)</f>
        <v>570804</v>
      </c>
      <c r="F153" s="307"/>
      <c r="G153" s="308"/>
      <c r="H153" s="308"/>
      <c r="I153" s="308"/>
    </row>
    <row r="154" spans="1:9" s="295" customFormat="1" ht="12.9" customHeight="1" thickBot="1">
      <c r="A154" s="207" t="s">
        <v>19</v>
      </c>
      <c r="B154" s="271" t="s">
        <v>394</v>
      </c>
      <c r="C154" s="306">
        <f>+C128+C153</f>
        <v>220982738</v>
      </c>
      <c r="D154" s="306">
        <f>SUM(D128,D153)</f>
        <v>245289934</v>
      </c>
    </row>
    <row r="155" spans="1:9" ht="7.5" customHeight="1"/>
    <row r="156" spans="1:9">
      <c r="A156" s="425" t="s">
        <v>315</v>
      </c>
      <c r="B156" s="425"/>
      <c r="C156" s="425"/>
      <c r="D156" s="293"/>
    </row>
    <row r="157" spans="1:9" ht="15" customHeight="1" thickBot="1">
      <c r="A157" s="422" t="s">
        <v>118</v>
      </c>
      <c r="B157" s="422"/>
      <c r="C157" s="426" t="str">
        <f>C90</f>
        <v>Forintban!</v>
      </c>
      <c r="D157" s="426"/>
    </row>
    <row r="158" spans="1:9" ht="13.5" customHeight="1" thickBot="1">
      <c r="A158" s="19">
        <v>1</v>
      </c>
      <c r="B158" s="26" t="s">
        <v>396</v>
      </c>
      <c r="C158" s="209">
        <f>+C62-C128</f>
        <v>-74071844</v>
      </c>
      <c r="D158" s="209">
        <v>-74071844</v>
      </c>
    </row>
    <row r="159" spans="1:9" ht="27.75" customHeight="1" thickBot="1">
      <c r="A159" s="19" t="s">
        <v>10</v>
      </c>
      <c r="B159" s="26" t="s">
        <v>402</v>
      </c>
      <c r="C159" s="209">
        <f>+C86-C153</f>
        <v>74071844</v>
      </c>
      <c r="D159" s="209">
        <v>74071844</v>
      </c>
    </row>
  </sheetData>
  <mergeCells count="9">
    <mergeCell ref="A157:B157"/>
    <mergeCell ref="A89:C89"/>
    <mergeCell ref="A1:C1"/>
    <mergeCell ref="A2:B2"/>
    <mergeCell ref="A90:B90"/>
    <mergeCell ref="A156:C156"/>
    <mergeCell ref="C2:D2"/>
    <mergeCell ref="C90:D90"/>
    <mergeCell ref="C157:D157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6" fitToHeight="2" orientation="portrait" r:id="rId1"/>
  <headerFooter alignWithMargins="0">
    <oddHeader>&amp;C&amp;"Times New Roman CE,Félkövér"&amp;12
Csikvánd Község Önkormányzat
2018. ÉVI KÖLTSÉGVETÉSÉNEK ÖSSZEVONT MÉRLEGE&amp;10
&amp;R&amp;"Times New Roman CE,Félkövér dőlt"&amp;11 1. melléklet a 8/2018.( XII.21.)  önkormányzati rendelethez</oddHeader>
  </headerFooter>
  <rowBreaks count="1" manualBreakCount="1">
    <brk id="88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F45"/>
  <sheetViews>
    <sheetView view="pageLayout" zoomScaleNormal="100" workbookViewId="0">
      <selection activeCell="K50" sqref="K50"/>
    </sheetView>
  </sheetViews>
  <sheetFormatPr defaultColWidth="9.33203125" defaultRowHeight="13.2"/>
  <cols>
    <col min="1" max="1" width="38.6640625" style="37" customWidth="1"/>
    <col min="2" max="2" width="13.6640625" style="37" customWidth="1"/>
    <col min="3" max="6" width="13.77734375" style="37" customWidth="1"/>
    <col min="7" max="16384" width="9.33203125" style="37"/>
  </cols>
  <sheetData>
    <row r="1" spans="1:6">
      <c r="A1" s="156"/>
      <c r="B1" s="156"/>
      <c r="C1" s="156"/>
      <c r="D1" s="156"/>
      <c r="E1" s="156"/>
      <c r="F1" s="156"/>
    </row>
    <row r="2" spans="1:6" ht="15.6">
      <c r="A2" s="374" t="s">
        <v>105</v>
      </c>
      <c r="B2" s="450" t="s">
        <v>468</v>
      </c>
      <c r="C2" s="452"/>
      <c r="D2" s="452"/>
      <c r="E2" s="452"/>
      <c r="F2" s="452"/>
    </row>
    <row r="3" spans="1:6" ht="14.4" thickBot="1">
      <c r="A3" s="156"/>
      <c r="B3" s="156"/>
      <c r="C3" s="156"/>
      <c r="D3" s="156"/>
      <c r="E3" s="451" t="str">
        <f>'7.sz.mell.'!F2</f>
        <v>Forintban!</v>
      </c>
      <c r="F3" s="451"/>
    </row>
    <row r="4" spans="1:6" ht="15" customHeight="1" thickBot="1">
      <c r="A4" s="157" t="s">
        <v>98</v>
      </c>
      <c r="B4" s="385" t="s">
        <v>469</v>
      </c>
      <c r="C4" s="385" t="s">
        <v>488</v>
      </c>
      <c r="D4" s="158" t="s">
        <v>481</v>
      </c>
      <c r="E4" s="158" t="s">
        <v>489</v>
      </c>
      <c r="F4" s="159" t="s">
        <v>41</v>
      </c>
    </row>
    <row r="5" spans="1:6">
      <c r="A5" s="160" t="s">
        <v>99</v>
      </c>
      <c r="B5" s="378"/>
      <c r="C5" s="62">
        <v>1899890</v>
      </c>
      <c r="D5" s="62"/>
      <c r="E5" s="62"/>
      <c r="F5" s="161">
        <f t="shared" ref="F5:F11" si="0">SUM(C5:E5)</f>
        <v>1899890</v>
      </c>
    </row>
    <row r="6" spans="1:6">
      <c r="A6" s="162" t="s">
        <v>111</v>
      </c>
      <c r="B6" s="379"/>
      <c r="C6" s="63"/>
      <c r="D6" s="63"/>
      <c r="E6" s="63"/>
      <c r="F6" s="163">
        <f t="shared" si="0"/>
        <v>0</v>
      </c>
    </row>
    <row r="7" spans="1:6">
      <c r="A7" s="164" t="s">
        <v>100</v>
      </c>
      <c r="B7" s="386">
        <v>77499995</v>
      </c>
      <c r="C7" s="64">
        <v>77500076</v>
      </c>
      <c r="D7" s="64"/>
      <c r="E7" s="64"/>
      <c r="F7" s="165">
        <f>SUM(B7:E7)</f>
        <v>155000071</v>
      </c>
    </row>
    <row r="8" spans="1:6">
      <c r="A8" s="164" t="s">
        <v>112</v>
      </c>
      <c r="B8" s="380"/>
      <c r="C8" s="64"/>
      <c r="D8" s="64"/>
      <c r="E8" s="64"/>
      <c r="F8" s="165">
        <f t="shared" si="0"/>
        <v>0</v>
      </c>
    </row>
    <row r="9" spans="1:6">
      <c r="A9" s="164" t="s">
        <v>101</v>
      </c>
      <c r="B9" s="380"/>
      <c r="C9" s="64"/>
      <c r="D9" s="64"/>
      <c r="E9" s="64"/>
      <c r="F9" s="165">
        <f t="shared" si="0"/>
        <v>0</v>
      </c>
    </row>
    <row r="10" spans="1:6">
      <c r="A10" s="164" t="s">
        <v>102</v>
      </c>
      <c r="B10" s="387" t="s">
        <v>470</v>
      </c>
      <c r="C10" s="64">
        <v>33472079</v>
      </c>
      <c r="D10" s="64"/>
      <c r="E10" s="64"/>
      <c r="F10" s="165">
        <v>42686690</v>
      </c>
    </row>
    <row r="11" spans="1:6" ht="13.8" thickBot="1">
      <c r="A11" s="65"/>
      <c r="B11" s="381"/>
      <c r="C11" s="66"/>
      <c r="D11" s="66"/>
      <c r="E11" s="66"/>
      <c r="F11" s="165">
        <f t="shared" si="0"/>
        <v>0</v>
      </c>
    </row>
    <row r="12" spans="1:6" ht="13.8" thickBot="1">
      <c r="A12" s="166" t="s">
        <v>104</v>
      </c>
      <c r="B12" s="388">
        <v>86714606</v>
      </c>
      <c r="C12" s="167">
        <f>C5+SUM(C7:C11)</f>
        <v>112872045</v>
      </c>
      <c r="D12" s="167">
        <f>D5+SUM(D7:D11)</f>
        <v>0</v>
      </c>
      <c r="E12" s="167">
        <f>E5+SUM(E7:E11)</f>
        <v>0</v>
      </c>
      <c r="F12" s="168">
        <f>SUM(F5:F11)</f>
        <v>199586651</v>
      </c>
    </row>
    <row r="13" spans="1:6" ht="13.8" thickBot="1">
      <c r="A13" s="38"/>
      <c r="B13" s="38"/>
      <c r="C13" s="38"/>
      <c r="D13" s="38"/>
      <c r="E13" s="38"/>
      <c r="F13" s="38"/>
    </row>
    <row r="14" spans="1:6" ht="15" customHeight="1" thickBot="1">
      <c r="A14" s="157" t="s">
        <v>103</v>
      </c>
      <c r="B14" s="385" t="s">
        <v>469</v>
      </c>
      <c r="C14" s="158" t="str">
        <f>+C4</f>
        <v>2018.</v>
      </c>
      <c r="D14" s="158" t="str">
        <f>+D4</f>
        <v>2019.</v>
      </c>
      <c r="E14" s="158" t="str">
        <f>+E4</f>
        <v>2019. után</v>
      </c>
      <c r="F14" s="159" t="s">
        <v>41</v>
      </c>
    </row>
    <row r="15" spans="1:6">
      <c r="A15" s="160" t="s">
        <v>107</v>
      </c>
      <c r="B15" s="378"/>
      <c r="C15" s="62"/>
      <c r="D15" s="62"/>
      <c r="E15" s="62"/>
      <c r="F15" s="161">
        <f t="shared" ref="F15:F21" si="1">SUM(C15:E15)</f>
        <v>0</v>
      </c>
    </row>
    <row r="16" spans="1:6">
      <c r="A16" s="169" t="s">
        <v>108</v>
      </c>
      <c r="B16" s="387" t="s">
        <v>471</v>
      </c>
      <c r="C16" s="64">
        <v>177193399</v>
      </c>
      <c r="D16" s="64"/>
      <c r="E16" s="64"/>
      <c r="F16" s="165">
        <v>199586651</v>
      </c>
    </row>
    <row r="17" spans="1:6">
      <c r="A17" s="164" t="s">
        <v>109</v>
      </c>
      <c r="B17" s="380"/>
      <c r="C17" s="64"/>
      <c r="D17" s="64"/>
      <c r="E17" s="64"/>
      <c r="F17" s="165">
        <f t="shared" si="1"/>
        <v>0</v>
      </c>
    </row>
    <row r="18" spans="1:6">
      <c r="A18" s="164" t="s">
        <v>110</v>
      </c>
      <c r="B18" s="380"/>
      <c r="C18" s="64"/>
      <c r="D18" s="64"/>
      <c r="E18" s="64"/>
      <c r="F18" s="165">
        <f t="shared" si="1"/>
        <v>0</v>
      </c>
    </row>
    <row r="19" spans="1:6">
      <c r="A19" s="67"/>
      <c r="B19" s="384"/>
      <c r="C19" s="64"/>
      <c r="D19" s="64"/>
      <c r="E19" s="64"/>
      <c r="F19" s="165">
        <f t="shared" si="1"/>
        <v>0</v>
      </c>
    </row>
    <row r="20" spans="1:6">
      <c r="A20" s="67"/>
      <c r="B20" s="384"/>
      <c r="C20" s="64"/>
      <c r="D20" s="64"/>
      <c r="E20" s="64"/>
      <c r="F20" s="165">
        <f t="shared" si="1"/>
        <v>0</v>
      </c>
    </row>
    <row r="21" spans="1:6" ht="13.8" thickBot="1">
      <c r="A21" s="65"/>
      <c r="B21" s="381"/>
      <c r="C21" s="66"/>
      <c r="D21" s="66"/>
      <c r="E21" s="66"/>
      <c r="F21" s="165">
        <f t="shared" si="1"/>
        <v>0</v>
      </c>
    </row>
    <row r="22" spans="1:6" ht="13.8" thickBot="1">
      <c r="A22" s="166" t="s">
        <v>42</v>
      </c>
      <c r="B22" s="389" t="s">
        <v>471</v>
      </c>
      <c r="C22" s="167">
        <f>SUM(C15:C21)</f>
        <v>177193399</v>
      </c>
      <c r="D22" s="167">
        <f>SUM(D15:D21)</f>
        <v>0</v>
      </c>
      <c r="E22" s="167">
        <f>SUM(E15:E21)</f>
        <v>0</v>
      </c>
      <c r="F22" s="168">
        <f>SUM(F15:F21)</f>
        <v>199586651</v>
      </c>
    </row>
    <row r="23" spans="1:6">
      <c r="A23" s="156"/>
      <c r="B23" s="156"/>
      <c r="C23" s="156"/>
      <c r="D23" s="156"/>
      <c r="E23" s="156"/>
      <c r="F23" s="156"/>
    </row>
    <row r="24" spans="1:6">
      <c r="A24" s="156"/>
      <c r="B24" s="156"/>
      <c r="C24" s="156"/>
      <c r="D24" s="156"/>
      <c r="E24" s="156"/>
      <c r="F24" s="156"/>
    </row>
    <row r="25" spans="1:6" ht="15.6">
      <c r="A25" s="374" t="s">
        <v>105</v>
      </c>
      <c r="B25" s="374"/>
      <c r="C25" s="450"/>
      <c r="D25" s="450"/>
      <c r="E25" s="450"/>
      <c r="F25" s="450"/>
    </row>
    <row r="26" spans="1:6" ht="14.4" thickBot="1">
      <c r="A26" s="156"/>
      <c r="B26" s="156"/>
      <c r="C26" s="156"/>
      <c r="D26" s="156"/>
      <c r="E26" s="451" t="str">
        <f>E3</f>
        <v>Forintban!</v>
      </c>
      <c r="F26" s="451"/>
    </row>
    <row r="27" spans="1:6" ht="13.8" thickBot="1">
      <c r="A27" s="157" t="s">
        <v>98</v>
      </c>
      <c r="B27" s="385" t="s">
        <v>469</v>
      </c>
      <c r="C27" s="385" t="s">
        <v>488</v>
      </c>
      <c r="D27" s="158" t="s">
        <v>481</v>
      </c>
      <c r="E27" s="158" t="s">
        <v>489</v>
      </c>
      <c r="F27" s="159" t="s">
        <v>41</v>
      </c>
    </row>
    <row r="28" spans="1:6">
      <c r="A28" s="160" t="s">
        <v>99</v>
      </c>
      <c r="B28" s="378"/>
      <c r="C28" s="62"/>
      <c r="D28" s="62"/>
      <c r="E28" s="62"/>
      <c r="F28" s="161">
        <f t="shared" ref="F28:F34" si="2">SUM(C28:E28)</f>
        <v>0</v>
      </c>
    </row>
    <row r="29" spans="1:6">
      <c r="A29" s="162" t="s">
        <v>111</v>
      </c>
      <c r="B29" s="379"/>
      <c r="C29" s="63"/>
      <c r="D29" s="63"/>
      <c r="E29" s="63"/>
      <c r="F29" s="163">
        <f t="shared" si="2"/>
        <v>0</v>
      </c>
    </row>
    <row r="30" spans="1:6">
      <c r="A30" s="164" t="s">
        <v>100</v>
      </c>
      <c r="B30" s="380"/>
      <c r="C30" s="64"/>
      <c r="D30" s="64"/>
      <c r="E30" s="64"/>
      <c r="F30" s="165">
        <f t="shared" si="2"/>
        <v>0</v>
      </c>
    </row>
    <row r="31" spans="1:6">
      <c r="A31" s="164" t="s">
        <v>112</v>
      </c>
      <c r="B31" s="380"/>
      <c r="C31" s="64"/>
      <c r="D31" s="64"/>
      <c r="E31" s="64"/>
      <c r="F31" s="165">
        <f t="shared" si="2"/>
        <v>0</v>
      </c>
    </row>
    <row r="32" spans="1:6">
      <c r="A32" s="164" t="s">
        <v>101</v>
      </c>
      <c r="B32" s="380"/>
      <c r="C32" s="64"/>
      <c r="D32" s="64"/>
      <c r="E32" s="64"/>
      <c r="F32" s="165">
        <f t="shared" si="2"/>
        <v>0</v>
      </c>
    </row>
    <row r="33" spans="1:6">
      <c r="A33" s="164" t="s">
        <v>102</v>
      </c>
      <c r="B33" s="380"/>
      <c r="C33" s="64"/>
      <c r="D33" s="64"/>
      <c r="E33" s="64"/>
      <c r="F33" s="165">
        <f t="shared" si="2"/>
        <v>0</v>
      </c>
    </row>
    <row r="34" spans="1:6" ht="13.8" thickBot="1">
      <c r="A34" s="65"/>
      <c r="B34" s="381"/>
      <c r="C34" s="66"/>
      <c r="D34" s="66"/>
      <c r="E34" s="66"/>
      <c r="F34" s="165">
        <f t="shared" si="2"/>
        <v>0</v>
      </c>
    </row>
    <row r="35" spans="1:6" ht="13.8" thickBot="1">
      <c r="A35" s="166" t="s">
        <v>104</v>
      </c>
      <c r="B35" s="382"/>
      <c r="C35" s="167">
        <f>C28+SUM(C30:C34)</f>
        <v>0</v>
      </c>
      <c r="D35" s="167">
        <f>D28+SUM(D30:D34)</f>
        <v>0</v>
      </c>
      <c r="E35" s="167">
        <f>E28+SUM(E30:E34)</f>
        <v>0</v>
      </c>
      <c r="F35" s="168">
        <f>F28+SUM(F30:F34)</f>
        <v>0</v>
      </c>
    </row>
    <row r="36" spans="1:6" ht="13.8" thickBot="1">
      <c r="A36" s="38"/>
      <c r="B36" s="38"/>
      <c r="C36" s="38"/>
      <c r="D36" s="38"/>
      <c r="E36" s="38"/>
      <c r="F36" s="38"/>
    </row>
    <row r="37" spans="1:6" ht="13.8" thickBot="1">
      <c r="A37" s="157" t="s">
        <v>103</v>
      </c>
      <c r="B37" s="385" t="s">
        <v>469</v>
      </c>
      <c r="C37" s="385" t="s">
        <v>488</v>
      </c>
      <c r="D37" s="158" t="s">
        <v>481</v>
      </c>
      <c r="E37" s="158" t="s">
        <v>489</v>
      </c>
      <c r="F37" s="159" t="s">
        <v>41</v>
      </c>
    </row>
    <row r="38" spans="1:6">
      <c r="A38" s="160" t="s">
        <v>107</v>
      </c>
      <c r="B38" s="378"/>
      <c r="C38" s="62"/>
      <c r="D38" s="62"/>
      <c r="E38" s="62"/>
      <c r="F38" s="161">
        <f t="shared" ref="F38:F44" si="3">SUM(C38:E38)</f>
        <v>0</v>
      </c>
    </row>
    <row r="39" spans="1:6">
      <c r="A39" s="169" t="s">
        <v>108</v>
      </c>
      <c r="B39" s="383"/>
      <c r="C39" s="64"/>
      <c r="D39" s="64"/>
      <c r="E39" s="64"/>
      <c r="F39" s="165">
        <f t="shared" si="3"/>
        <v>0</v>
      </c>
    </row>
    <row r="40" spans="1:6">
      <c r="A40" s="164" t="s">
        <v>109</v>
      </c>
      <c r="B40" s="380"/>
      <c r="C40" s="64"/>
      <c r="D40" s="64"/>
      <c r="E40" s="64"/>
      <c r="F40" s="165">
        <f t="shared" si="3"/>
        <v>0</v>
      </c>
    </row>
    <row r="41" spans="1:6">
      <c r="A41" s="164" t="s">
        <v>110</v>
      </c>
      <c r="B41" s="380"/>
      <c r="C41" s="64"/>
      <c r="D41" s="64"/>
      <c r="E41" s="64"/>
      <c r="F41" s="165">
        <f t="shared" si="3"/>
        <v>0</v>
      </c>
    </row>
    <row r="42" spans="1:6">
      <c r="A42" s="67"/>
      <c r="B42" s="384"/>
      <c r="C42" s="64"/>
      <c r="D42" s="64"/>
      <c r="E42" s="64"/>
      <c r="F42" s="165">
        <f t="shared" si="3"/>
        <v>0</v>
      </c>
    </row>
    <row r="43" spans="1:6">
      <c r="A43" s="67"/>
      <c r="B43" s="384"/>
      <c r="C43" s="64"/>
      <c r="D43" s="64"/>
      <c r="E43" s="64"/>
      <c r="F43" s="165">
        <f t="shared" si="3"/>
        <v>0</v>
      </c>
    </row>
    <row r="44" spans="1:6" ht="13.8" thickBot="1">
      <c r="A44" s="65"/>
      <c r="B44" s="381"/>
      <c r="C44" s="66"/>
      <c r="D44" s="66"/>
      <c r="E44" s="66"/>
      <c r="F44" s="165">
        <f t="shared" si="3"/>
        <v>0</v>
      </c>
    </row>
    <row r="45" spans="1:6" ht="13.8" thickBot="1">
      <c r="A45" s="166" t="s">
        <v>42</v>
      </c>
      <c r="B45" s="382"/>
      <c r="C45" s="167">
        <f>SUM(C38:C44)</f>
        <v>0</v>
      </c>
      <c r="D45" s="167">
        <f>SUM(D38:D44)</f>
        <v>0</v>
      </c>
      <c r="E45" s="167">
        <f>SUM(E38:E44)</f>
        <v>0</v>
      </c>
      <c r="F45" s="168">
        <f>SUM(F38:F44)</f>
        <v>0</v>
      </c>
    </row>
  </sheetData>
  <mergeCells count="4">
    <mergeCell ref="C25:F25"/>
    <mergeCell ref="E3:F3"/>
    <mergeCell ref="E26:F26"/>
    <mergeCell ref="B2:F2"/>
  </mergeCells>
  <phoneticPr fontId="29" type="noConversion"/>
  <conditionalFormatting sqref="F5:F12 C12:E12 C22:F22 F15:F21 F28:F35 C35:E35 F38:F45 C45:E45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88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8/2018.(XII.21.)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L157"/>
  <sheetViews>
    <sheetView view="pageBreakPreview" topLeftCell="A13" zoomScaleNormal="100" zoomScaleSheetLayoutView="100" workbookViewId="0">
      <selection activeCell="A2" sqref="A2:D2"/>
    </sheetView>
  </sheetViews>
  <sheetFormatPr defaultColWidth="9.33203125" defaultRowHeight="13.2"/>
  <cols>
    <col min="1" max="1" width="19.44140625" style="280" customWidth="1"/>
    <col min="2" max="2" width="72" style="281" customWidth="1"/>
    <col min="3" max="4" width="25" style="282" customWidth="1"/>
    <col min="5" max="16384" width="9.33203125" style="2"/>
  </cols>
  <sheetData>
    <row r="1" spans="1:4" s="1" customFormat="1" ht="2.25" customHeight="1" thickBot="1">
      <c r="A1" s="170"/>
      <c r="B1" s="171"/>
      <c r="C1" s="454"/>
      <c r="D1" s="454"/>
    </row>
    <row r="2" spans="1:4" customFormat="1" ht="31.2" customHeight="1" thickBot="1">
      <c r="A2" s="461" t="s">
        <v>494</v>
      </c>
      <c r="B2" s="461"/>
      <c r="C2" s="461"/>
      <c r="D2" s="461"/>
    </row>
    <row r="3" spans="1:4" s="68" customFormat="1" ht="15.75" customHeight="1">
      <c r="A3" s="287" t="s">
        <v>45</v>
      </c>
      <c r="B3" s="455" t="s">
        <v>170</v>
      </c>
      <c r="C3" s="456"/>
      <c r="D3" s="457"/>
    </row>
    <row r="4" spans="1:4" s="68" customFormat="1" ht="12.75" customHeight="1" thickBot="1">
      <c r="A4" s="172" t="s">
        <v>156</v>
      </c>
      <c r="B4" s="458" t="s">
        <v>341</v>
      </c>
      <c r="C4" s="459"/>
      <c r="D4" s="460"/>
    </row>
    <row r="5" spans="1:4" s="69" customFormat="1" ht="12" customHeight="1" thickBot="1">
      <c r="A5" s="173"/>
      <c r="B5" s="173"/>
      <c r="C5" s="453" t="str">
        <f>'7.sz.mell.'!F2</f>
        <v>Forintban!</v>
      </c>
      <c r="D5" s="453"/>
    </row>
    <row r="6" spans="1:4" ht="24" thickBot="1">
      <c r="A6" s="288" t="s">
        <v>157</v>
      </c>
      <c r="B6" s="174" t="s">
        <v>446</v>
      </c>
      <c r="C6" s="32" t="s">
        <v>479</v>
      </c>
      <c r="D6" s="32" t="s">
        <v>480</v>
      </c>
    </row>
    <row r="7" spans="1:4" s="57" customFormat="1" ht="12.9" customHeight="1" thickBot="1">
      <c r="A7" s="151"/>
      <c r="B7" s="152" t="s">
        <v>409</v>
      </c>
      <c r="C7" s="153" t="s">
        <v>410</v>
      </c>
      <c r="D7" s="153" t="s">
        <v>411</v>
      </c>
    </row>
    <row r="8" spans="1:4" s="57" customFormat="1" ht="12" customHeight="1" thickBot="1">
      <c r="A8" s="175"/>
      <c r="B8" s="176" t="s">
        <v>43</v>
      </c>
      <c r="C8" s="267"/>
      <c r="D8" s="267"/>
    </row>
    <row r="9" spans="1:4" s="57" customFormat="1" ht="12" customHeight="1" thickBot="1">
      <c r="A9" s="28" t="s">
        <v>9</v>
      </c>
      <c r="B9" s="20" t="s">
        <v>197</v>
      </c>
      <c r="C9" s="209">
        <f>+C10+C11+C12+C13+C14+C15</f>
        <v>14270094</v>
      </c>
      <c r="D9" s="209">
        <f>SUM(D10:D15)</f>
        <v>14420582</v>
      </c>
    </row>
    <row r="10" spans="1:4" s="70" customFormat="1" ht="12" customHeight="1">
      <c r="A10" s="314" t="s">
        <v>76</v>
      </c>
      <c r="B10" s="296" t="s">
        <v>198</v>
      </c>
      <c r="C10" s="212">
        <v>8082094</v>
      </c>
      <c r="D10" s="212">
        <v>8092830</v>
      </c>
    </row>
    <row r="11" spans="1:4" s="71" customFormat="1" ht="12" customHeight="1">
      <c r="A11" s="315" t="s">
        <v>77</v>
      </c>
      <c r="B11" s="297" t="s">
        <v>199</v>
      </c>
      <c r="C11" s="211"/>
      <c r="D11" s="211"/>
    </row>
    <row r="12" spans="1:4" s="71" customFormat="1" ht="12" customHeight="1">
      <c r="A12" s="315" t="s">
        <v>78</v>
      </c>
      <c r="B12" s="297" t="s">
        <v>434</v>
      </c>
      <c r="C12" s="211">
        <v>4388000</v>
      </c>
      <c r="D12" s="211">
        <v>4449244</v>
      </c>
    </row>
    <row r="13" spans="1:4" s="71" customFormat="1" ht="12" customHeight="1">
      <c r="A13" s="315" t="s">
        <v>79</v>
      </c>
      <c r="B13" s="297" t="s">
        <v>200</v>
      </c>
      <c r="C13" s="211">
        <v>1800000</v>
      </c>
      <c r="D13" s="211">
        <v>1800000</v>
      </c>
    </row>
    <row r="14" spans="1:4" s="71" customFormat="1" ht="12" customHeight="1">
      <c r="A14" s="315" t="s">
        <v>113</v>
      </c>
      <c r="B14" s="297" t="s">
        <v>419</v>
      </c>
      <c r="C14" s="211"/>
      <c r="D14" s="211">
        <v>78508</v>
      </c>
    </row>
    <row r="15" spans="1:4" s="70" customFormat="1" ht="12" customHeight="1" thickBot="1">
      <c r="A15" s="316" t="s">
        <v>80</v>
      </c>
      <c r="B15" s="369" t="s">
        <v>457</v>
      </c>
      <c r="C15" s="211"/>
      <c r="D15" s="211"/>
    </row>
    <row r="16" spans="1:4" s="70" customFormat="1" ht="12" customHeight="1" thickBot="1">
      <c r="A16" s="28" t="s">
        <v>10</v>
      </c>
      <c r="B16" s="204" t="s">
        <v>201</v>
      </c>
      <c r="C16" s="209">
        <f>+C17+C18+C19+C20+C21</f>
        <v>4352841</v>
      </c>
      <c r="D16" s="209">
        <f>SUM(D17:D22)</f>
        <v>24649229</v>
      </c>
    </row>
    <row r="17" spans="1:4" s="70" customFormat="1" ht="12" customHeight="1">
      <c r="A17" s="314" t="s">
        <v>82</v>
      </c>
      <c r="B17" s="296" t="s">
        <v>202</v>
      </c>
      <c r="C17" s="212"/>
      <c r="D17" s="212"/>
    </row>
    <row r="18" spans="1:4" s="70" customFormat="1" ht="12" customHeight="1">
      <c r="A18" s="315" t="s">
        <v>83</v>
      </c>
      <c r="B18" s="297" t="s">
        <v>203</v>
      </c>
      <c r="C18" s="211"/>
      <c r="D18" s="211"/>
    </row>
    <row r="19" spans="1:4" s="70" customFormat="1" ht="12" customHeight="1">
      <c r="A19" s="315" t="s">
        <v>84</v>
      </c>
      <c r="B19" s="297" t="s">
        <v>346</v>
      </c>
      <c r="C19" s="211"/>
      <c r="D19" s="211"/>
    </row>
    <row r="20" spans="1:4" s="70" customFormat="1" ht="12" customHeight="1">
      <c r="A20" s="315" t="s">
        <v>85</v>
      </c>
      <c r="B20" s="297" t="s">
        <v>347</v>
      </c>
      <c r="C20" s="211"/>
      <c r="D20" s="211"/>
    </row>
    <row r="21" spans="1:4" s="70" customFormat="1" ht="12" customHeight="1">
      <c r="A21" s="315" t="s">
        <v>86</v>
      </c>
      <c r="B21" s="297" t="s">
        <v>204</v>
      </c>
      <c r="C21" s="211">
        <v>4352841</v>
      </c>
      <c r="D21" s="211">
        <v>24649229</v>
      </c>
    </row>
    <row r="22" spans="1:4" s="71" customFormat="1" ht="12" customHeight="1" thickBot="1">
      <c r="A22" s="316" t="s">
        <v>95</v>
      </c>
      <c r="B22" s="369" t="s">
        <v>458</v>
      </c>
      <c r="C22" s="213"/>
      <c r="D22" s="213"/>
    </row>
    <row r="23" spans="1:4" s="71" customFormat="1" ht="12" customHeight="1" thickBot="1">
      <c r="A23" s="28" t="s">
        <v>11</v>
      </c>
      <c r="B23" s="20" t="s">
        <v>206</v>
      </c>
      <c r="C23" s="209">
        <f>+C24+C25+C26+C27+C28</f>
        <v>77500076</v>
      </c>
      <c r="D23" s="209">
        <f>SUM(D24:D28)</f>
        <v>81360396</v>
      </c>
    </row>
    <row r="24" spans="1:4" s="71" customFormat="1" ht="12" customHeight="1">
      <c r="A24" s="314" t="s">
        <v>65</v>
      </c>
      <c r="B24" s="296" t="s">
        <v>207</v>
      </c>
      <c r="C24" s="212"/>
      <c r="D24" s="212"/>
    </row>
    <row r="25" spans="1:4" s="70" customFormat="1" ht="12" customHeight="1">
      <c r="A25" s="315" t="s">
        <v>66</v>
      </c>
      <c r="B25" s="297" t="s">
        <v>208</v>
      </c>
      <c r="C25" s="211"/>
      <c r="D25" s="211"/>
    </row>
    <row r="26" spans="1:4" s="71" customFormat="1" ht="12" customHeight="1">
      <c r="A26" s="315" t="s">
        <v>67</v>
      </c>
      <c r="B26" s="297" t="s">
        <v>348</v>
      </c>
      <c r="C26" s="211"/>
      <c r="D26" s="211"/>
    </row>
    <row r="27" spans="1:4" s="71" customFormat="1" ht="12" customHeight="1">
      <c r="A27" s="315" t="s">
        <v>68</v>
      </c>
      <c r="B27" s="297" t="s">
        <v>349</v>
      </c>
      <c r="C27" s="211"/>
      <c r="D27" s="211"/>
    </row>
    <row r="28" spans="1:4" s="71" customFormat="1" ht="12" customHeight="1">
      <c r="A28" s="315" t="s">
        <v>125</v>
      </c>
      <c r="B28" s="297" t="s">
        <v>209</v>
      </c>
      <c r="C28" s="211">
        <v>77500076</v>
      </c>
      <c r="D28" s="211">
        <v>81360396</v>
      </c>
    </row>
    <row r="29" spans="1:4" s="71" customFormat="1" ht="12" customHeight="1" thickBot="1">
      <c r="A29" s="316" t="s">
        <v>126</v>
      </c>
      <c r="B29" s="369" t="s">
        <v>450</v>
      </c>
      <c r="C29" s="370">
        <v>77500076</v>
      </c>
      <c r="D29" s="370">
        <v>77500076</v>
      </c>
    </row>
    <row r="30" spans="1:4" s="71" customFormat="1" ht="12" customHeight="1" thickBot="1">
      <c r="A30" s="28" t="s">
        <v>127</v>
      </c>
      <c r="B30" s="20" t="s">
        <v>444</v>
      </c>
      <c r="C30" s="215">
        <f>SUM(C31:C37)</f>
        <v>14245000</v>
      </c>
      <c r="D30" s="215">
        <f>SUM(D31:D37)</f>
        <v>14245000</v>
      </c>
    </row>
    <row r="31" spans="1:4" s="71" customFormat="1" ht="12" customHeight="1">
      <c r="A31" s="314" t="s">
        <v>211</v>
      </c>
      <c r="B31" s="296" t="s">
        <v>439</v>
      </c>
      <c r="C31" s="212"/>
      <c r="D31" s="212"/>
    </row>
    <row r="32" spans="1:4" s="71" customFormat="1" ht="12" customHeight="1">
      <c r="A32" s="315" t="s">
        <v>212</v>
      </c>
      <c r="B32" s="297" t="s">
        <v>440</v>
      </c>
      <c r="C32" s="211"/>
      <c r="D32" s="211"/>
    </row>
    <row r="33" spans="1:4" s="71" customFormat="1" ht="12" customHeight="1">
      <c r="A33" s="315" t="s">
        <v>213</v>
      </c>
      <c r="B33" s="297" t="s">
        <v>441</v>
      </c>
      <c r="C33" s="211">
        <v>12500000</v>
      </c>
      <c r="D33" s="211">
        <v>12500000</v>
      </c>
    </row>
    <row r="34" spans="1:4" s="71" customFormat="1" ht="12" customHeight="1">
      <c r="A34" s="315" t="s">
        <v>214</v>
      </c>
      <c r="B34" s="297" t="s">
        <v>442</v>
      </c>
      <c r="C34" s="211"/>
      <c r="D34" s="211"/>
    </row>
    <row r="35" spans="1:4" s="71" customFormat="1" ht="12" customHeight="1">
      <c r="A35" s="315" t="s">
        <v>436</v>
      </c>
      <c r="B35" s="297" t="s">
        <v>215</v>
      </c>
      <c r="C35" s="211">
        <v>1300000</v>
      </c>
      <c r="D35" s="211">
        <v>1300000</v>
      </c>
    </row>
    <row r="36" spans="1:4" s="71" customFormat="1" ht="12" customHeight="1">
      <c r="A36" s="315" t="s">
        <v>437</v>
      </c>
      <c r="B36" s="297" t="s">
        <v>216</v>
      </c>
      <c r="C36" s="211">
        <v>400000</v>
      </c>
      <c r="D36" s="211">
        <v>400000</v>
      </c>
    </row>
    <row r="37" spans="1:4" s="71" customFormat="1" ht="12" customHeight="1" thickBot="1">
      <c r="A37" s="316" t="s">
        <v>438</v>
      </c>
      <c r="B37" s="348" t="s">
        <v>217</v>
      </c>
      <c r="C37" s="213">
        <v>45000</v>
      </c>
      <c r="D37" s="213">
        <v>45000</v>
      </c>
    </row>
    <row r="38" spans="1:4" s="71" customFormat="1" ht="12" customHeight="1" thickBot="1">
      <c r="A38" s="28" t="s">
        <v>13</v>
      </c>
      <c r="B38" s="20" t="s">
        <v>356</v>
      </c>
      <c r="C38" s="209">
        <f>SUM(C39:C49)</f>
        <v>2500000</v>
      </c>
      <c r="D38" s="209">
        <f>SUM(D39:D49)</f>
        <v>2500000</v>
      </c>
    </row>
    <row r="39" spans="1:4" s="71" customFormat="1" ht="12" customHeight="1">
      <c r="A39" s="314" t="s">
        <v>69</v>
      </c>
      <c r="B39" s="296" t="s">
        <v>220</v>
      </c>
      <c r="C39" s="212">
        <v>2000000</v>
      </c>
      <c r="D39" s="212">
        <v>2000000</v>
      </c>
    </row>
    <row r="40" spans="1:4" s="71" customFormat="1" ht="12" customHeight="1">
      <c r="A40" s="315" t="s">
        <v>70</v>
      </c>
      <c r="B40" s="297" t="s">
        <v>221</v>
      </c>
      <c r="C40" s="211"/>
      <c r="D40" s="211"/>
    </row>
    <row r="41" spans="1:4" s="71" customFormat="1" ht="12" customHeight="1">
      <c r="A41" s="315" t="s">
        <v>71</v>
      </c>
      <c r="B41" s="297" t="s">
        <v>222</v>
      </c>
      <c r="C41" s="211"/>
      <c r="D41" s="211"/>
    </row>
    <row r="42" spans="1:4" s="71" customFormat="1" ht="12" customHeight="1">
      <c r="A42" s="315" t="s">
        <v>129</v>
      </c>
      <c r="B42" s="297" t="s">
        <v>223</v>
      </c>
      <c r="C42" s="211"/>
      <c r="D42" s="211"/>
    </row>
    <row r="43" spans="1:4" s="71" customFormat="1" ht="12" customHeight="1">
      <c r="A43" s="315" t="s">
        <v>130</v>
      </c>
      <c r="B43" s="297" t="s">
        <v>224</v>
      </c>
      <c r="C43" s="211"/>
      <c r="D43" s="211"/>
    </row>
    <row r="44" spans="1:4" s="71" customFormat="1" ht="12" customHeight="1">
      <c r="A44" s="315" t="s">
        <v>131</v>
      </c>
      <c r="B44" s="297" t="s">
        <v>225</v>
      </c>
      <c r="C44" s="211"/>
      <c r="D44" s="211"/>
    </row>
    <row r="45" spans="1:4" s="71" customFormat="1" ht="12" customHeight="1">
      <c r="A45" s="315" t="s">
        <v>132</v>
      </c>
      <c r="B45" s="297" t="s">
        <v>226</v>
      </c>
      <c r="C45" s="211"/>
      <c r="D45" s="211"/>
    </row>
    <row r="46" spans="1:4" s="71" customFormat="1" ht="12" customHeight="1">
      <c r="A46" s="315" t="s">
        <v>133</v>
      </c>
      <c r="B46" s="297" t="s">
        <v>443</v>
      </c>
      <c r="C46" s="211"/>
      <c r="D46" s="211"/>
    </row>
    <row r="47" spans="1:4" s="71" customFormat="1" ht="12" customHeight="1">
      <c r="A47" s="315" t="s">
        <v>218</v>
      </c>
      <c r="B47" s="297" t="s">
        <v>227</v>
      </c>
      <c r="C47" s="214"/>
      <c r="D47" s="214"/>
    </row>
    <row r="48" spans="1:4" s="71" customFormat="1" ht="12" customHeight="1">
      <c r="A48" s="316" t="s">
        <v>219</v>
      </c>
      <c r="B48" s="298" t="s">
        <v>358</v>
      </c>
      <c r="C48" s="286"/>
      <c r="D48" s="286"/>
    </row>
    <row r="49" spans="1:4" s="71" customFormat="1" ht="12" customHeight="1" thickBot="1">
      <c r="A49" s="316" t="s">
        <v>357</v>
      </c>
      <c r="B49" s="369" t="s">
        <v>459</v>
      </c>
      <c r="C49" s="286">
        <v>500000</v>
      </c>
      <c r="D49" s="286">
        <v>500000</v>
      </c>
    </row>
    <row r="50" spans="1:4" s="71" customFormat="1" ht="12" customHeight="1" thickBot="1">
      <c r="A50" s="28" t="s">
        <v>14</v>
      </c>
      <c r="B50" s="20" t="s">
        <v>229</v>
      </c>
      <c r="C50" s="209">
        <f>SUM(C51:C55)</f>
        <v>0</v>
      </c>
      <c r="D50" s="209"/>
    </row>
    <row r="51" spans="1:4" s="71" customFormat="1" ht="12" customHeight="1">
      <c r="A51" s="314" t="s">
        <v>72</v>
      </c>
      <c r="B51" s="296" t="s">
        <v>233</v>
      </c>
      <c r="C51" s="326"/>
      <c r="D51" s="326"/>
    </row>
    <row r="52" spans="1:4" s="71" customFormat="1" ht="12" customHeight="1">
      <c r="A52" s="315" t="s">
        <v>73</v>
      </c>
      <c r="B52" s="297" t="s">
        <v>234</v>
      </c>
      <c r="C52" s="214"/>
      <c r="D52" s="214"/>
    </row>
    <row r="53" spans="1:4" s="71" customFormat="1" ht="12" customHeight="1">
      <c r="A53" s="315" t="s">
        <v>230</v>
      </c>
      <c r="B53" s="297" t="s">
        <v>235</v>
      </c>
      <c r="C53" s="214"/>
      <c r="D53" s="214"/>
    </row>
    <row r="54" spans="1:4" s="71" customFormat="1" ht="12" customHeight="1">
      <c r="A54" s="315" t="s">
        <v>231</v>
      </c>
      <c r="B54" s="297" t="s">
        <v>236</v>
      </c>
      <c r="C54" s="214"/>
      <c r="D54" s="214"/>
    </row>
    <row r="55" spans="1:4" s="71" customFormat="1" ht="12" customHeight="1" thickBot="1">
      <c r="A55" s="316" t="s">
        <v>232</v>
      </c>
      <c r="B55" s="298" t="s">
        <v>237</v>
      </c>
      <c r="C55" s="286"/>
      <c r="D55" s="286"/>
    </row>
    <row r="56" spans="1:4" s="71" customFormat="1" ht="12" customHeight="1" thickBot="1">
      <c r="A56" s="28" t="s">
        <v>134</v>
      </c>
      <c r="B56" s="20" t="s">
        <v>238</v>
      </c>
      <c r="C56" s="209">
        <f>SUM(C57:C59)</f>
        <v>0</v>
      </c>
      <c r="D56" s="209"/>
    </row>
    <row r="57" spans="1:4" s="71" customFormat="1" ht="12" customHeight="1">
      <c r="A57" s="314" t="s">
        <v>74</v>
      </c>
      <c r="B57" s="296" t="s">
        <v>239</v>
      </c>
      <c r="C57" s="212"/>
      <c r="D57" s="212"/>
    </row>
    <row r="58" spans="1:4" s="71" customFormat="1" ht="12" customHeight="1">
      <c r="A58" s="315" t="s">
        <v>75</v>
      </c>
      <c r="B58" s="297" t="s">
        <v>350</v>
      </c>
      <c r="C58" s="211"/>
      <c r="D58" s="211"/>
    </row>
    <row r="59" spans="1:4" s="71" customFormat="1" ht="12" customHeight="1">
      <c r="A59" s="315" t="s">
        <v>242</v>
      </c>
      <c r="B59" s="297" t="s">
        <v>240</v>
      </c>
      <c r="C59" s="211"/>
      <c r="D59" s="211"/>
    </row>
    <row r="60" spans="1:4" s="71" customFormat="1" ht="12" customHeight="1" thickBot="1">
      <c r="A60" s="316" t="s">
        <v>243</v>
      </c>
      <c r="B60" s="298" t="s">
        <v>241</v>
      </c>
      <c r="C60" s="213"/>
      <c r="D60" s="213"/>
    </row>
    <row r="61" spans="1:4" s="71" customFormat="1" ht="12" customHeight="1" thickBot="1">
      <c r="A61" s="28" t="s">
        <v>16</v>
      </c>
      <c r="B61" s="204" t="s">
        <v>244</v>
      </c>
      <c r="C61" s="209">
        <f>SUM(C62:C64)</f>
        <v>33472079</v>
      </c>
      <c r="D61" s="209">
        <f>SUM(D62:D64)</f>
        <v>33472079</v>
      </c>
    </row>
    <row r="62" spans="1:4" s="71" customFormat="1" ht="12" customHeight="1">
      <c r="A62" s="314" t="s">
        <v>135</v>
      </c>
      <c r="B62" s="296" t="s">
        <v>246</v>
      </c>
      <c r="C62" s="214"/>
      <c r="D62" s="214"/>
    </row>
    <row r="63" spans="1:4" s="71" customFormat="1" ht="12" customHeight="1">
      <c r="A63" s="315" t="s">
        <v>136</v>
      </c>
      <c r="B63" s="297" t="s">
        <v>351</v>
      </c>
      <c r="C63" s="214"/>
      <c r="D63" s="214"/>
    </row>
    <row r="64" spans="1:4" s="71" customFormat="1" ht="12" customHeight="1">
      <c r="A64" s="315" t="s">
        <v>175</v>
      </c>
      <c r="B64" s="297" t="s">
        <v>247</v>
      </c>
      <c r="C64" s="214">
        <v>33472079</v>
      </c>
      <c r="D64" s="214">
        <v>33472079</v>
      </c>
    </row>
    <row r="65" spans="1:4" s="71" customFormat="1" ht="12" customHeight="1" thickBot="1">
      <c r="A65" s="316" t="s">
        <v>245</v>
      </c>
      <c r="B65" s="298" t="s">
        <v>248</v>
      </c>
      <c r="C65" s="214"/>
      <c r="D65" s="214"/>
    </row>
    <row r="66" spans="1:4" s="71" customFormat="1" ht="12" customHeight="1" thickBot="1">
      <c r="A66" s="28" t="s">
        <v>17</v>
      </c>
      <c r="B66" s="20" t="s">
        <v>249</v>
      </c>
      <c r="C66" s="215">
        <f>+C9+C16+C23+C30+C38+C50+C56+C61</f>
        <v>146340090</v>
      </c>
      <c r="D66" s="215">
        <f>SUM(D9,D16,D23,D30,D38,D50,D56,D61)</f>
        <v>170647286</v>
      </c>
    </row>
    <row r="67" spans="1:4" s="71" customFormat="1" ht="12" customHeight="1" thickBot="1">
      <c r="A67" s="317" t="s">
        <v>337</v>
      </c>
      <c r="B67" s="204" t="s">
        <v>251</v>
      </c>
      <c r="C67" s="209">
        <f>SUM(C68:C70)</f>
        <v>0</v>
      </c>
      <c r="D67" s="209"/>
    </row>
    <row r="68" spans="1:4" s="71" customFormat="1" ht="12" customHeight="1">
      <c r="A68" s="314" t="s">
        <v>279</v>
      </c>
      <c r="B68" s="296" t="s">
        <v>252</v>
      </c>
      <c r="C68" s="214"/>
      <c r="D68" s="214"/>
    </row>
    <row r="69" spans="1:4" s="71" customFormat="1" ht="12" customHeight="1">
      <c r="A69" s="315" t="s">
        <v>288</v>
      </c>
      <c r="B69" s="297" t="s">
        <v>253</v>
      </c>
      <c r="C69" s="214"/>
      <c r="D69" s="214"/>
    </row>
    <row r="70" spans="1:4" s="71" customFormat="1" ht="12" customHeight="1" thickBot="1">
      <c r="A70" s="316" t="s">
        <v>289</v>
      </c>
      <c r="B70" s="299" t="s">
        <v>383</v>
      </c>
      <c r="C70" s="214"/>
      <c r="D70" s="214"/>
    </row>
    <row r="71" spans="1:4" s="71" customFormat="1" ht="12" customHeight="1" thickBot="1">
      <c r="A71" s="317" t="s">
        <v>255</v>
      </c>
      <c r="B71" s="204" t="s">
        <v>256</v>
      </c>
      <c r="C71" s="209">
        <f>SUM(C72:C75)</f>
        <v>0</v>
      </c>
      <c r="D71" s="209"/>
    </row>
    <row r="72" spans="1:4" s="71" customFormat="1" ht="12" customHeight="1">
      <c r="A72" s="314" t="s">
        <v>114</v>
      </c>
      <c r="B72" s="296" t="s">
        <v>257</v>
      </c>
      <c r="C72" s="214"/>
      <c r="D72" s="214"/>
    </row>
    <row r="73" spans="1:4" s="71" customFormat="1" ht="12" customHeight="1">
      <c r="A73" s="315" t="s">
        <v>115</v>
      </c>
      <c r="B73" s="297" t="s">
        <v>452</v>
      </c>
      <c r="C73" s="214"/>
      <c r="D73" s="214"/>
    </row>
    <row r="74" spans="1:4" s="71" customFormat="1" ht="12" customHeight="1">
      <c r="A74" s="315" t="s">
        <v>280</v>
      </c>
      <c r="B74" s="297" t="s">
        <v>258</v>
      </c>
      <c r="C74" s="214"/>
      <c r="D74" s="214"/>
    </row>
    <row r="75" spans="1:4" s="71" customFormat="1" ht="12" customHeight="1" thickBot="1">
      <c r="A75" s="316" t="s">
        <v>281</v>
      </c>
      <c r="B75" s="206" t="s">
        <v>453</v>
      </c>
      <c r="C75" s="214"/>
      <c r="D75" s="214"/>
    </row>
    <row r="76" spans="1:4" s="71" customFormat="1" ht="12" customHeight="1" thickBot="1">
      <c r="A76" s="317" t="s">
        <v>259</v>
      </c>
      <c r="B76" s="204" t="s">
        <v>260</v>
      </c>
      <c r="C76" s="209">
        <f>SUM(C77:C78)</f>
        <v>74642648</v>
      </c>
      <c r="D76" s="209">
        <f>SUM(D77:D78)</f>
        <v>74642648</v>
      </c>
    </row>
    <row r="77" spans="1:4" s="71" customFormat="1" ht="12" customHeight="1">
      <c r="A77" s="314" t="s">
        <v>282</v>
      </c>
      <c r="B77" s="296" t="s">
        <v>261</v>
      </c>
      <c r="C77" s="214">
        <v>74642648</v>
      </c>
      <c r="D77" s="214">
        <v>74642648</v>
      </c>
    </row>
    <row r="78" spans="1:4" s="71" customFormat="1" ht="12" customHeight="1" thickBot="1">
      <c r="A78" s="316" t="s">
        <v>283</v>
      </c>
      <c r="B78" s="298" t="s">
        <v>262</v>
      </c>
      <c r="C78" s="214"/>
      <c r="D78" s="214"/>
    </row>
    <row r="79" spans="1:4" s="70" customFormat="1" ht="12" customHeight="1" thickBot="1">
      <c r="A79" s="317" t="s">
        <v>263</v>
      </c>
      <c r="B79" s="204" t="s">
        <v>264</v>
      </c>
      <c r="C79" s="209">
        <f>SUM(C80:C82)</f>
        <v>0</v>
      </c>
      <c r="D79" s="209"/>
    </row>
    <row r="80" spans="1:4" s="71" customFormat="1" ht="12" customHeight="1">
      <c r="A80" s="314" t="s">
        <v>284</v>
      </c>
      <c r="B80" s="296" t="s">
        <v>265</v>
      </c>
      <c r="C80" s="214"/>
      <c r="D80" s="214"/>
    </row>
    <row r="81" spans="1:4" s="71" customFormat="1" ht="12" customHeight="1">
      <c r="A81" s="315" t="s">
        <v>285</v>
      </c>
      <c r="B81" s="297" t="s">
        <v>266</v>
      </c>
      <c r="C81" s="214"/>
      <c r="D81" s="214"/>
    </row>
    <row r="82" spans="1:4" s="71" customFormat="1" ht="12" customHeight="1" thickBot="1">
      <c r="A82" s="316" t="s">
        <v>286</v>
      </c>
      <c r="B82" s="298" t="s">
        <v>454</v>
      </c>
      <c r="C82" s="373"/>
      <c r="D82" s="373"/>
    </row>
    <row r="83" spans="1:4" s="71" customFormat="1" ht="12" customHeight="1" thickBot="1">
      <c r="A83" s="317" t="s">
        <v>267</v>
      </c>
      <c r="B83" s="204" t="s">
        <v>287</v>
      </c>
      <c r="C83" s="209">
        <f>SUM(C84:C87)</f>
        <v>0</v>
      </c>
      <c r="D83" s="209"/>
    </row>
    <row r="84" spans="1:4" s="71" customFormat="1" ht="12" customHeight="1">
      <c r="A84" s="318" t="s">
        <v>268</v>
      </c>
      <c r="B84" s="296" t="s">
        <v>269</v>
      </c>
      <c r="C84" s="214"/>
      <c r="D84" s="214"/>
    </row>
    <row r="85" spans="1:4" s="71" customFormat="1" ht="12" customHeight="1">
      <c r="A85" s="319" t="s">
        <v>270</v>
      </c>
      <c r="B85" s="297" t="s">
        <v>271</v>
      </c>
      <c r="C85" s="214"/>
      <c r="D85" s="214"/>
    </row>
    <row r="86" spans="1:4" s="71" customFormat="1" ht="12" customHeight="1">
      <c r="A86" s="319" t="s">
        <v>272</v>
      </c>
      <c r="B86" s="297" t="s">
        <v>273</v>
      </c>
      <c r="C86" s="214"/>
      <c r="D86" s="214"/>
    </row>
    <row r="87" spans="1:4" s="70" customFormat="1" ht="12" customHeight="1" thickBot="1">
      <c r="A87" s="320" t="s">
        <v>274</v>
      </c>
      <c r="B87" s="298" t="s">
        <v>275</v>
      </c>
      <c r="C87" s="214"/>
      <c r="D87" s="214"/>
    </row>
    <row r="88" spans="1:4" s="70" customFormat="1" ht="12" customHeight="1" thickBot="1">
      <c r="A88" s="317" t="s">
        <v>276</v>
      </c>
      <c r="B88" s="204" t="s">
        <v>397</v>
      </c>
      <c r="C88" s="327"/>
      <c r="D88" s="327"/>
    </row>
    <row r="89" spans="1:4" s="70" customFormat="1" ht="12" customHeight="1" thickBot="1">
      <c r="A89" s="317" t="s">
        <v>420</v>
      </c>
      <c r="B89" s="204" t="s">
        <v>277</v>
      </c>
      <c r="C89" s="327"/>
      <c r="D89" s="327"/>
    </row>
    <row r="90" spans="1:4" s="70" customFormat="1" ht="12" customHeight="1" thickBot="1">
      <c r="A90" s="317" t="s">
        <v>421</v>
      </c>
      <c r="B90" s="303" t="s">
        <v>400</v>
      </c>
      <c r="C90" s="215">
        <f>+C67+C71+C76+C79+C83+C89+C88</f>
        <v>74642648</v>
      </c>
      <c r="D90" s="215">
        <f>SUM(D76,D79,D83,D88,D89)</f>
        <v>74642648</v>
      </c>
    </row>
    <row r="91" spans="1:4" s="70" customFormat="1" ht="12" customHeight="1" thickBot="1">
      <c r="A91" s="321" t="s">
        <v>422</v>
      </c>
      <c r="B91" s="304" t="s">
        <v>423</v>
      </c>
      <c r="C91" s="215">
        <f>+C66+C90</f>
        <v>220982738</v>
      </c>
      <c r="D91" s="215">
        <f>SUM(D66,D90)</f>
        <v>245289934</v>
      </c>
    </row>
    <row r="92" spans="1:4" s="71" customFormat="1" ht="15" customHeight="1" thickBot="1">
      <c r="A92" s="177"/>
      <c r="B92" s="178"/>
      <c r="C92" s="269"/>
      <c r="D92" s="269"/>
    </row>
    <row r="93" spans="1:4" s="57" customFormat="1" ht="16.5" customHeight="1" thickBot="1">
      <c r="A93" s="179"/>
      <c r="B93" s="180" t="s">
        <v>44</v>
      </c>
      <c r="C93" s="270"/>
      <c r="D93" s="270"/>
    </row>
    <row r="94" spans="1:4" s="72" customFormat="1" ht="12" customHeight="1" thickBot="1">
      <c r="A94" s="289" t="s">
        <v>9</v>
      </c>
      <c r="B94" s="27" t="s">
        <v>427</v>
      </c>
      <c r="C94" s="208">
        <f>C95+C96+C97+C98+C99+C112</f>
        <v>36266935</v>
      </c>
      <c r="D94" s="208">
        <f>SUM(D95:D99,D112)</f>
        <v>56713811</v>
      </c>
    </row>
    <row r="95" spans="1:4" ht="12" customHeight="1">
      <c r="A95" s="322" t="s">
        <v>76</v>
      </c>
      <c r="B95" s="9" t="s">
        <v>39</v>
      </c>
      <c r="C95" s="210">
        <v>10341992</v>
      </c>
      <c r="D95" s="210">
        <v>24873779</v>
      </c>
    </row>
    <row r="96" spans="1:4" ht="12" customHeight="1">
      <c r="A96" s="315" t="s">
        <v>77</v>
      </c>
      <c r="B96" s="7" t="s">
        <v>137</v>
      </c>
      <c r="C96" s="211">
        <v>1802420</v>
      </c>
      <c r="D96" s="211">
        <v>3239437</v>
      </c>
    </row>
    <row r="97" spans="1:4" ht="12" customHeight="1">
      <c r="A97" s="315" t="s">
        <v>78</v>
      </c>
      <c r="B97" s="7" t="s">
        <v>106</v>
      </c>
      <c r="C97" s="213">
        <v>15245650</v>
      </c>
      <c r="D97" s="213">
        <v>19740936</v>
      </c>
    </row>
    <row r="98" spans="1:4" ht="12" customHeight="1">
      <c r="A98" s="315" t="s">
        <v>79</v>
      </c>
      <c r="B98" s="10" t="s">
        <v>138</v>
      </c>
      <c r="C98" s="213">
        <v>1520000</v>
      </c>
      <c r="D98" s="213">
        <v>1520000</v>
      </c>
    </row>
    <row r="99" spans="1:4" ht="12" customHeight="1">
      <c r="A99" s="315" t="s">
        <v>90</v>
      </c>
      <c r="B99" s="18" t="s">
        <v>139</v>
      </c>
      <c r="C99" s="213">
        <f>SUM(C100:C111)</f>
        <v>6815123</v>
      </c>
      <c r="D99" s="213">
        <f>SUM(D100:D111)</f>
        <v>6815123</v>
      </c>
    </row>
    <row r="100" spans="1:4" ht="12" customHeight="1">
      <c r="A100" s="315" t="s">
        <v>80</v>
      </c>
      <c r="B100" s="7" t="s">
        <v>424</v>
      </c>
      <c r="C100" s="213"/>
      <c r="D100" s="213"/>
    </row>
    <row r="101" spans="1:4" ht="12" customHeight="1">
      <c r="A101" s="315" t="s">
        <v>81</v>
      </c>
      <c r="B101" s="101" t="s">
        <v>363</v>
      </c>
      <c r="C101" s="213"/>
      <c r="D101" s="213"/>
    </row>
    <row r="102" spans="1:4" ht="12" customHeight="1">
      <c r="A102" s="315" t="s">
        <v>91</v>
      </c>
      <c r="B102" s="101" t="s">
        <v>362</v>
      </c>
      <c r="C102" s="213"/>
      <c r="D102" s="213"/>
    </row>
    <row r="103" spans="1:4" ht="12" customHeight="1">
      <c r="A103" s="315" t="s">
        <v>92</v>
      </c>
      <c r="B103" s="101" t="s">
        <v>293</v>
      </c>
      <c r="C103" s="213"/>
      <c r="D103" s="213"/>
    </row>
    <row r="104" spans="1:4" ht="12" customHeight="1">
      <c r="A104" s="315" t="s">
        <v>93</v>
      </c>
      <c r="B104" s="102" t="s">
        <v>294</v>
      </c>
      <c r="C104" s="213"/>
      <c r="D104" s="213"/>
    </row>
    <row r="105" spans="1:4" ht="12" customHeight="1">
      <c r="A105" s="315" t="s">
        <v>94</v>
      </c>
      <c r="B105" s="102" t="s">
        <v>295</v>
      </c>
      <c r="C105" s="213"/>
      <c r="D105" s="213"/>
    </row>
    <row r="106" spans="1:4" ht="12" customHeight="1">
      <c r="A106" s="315" t="s">
        <v>96</v>
      </c>
      <c r="B106" s="101" t="s">
        <v>296</v>
      </c>
      <c r="C106" s="213">
        <v>5805123</v>
      </c>
      <c r="D106" s="213">
        <v>5805123</v>
      </c>
    </row>
    <row r="107" spans="1:4" ht="12" customHeight="1">
      <c r="A107" s="315" t="s">
        <v>140</v>
      </c>
      <c r="B107" s="101" t="s">
        <v>297</v>
      </c>
      <c r="C107" s="213"/>
      <c r="D107" s="213"/>
    </row>
    <row r="108" spans="1:4" ht="12" customHeight="1">
      <c r="A108" s="315" t="s">
        <v>291</v>
      </c>
      <c r="B108" s="102" t="s">
        <v>298</v>
      </c>
      <c r="C108" s="213"/>
      <c r="D108" s="213"/>
    </row>
    <row r="109" spans="1:4" ht="12" customHeight="1">
      <c r="A109" s="323" t="s">
        <v>292</v>
      </c>
      <c r="B109" s="103" t="s">
        <v>299</v>
      </c>
      <c r="C109" s="213"/>
      <c r="D109" s="213"/>
    </row>
    <row r="110" spans="1:4" ht="12" customHeight="1">
      <c r="A110" s="315" t="s">
        <v>360</v>
      </c>
      <c r="B110" s="103" t="s">
        <v>300</v>
      </c>
      <c r="C110" s="213"/>
      <c r="D110" s="213"/>
    </row>
    <row r="111" spans="1:4" ht="12" customHeight="1">
      <c r="A111" s="315" t="s">
        <v>361</v>
      </c>
      <c r="B111" s="102" t="s">
        <v>301</v>
      </c>
      <c r="C111" s="213">
        <v>1010000</v>
      </c>
      <c r="D111" s="213">
        <v>1010000</v>
      </c>
    </row>
    <row r="112" spans="1:4" ht="12" customHeight="1">
      <c r="A112" s="315" t="s">
        <v>365</v>
      </c>
      <c r="B112" s="10" t="s">
        <v>40</v>
      </c>
      <c r="C112" s="211">
        <v>541750</v>
      </c>
      <c r="D112" s="211">
        <f>SUM(D113:D114)</f>
        <v>524536</v>
      </c>
    </row>
    <row r="113" spans="1:4" ht="12" customHeight="1">
      <c r="A113" s="316" t="s">
        <v>366</v>
      </c>
      <c r="B113" s="7" t="s">
        <v>425</v>
      </c>
      <c r="C113" s="211">
        <v>541750</v>
      </c>
      <c r="D113" s="211">
        <v>524536</v>
      </c>
    </row>
    <row r="114" spans="1:4" ht="12" customHeight="1" thickBot="1">
      <c r="A114" s="324" t="s">
        <v>367</v>
      </c>
      <c r="B114" s="104" t="s">
        <v>426</v>
      </c>
      <c r="C114" s="217"/>
      <c r="D114" s="217"/>
    </row>
    <row r="115" spans="1:4" ht="12" customHeight="1" thickBot="1">
      <c r="A115" s="28" t="s">
        <v>10</v>
      </c>
      <c r="B115" s="26" t="s">
        <v>302</v>
      </c>
      <c r="C115" s="342">
        <f>+C116+C118+C120</f>
        <v>184144999</v>
      </c>
      <c r="D115" s="342">
        <f>SUM(D116,D118,D120)</f>
        <v>188005319</v>
      </c>
    </row>
    <row r="116" spans="1:4" ht="12" customHeight="1">
      <c r="A116" s="314" t="s">
        <v>82</v>
      </c>
      <c r="B116" s="7" t="s">
        <v>174</v>
      </c>
      <c r="C116" s="212">
        <v>184144999</v>
      </c>
      <c r="D116" s="212">
        <v>187903719</v>
      </c>
    </row>
    <row r="117" spans="1:4" ht="12" customHeight="1">
      <c r="A117" s="314" t="s">
        <v>83</v>
      </c>
      <c r="B117" s="11" t="s">
        <v>306</v>
      </c>
      <c r="C117" s="212">
        <v>177193399</v>
      </c>
      <c r="D117" s="212">
        <v>177193399</v>
      </c>
    </row>
    <row r="118" spans="1:4" ht="12" customHeight="1">
      <c r="A118" s="314" t="s">
        <v>84</v>
      </c>
      <c r="B118" s="11" t="s">
        <v>141</v>
      </c>
      <c r="C118" s="211"/>
      <c r="D118" s="211">
        <v>101600</v>
      </c>
    </row>
    <row r="119" spans="1:4" ht="12" customHeight="1">
      <c r="A119" s="314" t="s">
        <v>85</v>
      </c>
      <c r="B119" s="11" t="s">
        <v>307</v>
      </c>
      <c r="C119" s="196"/>
      <c r="D119" s="196"/>
    </row>
    <row r="120" spans="1:4" ht="12" customHeight="1">
      <c r="A120" s="314" t="s">
        <v>86</v>
      </c>
      <c r="B120" s="206" t="s">
        <v>176</v>
      </c>
      <c r="C120" s="196"/>
      <c r="D120" s="196"/>
    </row>
    <row r="121" spans="1:4" ht="12" customHeight="1">
      <c r="A121" s="314" t="s">
        <v>95</v>
      </c>
      <c r="B121" s="205" t="s">
        <v>352</v>
      </c>
      <c r="C121" s="196"/>
      <c r="D121" s="196"/>
    </row>
    <row r="122" spans="1:4" ht="12" customHeight="1">
      <c r="A122" s="314" t="s">
        <v>97</v>
      </c>
      <c r="B122" s="292" t="s">
        <v>312</v>
      </c>
      <c r="C122" s="196"/>
      <c r="D122" s="196"/>
    </row>
    <row r="123" spans="1:4" ht="12" customHeight="1">
      <c r="A123" s="314" t="s">
        <v>142</v>
      </c>
      <c r="B123" s="102" t="s">
        <v>295</v>
      </c>
      <c r="C123" s="196"/>
      <c r="D123" s="196"/>
    </row>
    <row r="124" spans="1:4" ht="12" customHeight="1">
      <c r="A124" s="314" t="s">
        <v>143</v>
      </c>
      <c r="B124" s="102" t="s">
        <v>311</v>
      </c>
      <c r="C124" s="196"/>
      <c r="D124" s="196"/>
    </row>
    <row r="125" spans="1:4" ht="12" customHeight="1">
      <c r="A125" s="314" t="s">
        <v>144</v>
      </c>
      <c r="B125" s="102" t="s">
        <v>310</v>
      </c>
      <c r="C125" s="196"/>
      <c r="D125" s="196"/>
    </row>
    <row r="126" spans="1:4" ht="12" customHeight="1">
      <c r="A126" s="314" t="s">
        <v>303</v>
      </c>
      <c r="B126" s="102" t="s">
        <v>298</v>
      </c>
      <c r="C126" s="196"/>
      <c r="D126" s="196"/>
    </row>
    <row r="127" spans="1:4" ht="12" customHeight="1">
      <c r="A127" s="314" t="s">
        <v>304</v>
      </c>
      <c r="B127" s="102" t="s">
        <v>309</v>
      </c>
      <c r="C127" s="196"/>
      <c r="D127" s="196"/>
    </row>
    <row r="128" spans="1:4" ht="12" customHeight="1" thickBot="1">
      <c r="A128" s="323" t="s">
        <v>305</v>
      </c>
      <c r="B128" s="102" t="s">
        <v>308</v>
      </c>
      <c r="C128" s="198"/>
      <c r="D128" s="198"/>
    </row>
    <row r="129" spans="1:12" ht="12" customHeight="1" thickBot="1">
      <c r="A129" s="28" t="s">
        <v>11</v>
      </c>
      <c r="B129" s="96" t="s">
        <v>370</v>
      </c>
      <c r="C129" s="209">
        <f>+C94+C115</f>
        <v>220411934</v>
      </c>
      <c r="D129" s="209">
        <f>SUM(D94,D115)</f>
        <v>244719130</v>
      </c>
    </row>
    <row r="130" spans="1:12" ht="12" customHeight="1" thickBot="1">
      <c r="A130" s="28" t="s">
        <v>12</v>
      </c>
      <c r="B130" s="96" t="s">
        <v>371</v>
      </c>
      <c r="C130" s="209">
        <f>+C131+C132+C133</f>
        <v>0</v>
      </c>
      <c r="D130" s="209"/>
    </row>
    <row r="131" spans="1:12" s="72" customFormat="1" ht="12" customHeight="1">
      <c r="A131" s="314" t="s">
        <v>211</v>
      </c>
      <c r="B131" s="8" t="s">
        <v>430</v>
      </c>
      <c r="C131" s="196"/>
      <c r="D131" s="196"/>
    </row>
    <row r="132" spans="1:12" ht="12" customHeight="1">
      <c r="A132" s="314" t="s">
        <v>212</v>
      </c>
      <c r="B132" s="8" t="s">
        <v>379</v>
      </c>
      <c r="C132" s="196"/>
      <c r="D132" s="196"/>
    </row>
    <row r="133" spans="1:12" ht="12" customHeight="1" thickBot="1">
      <c r="A133" s="323" t="s">
        <v>213</v>
      </c>
      <c r="B133" s="6" t="s">
        <v>429</v>
      </c>
      <c r="C133" s="196"/>
      <c r="D133" s="196"/>
    </row>
    <row r="134" spans="1:12" ht="12" customHeight="1" thickBot="1">
      <c r="A134" s="28" t="s">
        <v>13</v>
      </c>
      <c r="B134" s="96" t="s">
        <v>372</v>
      </c>
      <c r="C134" s="209">
        <f>SUM(C135:C140)</f>
        <v>0</v>
      </c>
      <c r="D134" s="209"/>
    </row>
    <row r="135" spans="1:12" ht="12" customHeight="1">
      <c r="A135" s="314" t="s">
        <v>69</v>
      </c>
      <c r="B135" s="8" t="s">
        <v>381</v>
      </c>
      <c r="C135" s="196"/>
      <c r="D135" s="196"/>
    </row>
    <row r="136" spans="1:12" ht="12" customHeight="1">
      <c r="A136" s="314" t="s">
        <v>70</v>
      </c>
      <c r="B136" s="8" t="s">
        <v>373</v>
      </c>
      <c r="C136" s="196"/>
      <c r="D136" s="196"/>
    </row>
    <row r="137" spans="1:12" ht="12" customHeight="1">
      <c r="A137" s="314" t="s">
        <v>71</v>
      </c>
      <c r="B137" s="8" t="s">
        <v>374</v>
      </c>
      <c r="C137" s="196"/>
      <c r="D137" s="196"/>
    </row>
    <row r="138" spans="1:12" ht="12" customHeight="1">
      <c r="A138" s="314" t="s">
        <v>129</v>
      </c>
      <c r="B138" s="8" t="s">
        <v>428</v>
      </c>
      <c r="C138" s="196"/>
      <c r="D138" s="196"/>
    </row>
    <row r="139" spans="1:12" ht="12" customHeight="1">
      <c r="A139" s="314" t="s">
        <v>130</v>
      </c>
      <c r="B139" s="8" t="s">
        <v>376</v>
      </c>
      <c r="C139" s="196"/>
      <c r="D139" s="196"/>
    </row>
    <row r="140" spans="1:12" s="72" customFormat="1" ht="12" customHeight="1" thickBot="1">
      <c r="A140" s="323" t="s">
        <v>131</v>
      </c>
      <c r="B140" s="6" t="s">
        <v>377</v>
      </c>
      <c r="C140" s="196"/>
      <c r="D140" s="196"/>
    </row>
    <row r="141" spans="1:12" ht="12" customHeight="1" thickBot="1">
      <c r="A141" s="28" t="s">
        <v>14</v>
      </c>
      <c r="B141" s="96" t="s">
        <v>433</v>
      </c>
      <c r="C141" s="215">
        <f>+C142+C143+C144+C145</f>
        <v>570804</v>
      </c>
      <c r="D141" s="215">
        <f>SUM(D142:D146)</f>
        <v>570804</v>
      </c>
      <c r="L141" s="181"/>
    </row>
    <row r="142" spans="1:12">
      <c r="A142" s="314" t="s">
        <v>72</v>
      </c>
      <c r="B142" s="8" t="s">
        <v>313</v>
      </c>
      <c r="C142" s="196"/>
      <c r="D142" s="196"/>
    </row>
    <row r="143" spans="1:12" ht="12" customHeight="1">
      <c r="A143" s="314" t="s">
        <v>73</v>
      </c>
      <c r="B143" s="8" t="s">
        <v>314</v>
      </c>
      <c r="C143" s="196">
        <v>570804</v>
      </c>
      <c r="D143" s="196">
        <v>570804</v>
      </c>
    </row>
    <row r="144" spans="1:12" ht="12" customHeight="1">
      <c r="A144" s="314" t="s">
        <v>230</v>
      </c>
      <c r="B144" s="8" t="s">
        <v>432</v>
      </c>
      <c r="C144" s="196"/>
      <c r="D144" s="196"/>
    </row>
    <row r="145" spans="1:4" s="72" customFormat="1" ht="12" customHeight="1">
      <c r="A145" s="314" t="s">
        <v>231</v>
      </c>
      <c r="B145" s="8" t="s">
        <v>386</v>
      </c>
      <c r="C145" s="198"/>
      <c r="D145" s="198"/>
    </row>
    <row r="146" spans="1:4" s="72" customFormat="1" ht="12" customHeight="1" thickBot="1">
      <c r="A146" s="323" t="s">
        <v>232</v>
      </c>
      <c r="B146" s="6" t="s">
        <v>333</v>
      </c>
      <c r="C146" s="376">
        <f>SUM(C147:C151)</f>
        <v>0</v>
      </c>
      <c r="D146" s="376"/>
    </row>
    <row r="147" spans="1:4" s="72" customFormat="1" ht="12" customHeight="1" thickBot="1">
      <c r="A147" s="28" t="s">
        <v>15</v>
      </c>
      <c r="B147" s="96" t="s">
        <v>387</v>
      </c>
      <c r="C147" s="375"/>
      <c r="D147" s="375"/>
    </row>
    <row r="148" spans="1:4" s="72" customFormat="1" ht="12" customHeight="1">
      <c r="A148" s="314" t="s">
        <v>74</v>
      </c>
      <c r="B148" s="8" t="s">
        <v>382</v>
      </c>
      <c r="C148" s="197"/>
      <c r="D148" s="197"/>
    </row>
    <row r="149" spans="1:4" s="72" customFormat="1" ht="12" customHeight="1">
      <c r="A149" s="314" t="s">
        <v>75</v>
      </c>
      <c r="B149" s="8" t="s">
        <v>389</v>
      </c>
      <c r="C149" s="196"/>
      <c r="D149" s="196"/>
    </row>
    <row r="150" spans="1:4" s="72" customFormat="1" ht="12" customHeight="1">
      <c r="A150" s="314" t="s">
        <v>242</v>
      </c>
      <c r="B150" s="8" t="s">
        <v>384</v>
      </c>
      <c r="C150" s="196"/>
      <c r="D150" s="196"/>
    </row>
    <row r="151" spans="1:4" s="72" customFormat="1" ht="12" customHeight="1">
      <c r="A151" s="314" t="s">
        <v>243</v>
      </c>
      <c r="B151" s="8" t="s">
        <v>431</v>
      </c>
      <c r="C151" s="198"/>
      <c r="D151" s="198"/>
    </row>
    <row r="152" spans="1:4" ht="12.75" customHeight="1" thickBot="1">
      <c r="A152" s="323" t="s">
        <v>388</v>
      </c>
      <c r="B152" s="6" t="s">
        <v>391</v>
      </c>
      <c r="C152" s="377"/>
      <c r="D152" s="377"/>
    </row>
    <row r="153" spans="1:4" ht="12.75" customHeight="1" thickBot="1">
      <c r="A153" s="347" t="s">
        <v>16</v>
      </c>
      <c r="B153" s="96" t="s">
        <v>392</v>
      </c>
      <c r="C153" s="344"/>
      <c r="D153" s="344"/>
    </row>
    <row r="154" spans="1:4" ht="12.75" customHeight="1" thickBot="1">
      <c r="A154" s="347" t="s">
        <v>17</v>
      </c>
      <c r="B154" s="96" t="s">
        <v>393</v>
      </c>
      <c r="C154" s="306"/>
      <c r="D154" s="306"/>
    </row>
    <row r="155" spans="1:4" ht="12" customHeight="1" thickBot="1">
      <c r="A155" s="28" t="s">
        <v>18</v>
      </c>
      <c r="B155" s="96" t="s">
        <v>395</v>
      </c>
      <c r="C155" s="306">
        <v>570804</v>
      </c>
      <c r="D155" s="306">
        <f>SUM(D130,D134,D141,D147,D153,D154)</f>
        <v>570804</v>
      </c>
    </row>
    <row r="156" spans="1:4" ht="15" customHeight="1" thickBot="1">
      <c r="A156" s="325" t="s">
        <v>19</v>
      </c>
      <c r="B156" s="271" t="s">
        <v>394</v>
      </c>
      <c r="C156" s="306">
        <f>+C129+C155</f>
        <v>220982738</v>
      </c>
      <c r="D156" s="306">
        <f>SUM(D129,D155)</f>
        <v>245289934</v>
      </c>
    </row>
    <row r="157" spans="1:4">
      <c r="A157" s="277"/>
      <c r="B157" s="278"/>
      <c r="C157" s="279"/>
      <c r="D157" s="279"/>
    </row>
  </sheetData>
  <sheetProtection formatCells="0"/>
  <mergeCells count="5">
    <mergeCell ref="C5:D5"/>
    <mergeCell ref="C1:D1"/>
    <mergeCell ref="B3:D3"/>
    <mergeCell ref="B4:D4"/>
    <mergeCell ref="A2:D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7" orientation="portrait" verticalDpi="300" r:id="rId1"/>
  <headerFooter alignWithMargins="0"/>
  <rowBreaks count="1" manualBreakCount="1">
    <brk id="87" max="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6"/>
  <sheetViews>
    <sheetView view="pageBreakPreview" topLeftCell="A143" zoomScale="85" zoomScaleNormal="100" zoomScaleSheetLayoutView="85" workbookViewId="0">
      <selection activeCell="B7" sqref="B7"/>
    </sheetView>
  </sheetViews>
  <sheetFormatPr defaultColWidth="9.33203125" defaultRowHeight="13.2"/>
  <cols>
    <col min="1" max="1" width="19.44140625" style="280" customWidth="1"/>
    <col min="2" max="2" width="72" style="281" customWidth="1"/>
    <col min="3" max="4" width="25" style="282" customWidth="1"/>
    <col min="5" max="16384" width="9.33203125" style="2"/>
  </cols>
  <sheetData>
    <row r="1" spans="1:4" s="1" customFormat="1" ht="16.5" hidden="1" customHeight="1" thickBot="1">
      <c r="A1" s="170"/>
      <c r="B1" s="171"/>
      <c r="C1" s="367"/>
      <c r="D1" s="367"/>
    </row>
    <row r="2" spans="1:4" s="68" customFormat="1" ht="15.75" customHeight="1">
      <c r="A2" s="287" t="s">
        <v>45</v>
      </c>
      <c r="B2" s="265" t="s">
        <v>170</v>
      </c>
      <c r="C2" s="462"/>
      <c r="D2" s="463"/>
    </row>
    <row r="3" spans="1:4" s="68" customFormat="1" ht="12.75" customHeight="1" thickBot="1">
      <c r="A3" s="172" t="s">
        <v>156</v>
      </c>
      <c r="B3" s="266" t="s">
        <v>353</v>
      </c>
      <c r="C3" s="464"/>
      <c r="D3" s="465"/>
    </row>
    <row r="4" spans="1:4" s="69" customFormat="1" ht="15" customHeight="1" thickBot="1">
      <c r="A4" s="173"/>
      <c r="B4" s="173"/>
      <c r="C4" s="453" t="str">
        <f>'9. mell. 1. OLDAL'!C5</f>
        <v>Forintban!</v>
      </c>
      <c r="D4" s="466"/>
    </row>
    <row r="5" spans="1:4" ht="24" thickBot="1">
      <c r="A5" s="288" t="s">
        <v>157</v>
      </c>
      <c r="B5" s="174" t="s">
        <v>446</v>
      </c>
      <c r="C5" s="32" t="s">
        <v>479</v>
      </c>
      <c r="D5" s="32" t="s">
        <v>480</v>
      </c>
    </row>
    <row r="6" spans="1:4" s="57" customFormat="1" ht="12.9" customHeight="1" thickBot="1">
      <c r="A6" s="151"/>
      <c r="B6" s="152" t="s">
        <v>409</v>
      </c>
      <c r="C6" s="153" t="s">
        <v>410</v>
      </c>
      <c r="D6" s="153" t="s">
        <v>411</v>
      </c>
    </row>
    <row r="7" spans="1:4" s="57" customFormat="1" ht="12.75" customHeight="1" thickBot="1">
      <c r="A7" s="175"/>
      <c r="B7" s="176" t="s">
        <v>43</v>
      </c>
      <c r="C7" s="267"/>
      <c r="D7" s="267"/>
    </row>
    <row r="8" spans="1:4" s="57" customFormat="1" ht="12" customHeight="1" thickBot="1">
      <c r="A8" s="28" t="s">
        <v>9</v>
      </c>
      <c r="B8" s="20" t="s">
        <v>197</v>
      </c>
      <c r="C8" s="209">
        <f>+C9+C10+C11+C12+C13+C14</f>
        <v>14270094</v>
      </c>
      <c r="D8" s="209">
        <f>SUM(D9:D14)</f>
        <v>14420582</v>
      </c>
    </row>
    <row r="9" spans="1:4" s="70" customFormat="1" ht="12" customHeight="1">
      <c r="A9" s="314" t="s">
        <v>76</v>
      </c>
      <c r="B9" s="296" t="s">
        <v>198</v>
      </c>
      <c r="C9" s="212">
        <v>8082094</v>
      </c>
      <c r="D9" s="212">
        <v>8092830</v>
      </c>
    </row>
    <row r="10" spans="1:4" s="71" customFormat="1" ht="12" customHeight="1">
      <c r="A10" s="315" t="s">
        <v>77</v>
      </c>
      <c r="B10" s="297" t="s">
        <v>199</v>
      </c>
      <c r="C10" s="211"/>
      <c r="D10" s="211"/>
    </row>
    <row r="11" spans="1:4" s="71" customFormat="1" ht="12" customHeight="1">
      <c r="A11" s="315" t="s">
        <v>78</v>
      </c>
      <c r="B11" s="297" t="s">
        <v>434</v>
      </c>
      <c r="C11" s="211">
        <v>4388000</v>
      </c>
      <c r="D11" s="211">
        <v>4449244</v>
      </c>
    </row>
    <row r="12" spans="1:4" s="71" customFormat="1" ht="12" customHeight="1">
      <c r="A12" s="315" t="s">
        <v>79</v>
      </c>
      <c r="B12" s="297" t="s">
        <v>200</v>
      </c>
      <c r="C12" s="211">
        <v>1800000</v>
      </c>
      <c r="D12" s="211">
        <v>1800000</v>
      </c>
    </row>
    <row r="13" spans="1:4" s="71" customFormat="1" ht="12" customHeight="1">
      <c r="A13" s="315" t="s">
        <v>113</v>
      </c>
      <c r="B13" s="297" t="s">
        <v>419</v>
      </c>
      <c r="C13" s="211"/>
      <c r="D13" s="211">
        <v>78508</v>
      </c>
    </row>
    <row r="14" spans="1:4" s="70" customFormat="1" ht="12" customHeight="1" thickBot="1">
      <c r="A14" s="316" t="s">
        <v>80</v>
      </c>
      <c r="B14" s="298" t="s">
        <v>355</v>
      </c>
      <c r="C14" s="211"/>
      <c r="D14" s="211"/>
    </row>
    <row r="15" spans="1:4" s="70" customFormat="1" ht="12" customHeight="1" thickBot="1">
      <c r="A15" s="28" t="s">
        <v>10</v>
      </c>
      <c r="B15" s="204" t="s">
        <v>201</v>
      </c>
      <c r="C15" s="209">
        <f>+C16+C17+C18+C19+C20</f>
        <v>4352841</v>
      </c>
      <c r="D15" s="209">
        <f>SUM(D16:D21)</f>
        <v>24649229</v>
      </c>
    </row>
    <row r="16" spans="1:4" s="70" customFormat="1" ht="12" customHeight="1">
      <c r="A16" s="314" t="s">
        <v>82</v>
      </c>
      <c r="B16" s="296" t="s">
        <v>202</v>
      </c>
      <c r="C16" s="212"/>
      <c r="D16" s="212"/>
    </row>
    <row r="17" spans="1:4" s="70" customFormat="1" ht="12" customHeight="1">
      <c r="A17" s="315" t="s">
        <v>83</v>
      </c>
      <c r="B17" s="297" t="s">
        <v>203</v>
      </c>
      <c r="C17" s="211"/>
      <c r="D17" s="211"/>
    </row>
    <row r="18" spans="1:4" s="70" customFormat="1" ht="12" customHeight="1">
      <c r="A18" s="315" t="s">
        <v>84</v>
      </c>
      <c r="B18" s="297" t="s">
        <v>346</v>
      </c>
      <c r="C18" s="211"/>
      <c r="D18" s="211"/>
    </row>
    <row r="19" spans="1:4" s="70" customFormat="1" ht="12" customHeight="1">
      <c r="A19" s="315" t="s">
        <v>85</v>
      </c>
      <c r="B19" s="297" t="s">
        <v>347</v>
      </c>
      <c r="C19" s="211"/>
      <c r="D19" s="211"/>
    </row>
    <row r="20" spans="1:4" s="70" customFormat="1" ht="12" customHeight="1">
      <c r="A20" s="315" t="s">
        <v>86</v>
      </c>
      <c r="B20" s="297" t="s">
        <v>204</v>
      </c>
      <c r="C20" s="211">
        <v>4352841</v>
      </c>
      <c r="D20" s="211">
        <v>24649229</v>
      </c>
    </row>
    <row r="21" spans="1:4" s="71" customFormat="1" ht="12" customHeight="1" thickBot="1">
      <c r="A21" s="316" t="s">
        <v>95</v>
      </c>
      <c r="B21" s="298" t="s">
        <v>205</v>
      </c>
      <c r="C21" s="213"/>
      <c r="D21" s="213"/>
    </row>
    <row r="22" spans="1:4" s="71" customFormat="1" ht="12" customHeight="1" thickBot="1">
      <c r="A22" s="28" t="s">
        <v>11</v>
      </c>
      <c r="B22" s="20" t="s">
        <v>206</v>
      </c>
      <c r="C22" s="209">
        <f>+C23+C24+C25+C26+C27</f>
        <v>77500076</v>
      </c>
      <c r="D22" s="209">
        <f>SUM(D23:D27)</f>
        <v>81360396</v>
      </c>
    </row>
    <row r="23" spans="1:4" s="71" customFormat="1" ht="12" customHeight="1">
      <c r="A23" s="314" t="s">
        <v>65</v>
      </c>
      <c r="B23" s="296" t="s">
        <v>207</v>
      </c>
      <c r="C23" s="212"/>
      <c r="D23" s="212"/>
    </row>
    <row r="24" spans="1:4" s="70" customFormat="1" ht="12" customHeight="1">
      <c r="A24" s="315" t="s">
        <v>66</v>
      </c>
      <c r="B24" s="297" t="s">
        <v>208</v>
      </c>
      <c r="C24" s="211"/>
      <c r="D24" s="211"/>
    </row>
    <row r="25" spans="1:4" s="71" customFormat="1" ht="12" customHeight="1">
      <c r="A25" s="315" t="s">
        <v>67</v>
      </c>
      <c r="B25" s="297" t="s">
        <v>348</v>
      </c>
      <c r="C25" s="211"/>
      <c r="D25" s="211"/>
    </row>
    <row r="26" spans="1:4" s="71" customFormat="1" ht="12" customHeight="1">
      <c r="A26" s="315" t="s">
        <v>68</v>
      </c>
      <c r="B26" s="297" t="s">
        <v>349</v>
      </c>
      <c r="C26" s="211"/>
      <c r="D26" s="211"/>
    </row>
    <row r="27" spans="1:4" s="71" customFormat="1" ht="12" customHeight="1">
      <c r="A27" s="315" t="s">
        <v>125</v>
      </c>
      <c r="B27" s="297" t="s">
        <v>209</v>
      </c>
      <c r="C27" s="211">
        <v>77500076</v>
      </c>
      <c r="D27" s="211">
        <v>81360396</v>
      </c>
    </row>
    <row r="28" spans="1:4" s="71" customFormat="1" ht="12" customHeight="1" thickBot="1">
      <c r="A28" s="316" t="s">
        <v>126</v>
      </c>
      <c r="B28" s="298" t="s">
        <v>210</v>
      </c>
      <c r="C28" s="370">
        <v>77500076</v>
      </c>
      <c r="D28" s="370">
        <v>77500076</v>
      </c>
    </row>
    <row r="29" spans="1:4" s="71" customFormat="1" ht="12" customHeight="1" thickBot="1">
      <c r="A29" s="28" t="s">
        <v>127</v>
      </c>
      <c r="B29" s="20" t="s">
        <v>444</v>
      </c>
      <c r="C29" s="215">
        <f>SUM(C30:C36)</f>
        <v>14245000</v>
      </c>
      <c r="D29" s="215">
        <f>SUM(D30:D36)</f>
        <v>14245000</v>
      </c>
    </row>
    <row r="30" spans="1:4" s="71" customFormat="1" ht="12" customHeight="1">
      <c r="A30" s="314" t="s">
        <v>211</v>
      </c>
      <c r="B30" s="296" t="s">
        <v>439</v>
      </c>
      <c r="C30" s="212"/>
      <c r="D30" s="212"/>
    </row>
    <row r="31" spans="1:4" s="71" customFormat="1" ht="12" customHeight="1">
      <c r="A31" s="315" t="s">
        <v>212</v>
      </c>
      <c r="B31" s="297" t="s">
        <v>440</v>
      </c>
      <c r="C31" s="211"/>
      <c r="D31" s="211"/>
    </row>
    <row r="32" spans="1:4" s="71" customFormat="1" ht="12" customHeight="1">
      <c r="A32" s="315" t="s">
        <v>213</v>
      </c>
      <c r="B32" s="297" t="s">
        <v>441</v>
      </c>
      <c r="C32" s="211">
        <v>12500000</v>
      </c>
      <c r="D32" s="211">
        <v>12500000</v>
      </c>
    </row>
    <row r="33" spans="1:4" s="71" customFormat="1" ht="12" customHeight="1">
      <c r="A33" s="315" t="s">
        <v>214</v>
      </c>
      <c r="B33" s="297" t="s">
        <v>442</v>
      </c>
      <c r="C33" s="211"/>
      <c r="D33" s="211"/>
    </row>
    <row r="34" spans="1:4" s="71" customFormat="1" ht="12" customHeight="1">
      <c r="A34" s="315" t="s">
        <v>436</v>
      </c>
      <c r="B34" s="297" t="s">
        <v>215</v>
      </c>
      <c r="C34" s="211">
        <v>1300000</v>
      </c>
      <c r="D34" s="211">
        <v>1300000</v>
      </c>
    </row>
    <row r="35" spans="1:4" s="71" customFormat="1" ht="12" customHeight="1">
      <c r="A35" s="315" t="s">
        <v>437</v>
      </c>
      <c r="B35" s="297" t="s">
        <v>216</v>
      </c>
      <c r="C35" s="211">
        <v>400000</v>
      </c>
      <c r="D35" s="211">
        <v>400000</v>
      </c>
    </row>
    <row r="36" spans="1:4" s="71" customFormat="1" ht="12" customHeight="1" thickBot="1">
      <c r="A36" s="316" t="s">
        <v>438</v>
      </c>
      <c r="B36" s="348" t="s">
        <v>217</v>
      </c>
      <c r="C36" s="213">
        <v>45000</v>
      </c>
      <c r="D36" s="213">
        <v>45000</v>
      </c>
    </row>
    <row r="37" spans="1:4" s="71" customFormat="1" ht="12" customHeight="1" thickBot="1">
      <c r="A37" s="28" t="s">
        <v>13</v>
      </c>
      <c r="B37" s="20" t="s">
        <v>356</v>
      </c>
      <c r="C37" s="209">
        <f>SUM(C38:C48)</f>
        <v>2500000</v>
      </c>
      <c r="D37" s="209">
        <f>SUM(D38:D48)</f>
        <v>2500000</v>
      </c>
    </row>
    <row r="38" spans="1:4" s="71" customFormat="1" ht="12" customHeight="1">
      <c r="A38" s="314" t="s">
        <v>69</v>
      </c>
      <c r="B38" s="296" t="s">
        <v>220</v>
      </c>
      <c r="C38" s="212">
        <v>2000000</v>
      </c>
      <c r="D38" s="212">
        <v>2000000</v>
      </c>
    </row>
    <row r="39" spans="1:4" s="71" customFormat="1" ht="12" customHeight="1">
      <c r="A39" s="315" t="s">
        <v>70</v>
      </c>
      <c r="B39" s="297" t="s">
        <v>221</v>
      </c>
      <c r="C39" s="211"/>
      <c r="D39" s="211"/>
    </row>
    <row r="40" spans="1:4" s="71" customFormat="1" ht="12" customHeight="1">
      <c r="A40" s="315" t="s">
        <v>71</v>
      </c>
      <c r="B40" s="297" t="s">
        <v>222</v>
      </c>
      <c r="C40" s="211"/>
      <c r="D40" s="211"/>
    </row>
    <row r="41" spans="1:4" s="71" customFormat="1" ht="12" customHeight="1">
      <c r="A41" s="315" t="s">
        <v>129</v>
      </c>
      <c r="B41" s="297" t="s">
        <v>223</v>
      </c>
      <c r="C41" s="211"/>
      <c r="D41" s="211"/>
    </row>
    <row r="42" spans="1:4" s="71" customFormat="1" ht="12" customHeight="1">
      <c r="A42" s="315" t="s">
        <v>130</v>
      </c>
      <c r="B42" s="297" t="s">
        <v>224</v>
      </c>
      <c r="C42" s="211"/>
      <c r="D42" s="211"/>
    </row>
    <row r="43" spans="1:4" s="71" customFormat="1" ht="12" customHeight="1">
      <c r="A43" s="315" t="s">
        <v>131</v>
      </c>
      <c r="B43" s="297" t="s">
        <v>225</v>
      </c>
      <c r="C43" s="211"/>
      <c r="D43" s="211"/>
    </row>
    <row r="44" spans="1:4" s="71" customFormat="1" ht="12" customHeight="1">
      <c r="A44" s="315" t="s">
        <v>132</v>
      </c>
      <c r="B44" s="297" t="s">
        <v>226</v>
      </c>
      <c r="C44" s="211"/>
      <c r="D44" s="211"/>
    </row>
    <row r="45" spans="1:4" s="71" customFormat="1" ht="12" customHeight="1">
      <c r="A45" s="315" t="s">
        <v>133</v>
      </c>
      <c r="B45" s="297" t="s">
        <v>443</v>
      </c>
      <c r="C45" s="211"/>
      <c r="D45" s="211"/>
    </row>
    <row r="46" spans="1:4" s="71" customFormat="1" ht="12" customHeight="1">
      <c r="A46" s="315" t="s">
        <v>218</v>
      </c>
      <c r="B46" s="297" t="s">
        <v>227</v>
      </c>
      <c r="C46" s="214"/>
      <c r="D46" s="214"/>
    </row>
    <row r="47" spans="1:4" s="71" customFormat="1" ht="12" customHeight="1">
      <c r="A47" s="316" t="s">
        <v>219</v>
      </c>
      <c r="B47" s="298" t="s">
        <v>358</v>
      </c>
      <c r="C47" s="286"/>
      <c r="D47" s="286"/>
    </row>
    <row r="48" spans="1:4" s="71" customFormat="1" ht="12" customHeight="1" thickBot="1">
      <c r="A48" s="316" t="s">
        <v>357</v>
      </c>
      <c r="B48" s="298" t="s">
        <v>228</v>
      </c>
      <c r="C48" s="286">
        <v>500000</v>
      </c>
      <c r="D48" s="286">
        <v>500000</v>
      </c>
    </row>
    <row r="49" spans="1:4" s="71" customFormat="1" ht="12" customHeight="1" thickBot="1">
      <c r="A49" s="28" t="s">
        <v>14</v>
      </c>
      <c r="B49" s="20" t="s">
        <v>229</v>
      </c>
      <c r="C49" s="209">
        <f>SUM(C50:C54)</f>
        <v>0</v>
      </c>
      <c r="D49" s="209"/>
    </row>
    <row r="50" spans="1:4" s="71" customFormat="1" ht="12" customHeight="1">
      <c r="A50" s="314" t="s">
        <v>72</v>
      </c>
      <c r="B50" s="296" t="s">
        <v>233</v>
      </c>
      <c r="C50" s="326"/>
      <c r="D50" s="326"/>
    </row>
    <row r="51" spans="1:4" s="71" customFormat="1" ht="12" customHeight="1">
      <c r="A51" s="315" t="s">
        <v>73</v>
      </c>
      <c r="B51" s="297" t="s">
        <v>234</v>
      </c>
      <c r="C51" s="214"/>
      <c r="D51" s="214"/>
    </row>
    <row r="52" spans="1:4" s="71" customFormat="1" ht="12" customHeight="1">
      <c r="A52" s="315" t="s">
        <v>230</v>
      </c>
      <c r="B52" s="297" t="s">
        <v>235</v>
      </c>
      <c r="C52" s="214"/>
      <c r="D52" s="214"/>
    </row>
    <row r="53" spans="1:4" s="71" customFormat="1" ht="12" customHeight="1">
      <c r="A53" s="315" t="s">
        <v>231</v>
      </c>
      <c r="B53" s="297" t="s">
        <v>236</v>
      </c>
      <c r="C53" s="214"/>
      <c r="D53" s="214"/>
    </row>
    <row r="54" spans="1:4" s="71" customFormat="1" ht="12" customHeight="1" thickBot="1">
      <c r="A54" s="316" t="s">
        <v>232</v>
      </c>
      <c r="B54" s="298" t="s">
        <v>237</v>
      </c>
      <c r="C54" s="286"/>
      <c r="D54" s="286"/>
    </row>
    <row r="55" spans="1:4" s="71" customFormat="1" ht="12" customHeight="1" thickBot="1">
      <c r="A55" s="28" t="s">
        <v>134</v>
      </c>
      <c r="B55" s="20" t="s">
        <v>238</v>
      </c>
      <c r="C55" s="209">
        <f>SUM(C56:C58)</f>
        <v>0</v>
      </c>
      <c r="D55" s="209"/>
    </row>
    <row r="56" spans="1:4" s="71" customFormat="1" ht="12" customHeight="1">
      <c r="A56" s="314" t="s">
        <v>74</v>
      </c>
      <c r="B56" s="296" t="s">
        <v>239</v>
      </c>
      <c r="C56" s="212"/>
      <c r="D56" s="212"/>
    </row>
    <row r="57" spans="1:4" s="71" customFormat="1" ht="12" customHeight="1">
      <c r="A57" s="315" t="s">
        <v>75</v>
      </c>
      <c r="B57" s="297" t="s">
        <v>350</v>
      </c>
      <c r="C57" s="211"/>
      <c r="D57" s="211"/>
    </row>
    <row r="58" spans="1:4" s="71" customFormat="1" ht="12" customHeight="1">
      <c r="A58" s="315" t="s">
        <v>242</v>
      </c>
      <c r="B58" s="297" t="s">
        <v>240</v>
      </c>
      <c r="C58" s="211"/>
      <c r="D58" s="211"/>
    </row>
    <row r="59" spans="1:4" s="71" customFormat="1" ht="12" customHeight="1" thickBot="1">
      <c r="A59" s="316" t="s">
        <v>243</v>
      </c>
      <c r="B59" s="298" t="s">
        <v>241</v>
      </c>
      <c r="C59" s="213"/>
      <c r="D59" s="213"/>
    </row>
    <row r="60" spans="1:4" s="71" customFormat="1" ht="12" customHeight="1" thickBot="1">
      <c r="A60" s="28" t="s">
        <v>16</v>
      </c>
      <c r="B60" s="204" t="s">
        <v>244</v>
      </c>
      <c r="C60" s="209">
        <f>SUM(C61:C63)</f>
        <v>33472079</v>
      </c>
      <c r="D60" s="209">
        <f>SUM(D61:D63)</f>
        <v>33472079</v>
      </c>
    </row>
    <row r="61" spans="1:4" s="71" customFormat="1" ht="12" customHeight="1">
      <c r="A61" s="314" t="s">
        <v>135</v>
      </c>
      <c r="B61" s="296" t="s">
        <v>246</v>
      </c>
      <c r="C61" s="214"/>
      <c r="D61" s="214"/>
    </row>
    <row r="62" spans="1:4" s="71" customFormat="1" ht="12" customHeight="1">
      <c r="A62" s="315" t="s">
        <v>136</v>
      </c>
      <c r="B62" s="297" t="s">
        <v>351</v>
      </c>
      <c r="C62" s="214"/>
      <c r="D62" s="214"/>
    </row>
    <row r="63" spans="1:4" s="71" customFormat="1" ht="12" customHeight="1">
      <c r="A63" s="315" t="s">
        <v>175</v>
      </c>
      <c r="B63" s="297" t="s">
        <v>247</v>
      </c>
      <c r="C63" s="214">
        <v>33472079</v>
      </c>
      <c r="D63" s="214">
        <v>33472079</v>
      </c>
    </row>
    <row r="64" spans="1:4" s="71" customFormat="1" ht="12" customHeight="1" thickBot="1">
      <c r="A64" s="316" t="s">
        <v>245</v>
      </c>
      <c r="B64" s="298" t="s">
        <v>248</v>
      </c>
      <c r="C64" s="214"/>
      <c r="D64" s="214"/>
    </row>
    <row r="65" spans="1:4" s="71" customFormat="1" ht="12" customHeight="1" thickBot="1">
      <c r="A65" s="28" t="s">
        <v>17</v>
      </c>
      <c r="B65" s="20" t="s">
        <v>249</v>
      </c>
      <c r="C65" s="215">
        <f>+C8+C15+C22+C29+C37+C49+C55+C60</f>
        <v>146340090</v>
      </c>
      <c r="D65" s="215">
        <f>SUM(D8,D15,D22,D29,D37,D49,D55,D60)</f>
        <v>170647286</v>
      </c>
    </row>
    <row r="66" spans="1:4" s="71" customFormat="1" ht="12" customHeight="1" thickBot="1">
      <c r="A66" s="317" t="s">
        <v>337</v>
      </c>
      <c r="B66" s="204" t="s">
        <v>251</v>
      </c>
      <c r="C66" s="209">
        <f>SUM(C67:C69)</f>
        <v>0</v>
      </c>
      <c r="D66" s="209"/>
    </row>
    <row r="67" spans="1:4" s="71" customFormat="1" ht="12" customHeight="1">
      <c r="A67" s="314" t="s">
        <v>279</v>
      </c>
      <c r="B67" s="296" t="s">
        <v>252</v>
      </c>
      <c r="C67" s="214"/>
      <c r="D67" s="214"/>
    </row>
    <row r="68" spans="1:4" s="71" customFormat="1" ht="12" customHeight="1">
      <c r="A68" s="315" t="s">
        <v>288</v>
      </c>
      <c r="B68" s="297" t="s">
        <v>253</v>
      </c>
      <c r="C68" s="214"/>
      <c r="D68" s="214"/>
    </row>
    <row r="69" spans="1:4" s="71" customFormat="1" ht="12" customHeight="1" thickBot="1">
      <c r="A69" s="316" t="s">
        <v>289</v>
      </c>
      <c r="B69" s="299" t="s">
        <v>254</v>
      </c>
      <c r="C69" s="214"/>
      <c r="D69" s="214"/>
    </row>
    <row r="70" spans="1:4" s="71" customFormat="1" ht="12" customHeight="1" thickBot="1">
      <c r="A70" s="317" t="s">
        <v>255</v>
      </c>
      <c r="B70" s="204" t="s">
        <v>256</v>
      </c>
      <c r="C70" s="209">
        <f>SUM(C71:C74)</f>
        <v>0</v>
      </c>
      <c r="D70" s="209"/>
    </row>
    <row r="71" spans="1:4" s="71" customFormat="1" ht="12" customHeight="1">
      <c r="A71" s="314" t="s">
        <v>114</v>
      </c>
      <c r="B71" s="296" t="s">
        <v>257</v>
      </c>
      <c r="C71" s="214"/>
      <c r="D71" s="214"/>
    </row>
    <row r="72" spans="1:4" s="71" customFormat="1" ht="12" customHeight="1">
      <c r="A72" s="315" t="s">
        <v>115</v>
      </c>
      <c r="B72" s="297" t="s">
        <v>452</v>
      </c>
      <c r="C72" s="214"/>
      <c r="D72" s="214"/>
    </row>
    <row r="73" spans="1:4" s="71" customFormat="1" ht="12" customHeight="1">
      <c r="A73" s="315" t="s">
        <v>280</v>
      </c>
      <c r="B73" s="297" t="s">
        <v>258</v>
      </c>
      <c r="C73" s="214"/>
      <c r="D73" s="214"/>
    </row>
    <row r="74" spans="1:4" s="71" customFormat="1" ht="12" customHeight="1" thickBot="1">
      <c r="A74" s="316" t="s">
        <v>281</v>
      </c>
      <c r="B74" s="206" t="s">
        <v>453</v>
      </c>
      <c r="C74" s="214"/>
      <c r="D74" s="214"/>
    </row>
    <row r="75" spans="1:4" s="71" customFormat="1" ht="12" customHeight="1" thickBot="1">
      <c r="A75" s="317" t="s">
        <v>259</v>
      </c>
      <c r="B75" s="204" t="s">
        <v>260</v>
      </c>
      <c r="C75" s="209">
        <f>SUM(C76:C77)</f>
        <v>74642648</v>
      </c>
      <c r="D75" s="209">
        <f>SUM(D76:D77)</f>
        <v>74642648</v>
      </c>
    </row>
    <row r="76" spans="1:4" s="71" customFormat="1" ht="12" customHeight="1">
      <c r="A76" s="314" t="s">
        <v>282</v>
      </c>
      <c r="B76" s="296" t="s">
        <v>261</v>
      </c>
      <c r="C76" s="214">
        <v>74642648</v>
      </c>
      <c r="D76" s="214">
        <v>74642648</v>
      </c>
    </row>
    <row r="77" spans="1:4" s="71" customFormat="1" ht="12" customHeight="1" thickBot="1">
      <c r="A77" s="316" t="s">
        <v>283</v>
      </c>
      <c r="B77" s="298" t="s">
        <v>262</v>
      </c>
      <c r="C77" s="214"/>
      <c r="D77" s="214"/>
    </row>
    <row r="78" spans="1:4" s="70" customFormat="1" ht="12" customHeight="1" thickBot="1">
      <c r="A78" s="317" t="s">
        <v>263</v>
      </c>
      <c r="B78" s="204" t="s">
        <v>264</v>
      </c>
      <c r="C78" s="209">
        <f>SUM(C79:C81)</f>
        <v>0</v>
      </c>
      <c r="D78" s="209"/>
    </row>
    <row r="79" spans="1:4" s="71" customFormat="1" ht="12" customHeight="1">
      <c r="A79" s="314" t="s">
        <v>284</v>
      </c>
      <c r="B79" s="296" t="s">
        <v>265</v>
      </c>
      <c r="C79" s="214"/>
      <c r="D79" s="214"/>
    </row>
    <row r="80" spans="1:4" s="71" customFormat="1" ht="12" customHeight="1">
      <c r="A80" s="315" t="s">
        <v>285</v>
      </c>
      <c r="B80" s="297" t="s">
        <v>266</v>
      </c>
      <c r="C80" s="214"/>
      <c r="D80" s="214"/>
    </row>
    <row r="81" spans="1:4" s="71" customFormat="1" ht="12" customHeight="1" thickBot="1">
      <c r="A81" s="316" t="s">
        <v>286</v>
      </c>
      <c r="B81" s="298" t="s">
        <v>454</v>
      </c>
      <c r="C81" s="373"/>
      <c r="D81" s="373"/>
    </row>
    <row r="82" spans="1:4" s="71" customFormat="1" ht="12" customHeight="1" thickBot="1">
      <c r="A82" s="317" t="s">
        <v>267</v>
      </c>
      <c r="B82" s="204" t="s">
        <v>287</v>
      </c>
      <c r="C82" s="209">
        <f>SUM(C83:C86)</f>
        <v>0</v>
      </c>
      <c r="D82" s="209"/>
    </row>
    <row r="83" spans="1:4" s="71" customFormat="1" ht="12" customHeight="1">
      <c r="A83" s="318" t="s">
        <v>268</v>
      </c>
      <c r="B83" s="296" t="s">
        <v>269</v>
      </c>
      <c r="C83" s="214"/>
      <c r="D83" s="214"/>
    </row>
    <row r="84" spans="1:4" s="71" customFormat="1" ht="12" customHeight="1">
      <c r="A84" s="319" t="s">
        <v>270</v>
      </c>
      <c r="B84" s="297" t="s">
        <v>271</v>
      </c>
      <c r="C84" s="214"/>
      <c r="D84" s="214"/>
    </row>
    <row r="85" spans="1:4" s="71" customFormat="1" ht="12" customHeight="1">
      <c r="A85" s="319" t="s">
        <v>272</v>
      </c>
      <c r="B85" s="297" t="s">
        <v>273</v>
      </c>
      <c r="C85" s="214"/>
      <c r="D85" s="214"/>
    </row>
    <row r="86" spans="1:4" s="70" customFormat="1" ht="12" customHeight="1" thickBot="1">
      <c r="A86" s="320" t="s">
        <v>274</v>
      </c>
      <c r="B86" s="298" t="s">
        <v>275</v>
      </c>
      <c r="C86" s="214"/>
      <c r="D86" s="214"/>
    </row>
    <row r="87" spans="1:4" s="70" customFormat="1" ht="12" customHeight="1" thickBot="1">
      <c r="A87" s="317" t="s">
        <v>276</v>
      </c>
      <c r="B87" s="204" t="s">
        <v>397</v>
      </c>
      <c r="C87" s="327"/>
      <c r="D87" s="327"/>
    </row>
    <row r="88" spans="1:4" s="70" customFormat="1" ht="12" customHeight="1" thickBot="1">
      <c r="A88" s="317" t="s">
        <v>420</v>
      </c>
      <c r="B88" s="204" t="s">
        <v>277</v>
      </c>
      <c r="C88" s="327"/>
      <c r="D88" s="327"/>
    </row>
    <row r="89" spans="1:4" s="70" customFormat="1" ht="12" customHeight="1" thickBot="1">
      <c r="A89" s="317" t="s">
        <v>421</v>
      </c>
      <c r="B89" s="303" t="s">
        <v>400</v>
      </c>
      <c r="C89" s="215">
        <f>+C66+C70+C75+C78+C82+C88+C87</f>
        <v>74642648</v>
      </c>
      <c r="D89" s="215">
        <f>SUM(D75,D78,D82,D87,D88)</f>
        <v>74642648</v>
      </c>
    </row>
    <row r="90" spans="1:4" s="70" customFormat="1" ht="12" customHeight="1" thickBot="1">
      <c r="A90" s="321" t="s">
        <v>422</v>
      </c>
      <c r="B90" s="304" t="s">
        <v>423</v>
      </c>
      <c r="C90" s="215">
        <f>+C65+C89</f>
        <v>220982738</v>
      </c>
      <c r="D90" s="215">
        <f>SUM(D65,D89)</f>
        <v>245289934</v>
      </c>
    </row>
    <row r="91" spans="1:4" s="71" customFormat="1" ht="15" customHeight="1" thickBot="1">
      <c r="A91" s="177"/>
      <c r="B91" s="178"/>
      <c r="C91" s="269"/>
      <c r="D91" s="269"/>
    </row>
    <row r="92" spans="1:4" s="57" customFormat="1" ht="16.5" customHeight="1" thickBot="1">
      <c r="A92" s="179"/>
      <c r="B92" s="180" t="s">
        <v>44</v>
      </c>
      <c r="C92" s="270"/>
      <c r="D92" s="270"/>
    </row>
    <row r="93" spans="1:4" s="72" customFormat="1" ht="12" customHeight="1" thickBot="1">
      <c r="A93" s="289" t="s">
        <v>9</v>
      </c>
      <c r="B93" s="27" t="s">
        <v>427</v>
      </c>
      <c r="C93" s="208">
        <f>C94+C95+C96+C97+C98+C111</f>
        <v>36266935</v>
      </c>
      <c r="D93" s="208">
        <f>SUM(D94:D98,D111)</f>
        <v>56713811</v>
      </c>
    </row>
    <row r="94" spans="1:4" ht="12" customHeight="1">
      <c r="A94" s="322" t="s">
        <v>76</v>
      </c>
      <c r="B94" s="9" t="s">
        <v>39</v>
      </c>
      <c r="C94" s="210">
        <v>10341992</v>
      </c>
      <c r="D94" s="210">
        <v>24873779</v>
      </c>
    </row>
    <row r="95" spans="1:4" ht="12" customHeight="1">
      <c r="A95" s="315" t="s">
        <v>77</v>
      </c>
      <c r="B95" s="7" t="s">
        <v>137</v>
      </c>
      <c r="C95" s="211">
        <v>1802420</v>
      </c>
      <c r="D95" s="211">
        <v>3239437</v>
      </c>
    </row>
    <row r="96" spans="1:4" ht="12" customHeight="1">
      <c r="A96" s="315" t="s">
        <v>78</v>
      </c>
      <c r="B96" s="7" t="s">
        <v>106</v>
      </c>
      <c r="C96" s="213">
        <v>15245650</v>
      </c>
      <c r="D96" s="213">
        <v>19740936</v>
      </c>
    </row>
    <row r="97" spans="1:4" ht="12" customHeight="1">
      <c r="A97" s="315" t="s">
        <v>79</v>
      </c>
      <c r="B97" s="10" t="s">
        <v>138</v>
      </c>
      <c r="C97" s="213">
        <v>1520000</v>
      </c>
      <c r="D97" s="213">
        <v>1520000</v>
      </c>
    </row>
    <row r="98" spans="1:4" ht="12" customHeight="1">
      <c r="A98" s="315" t="s">
        <v>90</v>
      </c>
      <c r="B98" s="18" t="s">
        <v>139</v>
      </c>
      <c r="C98" s="213">
        <f>SUM(C99:C110)</f>
        <v>6815123</v>
      </c>
      <c r="D98" s="213">
        <f>SUM(D99:D110)</f>
        <v>6815123</v>
      </c>
    </row>
    <row r="99" spans="1:4" ht="12" customHeight="1">
      <c r="A99" s="315" t="s">
        <v>80</v>
      </c>
      <c r="B99" s="7" t="s">
        <v>424</v>
      </c>
      <c r="C99" s="213"/>
      <c r="D99" s="213"/>
    </row>
    <row r="100" spans="1:4" ht="12" customHeight="1">
      <c r="A100" s="315" t="s">
        <v>81</v>
      </c>
      <c r="B100" s="101" t="s">
        <v>363</v>
      </c>
      <c r="C100" s="213"/>
      <c r="D100" s="213"/>
    </row>
    <row r="101" spans="1:4" ht="12" customHeight="1">
      <c r="A101" s="315" t="s">
        <v>91</v>
      </c>
      <c r="B101" s="101" t="s">
        <v>362</v>
      </c>
      <c r="C101" s="213"/>
      <c r="D101" s="213"/>
    </row>
    <row r="102" spans="1:4" ht="12" customHeight="1">
      <c r="A102" s="315" t="s">
        <v>92</v>
      </c>
      <c r="B102" s="101" t="s">
        <v>293</v>
      </c>
      <c r="C102" s="213"/>
      <c r="D102" s="213"/>
    </row>
    <row r="103" spans="1:4" ht="12" customHeight="1">
      <c r="A103" s="315" t="s">
        <v>93</v>
      </c>
      <c r="B103" s="102" t="s">
        <v>294</v>
      </c>
      <c r="C103" s="213"/>
      <c r="D103" s="213"/>
    </row>
    <row r="104" spans="1:4" ht="12" customHeight="1">
      <c r="A104" s="315" t="s">
        <v>94</v>
      </c>
      <c r="B104" s="102" t="s">
        <v>295</v>
      </c>
      <c r="C104" s="213"/>
      <c r="D104" s="213"/>
    </row>
    <row r="105" spans="1:4" ht="12" customHeight="1">
      <c r="A105" s="315" t="s">
        <v>96</v>
      </c>
      <c r="B105" s="101" t="s">
        <v>296</v>
      </c>
      <c r="C105" s="213">
        <v>5805123</v>
      </c>
      <c r="D105" s="213">
        <v>5805123</v>
      </c>
    </row>
    <row r="106" spans="1:4" ht="12" customHeight="1">
      <c r="A106" s="315" t="s">
        <v>140</v>
      </c>
      <c r="B106" s="101" t="s">
        <v>297</v>
      </c>
      <c r="C106" s="213"/>
      <c r="D106" s="213"/>
    </row>
    <row r="107" spans="1:4" ht="12" customHeight="1">
      <c r="A107" s="315" t="s">
        <v>291</v>
      </c>
      <c r="B107" s="102" t="s">
        <v>298</v>
      </c>
      <c r="C107" s="213"/>
      <c r="D107" s="213"/>
    </row>
    <row r="108" spans="1:4" ht="12" customHeight="1">
      <c r="A108" s="323" t="s">
        <v>292</v>
      </c>
      <c r="B108" s="103" t="s">
        <v>299</v>
      </c>
      <c r="C108" s="213"/>
      <c r="D108" s="213"/>
    </row>
    <row r="109" spans="1:4" ht="12" customHeight="1">
      <c r="A109" s="315" t="s">
        <v>360</v>
      </c>
      <c r="B109" s="103" t="s">
        <v>300</v>
      </c>
      <c r="C109" s="213"/>
      <c r="D109" s="213"/>
    </row>
    <row r="110" spans="1:4" ht="12" customHeight="1">
      <c r="A110" s="315" t="s">
        <v>361</v>
      </c>
      <c r="B110" s="102" t="s">
        <v>301</v>
      </c>
      <c r="C110" s="213">
        <v>1010000</v>
      </c>
      <c r="D110" s="213">
        <v>1010000</v>
      </c>
    </row>
    <row r="111" spans="1:4" ht="12" customHeight="1">
      <c r="A111" s="315" t="s">
        <v>365</v>
      </c>
      <c r="B111" s="10" t="s">
        <v>40</v>
      </c>
      <c r="C111" s="211">
        <v>541750</v>
      </c>
      <c r="D111" s="211">
        <f>SUM(D112:D113)</f>
        <v>524536</v>
      </c>
    </row>
    <row r="112" spans="1:4" ht="12" customHeight="1">
      <c r="A112" s="316" t="s">
        <v>366</v>
      </c>
      <c r="B112" s="7" t="s">
        <v>425</v>
      </c>
      <c r="C112" s="211">
        <v>541750</v>
      </c>
      <c r="D112" s="211">
        <v>524536</v>
      </c>
    </row>
    <row r="113" spans="1:4" ht="12" customHeight="1" thickBot="1">
      <c r="A113" s="324" t="s">
        <v>367</v>
      </c>
      <c r="B113" s="104" t="s">
        <v>426</v>
      </c>
      <c r="C113" s="217"/>
      <c r="D113" s="217"/>
    </row>
    <row r="114" spans="1:4" ht="12" customHeight="1" thickBot="1">
      <c r="A114" s="28" t="s">
        <v>10</v>
      </c>
      <c r="B114" s="26" t="s">
        <v>302</v>
      </c>
      <c r="C114" s="342">
        <f>+C115+C117+C119</f>
        <v>184144999</v>
      </c>
      <c r="D114" s="342">
        <f>SUM(D115,D117,D119)</f>
        <v>188005319</v>
      </c>
    </row>
    <row r="115" spans="1:4" ht="12" customHeight="1">
      <c r="A115" s="314" t="s">
        <v>82</v>
      </c>
      <c r="B115" s="7" t="s">
        <v>174</v>
      </c>
      <c r="C115" s="212">
        <v>184144999</v>
      </c>
      <c r="D115" s="212">
        <v>187903719</v>
      </c>
    </row>
    <row r="116" spans="1:4" ht="12" customHeight="1">
      <c r="A116" s="314" t="s">
        <v>83</v>
      </c>
      <c r="B116" s="11" t="s">
        <v>306</v>
      </c>
      <c r="C116" s="212">
        <v>177193399</v>
      </c>
      <c r="D116" s="212">
        <v>177193399</v>
      </c>
    </row>
    <row r="117" spans="1:4" ht="12" customHeight="1">
      <c r="A117" s="314" t="s">
        <v>84</v>
      </c>
      <c r="B117" s="11" t="s">
        <v>141</v>
      </c>
      <c r="C117" s="211"/>
      <c r="D117" s="211">
        <v>101600</v>
      </c>
    </row>
    <row r="118" spans="1:4" ht="12" customHeight="1">
      <c r="A118" s="314" t="s">
        <v>85</v>
      </c>
      <c r="B118" s="11" t="s">
        <v>307</v>
      </c>
      <c r="C118" s="196"/>
      <c r="D118" s="196"/>
    </row>
    <row r="119" spans="1:4" ht="12" customHeight="1">
      <c r="A119" s="314" t="s">
        <v>86</v>
      </c>
      <c r="B119" s="206" t="s">
        <v>176</v>
      </c>
      <c r="C119" s="196"/>
      <c r="D119" s="196"/>
    </row>
    <row r="120" spans="1:4" ht="12" customHeight="1">
      <c r="A120" s="314" t="s">
        <v>95</v>
      </c>
      <c r="B120" s="205" t="s">
        <v>352</v>
      </c>
      <c r="C120" s="196"/>
      <c r="D120" s="196"/>
    </row>
    <row r="121" spans="1:4" ht="12" customHeight="1">
      <c r="A121" s="314" t="s">
        <v>97</v>
      </c>
      <c r="B121" s="292" t="s">
        <v>312</v>
      </c>
      <c r="C121" s="196"/>
      <c r="D121" s="196"/>
    </row>
    <row r="122" spans="1:4" ht="12" customHeight="1">
      <c r="A122" s="314" t="s">
        <v>142</v>
      </c>
      <c r="B122" s="102" t="s">
        <v>295</v>
      </c>
      <c r="C122" s="196"/>
      <c r="D122" s="196"/>
    </row>
    <row r="123" spans="1:4" ht="12" customHeight="1">
      <c r="A123" s="314" t="s">
        <v>143</v>
      </c>
      <c r="B123" s="102" t="s">
        <v>311</v>
      </c>
      <c r="C123" s="196"/>
      <c r="D123" s="196"/>
    </row>
    <row r="124" spans="1:4" ht="12" customHeight="1">
      <c r="A124" s="314" t="s">
        <v>144</v>
      </c>
      <c r="B124" s="102" t="s">
        <v>310</v>
      </c>
      <c r="C124" s="196"/>
      <c r="D124" s="196"/>
    </row>
    <row r="125" spans="1:4" ht="12" customHeight="1">
      <c r="A125" s="314" t="s">
        <v>303</v>
      </c>
      <c r="B125" s="102" t="s">
        <v>298</v>
      </c>
      <c r="C125" s="196"/>
      <c r="D125" s="196"/>
    </row>
    <row r="126" spans="1:4" ht="12" customHeight="1">
      <c r="A126" s="314" t="s">
        <v>304</v>
      </c>
      <c r="B126" s="102" t="s">
        <v>309</v>
      </c>
      <c r="C126" s="196"/>
      <c r="D126" s="196"/>
    </row>
    <row r="127" spans="1:4" ht="12" customHeight="1" thickBot="1">
      <c r="A127" s="323" t="s">
        <v>305</v>
      </c>
      <c r="B127" s="102" t="s">
        <v>308</v>
      </c>
      <c r="C127" s="198"/>
      <c r="D127" s="198"/>
    </row>
    <row r="128" spans="1:4" ht="12" customHeight="1" thickBot="1">
      <c r="A128" s="28" t="s">
        <v>11</v>
      </c>
      <c r="B128" s="96" t="s">
        <v>370</v>
      </c>
      <c r="C128" s="209">
        <f>+C93+C114</f>
        <v>220411934</v>
      </c>
      <c r="D128" s="209">
        <f>SUM(D93,D114)</f>
        <v>244719130</v>
      </c>
    </row>
    <row r="129" spans="1:11" ht="12" customHeight="1" thickBot="1">
      <c r="A129" s="28" t="s">
        <v>12</v>
      </c>
      <c r="B129" s="96" t="s">
        <v>371</v>
      </c>
      <c r="C129" s="209">
        <f>+C130+C131+C132</f>
        <v>0</v>
      </c>
      <c r="D129" s="209"/>
    </row>
    <row r="130" spans="1:11" s="72" customFormat="1" ht="12" customHeight="1">
      <c r="A130" s="314" t="s">
        <v>211</v>
      </c>
      <c r="B130" s="8" t="s">
        <v>430</v>
      </c>
      <c r="C130" s="196"/>
      <c r="D130" s="196"/>
    </row>
    <row r="131" spans="1:11" ht="12" customHeight="1">
      <c r="A131" s="314" t="s">
        <v>212</v>
      </c>
      <c r="B131" s="8" t="s">
        <v>379</v>
      </c>
      <c r="C131" s="196"/>
      <c r="D131" s="196"/>
    </row>
    <row r="132" spans="1:11" ht="12" customHeight="1" thickBot="1">
      <c r="A132" s="323" t="s">
        <v>213</v>
      </c>
      <c r="B132" s="6" t="s">
        <v>429</v>
      </c>
      <c r="C132" s="196"/>
      <c r="D132" s="196"/>
    </row>
    <row r="133" spans="1:11" ht="12" customHeight="1" thickBot="1">
      <c r="A133" s="28" t="s">
        <v>13</v>
      </c>
      <c r="B133" s="96" t="s">
        <v>372</v>
      </c>
      <c r="C133" s="209">
        <f>SUM(C134:C139)</f>
        <v>0</v>
      </c>
      <c r="D133" s="209"/>
    </row>
    <row r="134" spans="1:11" ht="12" customHeight="1">
      <c r="A134" s="314" t="s">
        <v>69</v>
      </c>
      <c r="B134" s="8" t="s">
        <v>381</v>
      </c>
      <c r="C134" s="196"/>
      <c r="D134" s="196"/>
    </row>
    <row r="135" spans="1:11" ht="12" customHeight="1">
      <c r="A135" s="314" t="s">
        <v>70</v>
      </c>
      <c r="B135" s="8" t="s">
        <v>373</v>
      </c>
      <c r="C135" s="196"/>
      <c r="D135" s="196"/>
    </row>
    <row r="136" spans="1:11" ht="12" customHeight="1">
      <c r="A136" s="314" t="s">
        <v>71</v>
      </c>
      <c r="B136" s="8" t="s">
        <v>374</v>
      </c>
      <c r="C136" s="196"/>
      <c r="D136" s="196"/>
    </row>
    <row r="137" spans="1:11" ht="12" customHeight="1">
      <c r="A137" s="314" t="s">
        <v>129</v>
      </c>
      <c r="B137" s="8" t="s">
        <v>428</v>
      </c>
      <c r="C137" s="196"/>
      <c r="D137" s="196"/>
    </row>
    <row r="138" spans="1:11" ht="12" customHeight="1">
      <c r="A138" s="314" t="s">
        <v>130</v>
      </c>
      <c r="B138" s="8" t="s">
        <v>376</v>
      </c>
      <c r="C138" s="196"/>
      <c r="D138" s="196"/>
    </row>
    <row r="139" spans="1:11" s="72" customFormat="1" ht="12" customHeight="1" thickBot="1">
      <c r="A139" s="323" t="s">
        <v>131</v>
      </c>
      <c r="B139" s="6" t="s">
        <v>377</v>
      </c>
      <c r="C139" s="196"/>
      <c r="D139" s="196"/>
    </row>
    <row r="140" spans="1:11" ht="12" customHeight="1" thickBot="1">
      <c r="A140" s="28" t="s">
        <v>14</v>
      </c>
      <c r="B140" s="96" t="s">
        <v>433</v>
      </c>
      <c r="C140" s="215">
        <f>+C141+C142+C143+C144</f>
        <v>570804</v>
      </c>
      <c r="D140" s="215">
        <f>SUM(D141:D145)</f>
        <v>570804</v>
      </c>
      <c r="K140" s="181"/>
    </row>
    <row r="141" spans="1:11">
      <c r="A141" s="314" t="s">
        <v>72</v>
      </c>
      <c r="B141" s="8" t="s">
        <v>313</v>
      </c>
      <c r="C141" s="196"/>
      <c r="D141" s="196"/>
    </row>
    <row r="142" spans="1:11" ht="12" customHeight="1">
      <c r="A142" s="314" t="s">
        <v>73</v>
      </c>
      <c r="B142" s="8" t="s">
        <v>314</v>
      </c>
      <c r="C142" s="196">
        <v>570804</v>
      </c>
      <c r="D142" s="196">
        <v>570804</v>
      </c>
    </row>
    <row r="143" spans="1:11" s="72" customFormat="1" ht="12" customHeight="1">
      <c r="A143" s="314" t="s">
        <v>230</v>
      </c>
      <c r="B143" s="8" t="s">
        <v>432</v>
      </c>
      <c r="C143" s="196"/>
      <c r="D143" s="196"/>
    </row>
    <row r="144" spans="1:11" s="72" customFormat="1" ht="12" customHeight="1">
      <c r="A144" s="314" t="s">
        <v>231</v>
      </c>
      <c r="B144" s="8" t="s">
        <v>386</v>
      </c>
      <c r="C144" s="198"/>
      <c r="D144" s="198"/>
    </row>
    <row r="145" spans="1:4" s="72" customFormat="1" ht="12" customHeight="1" thickBot="1">
      <c r="A145" s="323" t="s">
        <v>232</v>
      </c>
      <c r="B145" s="6" t="s">
        <v>333</v>
      </c>
      <c r="C145" s="376">
        <f>SUM(C146:C150)</f>
        <v>0</v>
      </c>
      <c r="D145" s="376"/>
    </row>
    <row r="146" spans="1:4" s="72" customFormat="1" ht="12" customHeight="1" thickBot="1">
      <c r="A146" s="28" t="s">
        <v>15</v>
      </c>
      <c r="B146" s="96" t="s">
        <v>387</v>
      </c>
      <c r="C146" s="375"/>
      <c r="D146" s="375"/>
    </row>
    <row r="147" spans="1:4" s="72" customFormat="1" ht="12" customHeight="1">
      <c r="A147" s="314" t="s">
        <v>74</v>
      </c>
      <c r="B147" s="8" t="s">
        <v>382</v>
      </c>
      <c r="C147" s="197"/>
      <c r="D147" s="197"/>
    </row>
    <row r="148" spans="1:4" s="72" customFormat="1" ht="12" customHeight="1">
      <c r="A148" s="314" t="s">
        <v>75</v>
      </c>
      <c r="B148" s="8" t="s">
        <v>389</v>
      </c>
      <c r="C148" s="196"/>
      <c r="D148" s="196"/>
    </row>
    <row r="149" spans="1:4" s="72" customFormat="1" ht="12" customHeight="1">
      <c r="A149" s="314" t="s">
        <v>242</v>
      </c>
      <c r="B149" s="8" t="s">
        <v>384</v>
      </c>
      <c r="C149" s="196"/>
      <c r="D149" s="196"/>
    </row>
    <row r="150" spans="1:4" ht="12.75" customHeight="1">
      <c r="A150" s="314" t="s">
        <v>243</v>
      </c>
      <c r="B150" s="8" t="s">
        <v>431</v>
      </c>
      <c r="C150" s="198"/>
      <c r="D150" s="198"/>
    </row>
    <row r="151" spans="1:4" ht="12.75" customHeight="1" thickBot="1">
      <c r="A151" s="323" t="s">
        <v>388</v>
      </c>
      <c r="B151" s="6" t="s">
        <v>391</v>
      </c>
      <c r="C151" s="377"/>
      <c r="D151" s="377"/>
    </row>
    <row r="152" spans="1:4" ht="12.75" customHeight="1" thickBot="1">
      <c r="A152" s="347" t="s">
        <v>16</v>
      </c>
      <c r="B152" s="96" t="s">
        <v>392</v>
      </c>
      <c r="C152" s="344"/>
      <c r="D152" s="344"/>
    </row>
    <row r="153" spans="1:4" ht="12" customHeight="1" thickBot="1">
      <c r="A153" s="347" t="s">
        <v>17</v>
      </c>
      <c r="B153" s="96" t="s">
        <v>393</v>
      </c>
      <c r="C153" s="306"/>
      <c r="D153" s="306"/>
    </row>
    <row r="154" spans="1:4" ht="15" customHeight="1" thickBot="1">
      <c r="A154" s="28" t="s">
        <v>18</v>
      </c>
      <c r="B154" s="96" t="s">
        <v>395</v>
      </c>
      <c r="C154" s="306">
        <v>570804</v>
      </c>
      <c r="D154" s="306">
        <f>SUM(D129,D133,D140,D146,D152,D153)</f>
        <v>570804</v>
      </c>
    </row>
    <row r="155" spans="1:4" ht="13.8" thickBot="1">
      <c r="A155" s="325" t="s">
        <v>19</v>
      </c>
      <c r="B155" s="271" t="s">
        <v>394</v>
      </c>
      <c r="C155" s="306">
        <f>+C128+C154</f>
        <v>220982738</v>
      </c>
      <c r="D155" s="306">
        <f>SUM(D128,D154)</f>
        <v>245289934</v>
      </c>
    </row>
    <row r="156" spans="1:4" ht="15" customHeight="1">
      <c r="A156" s="277"/>
      <c r="B156" s="278"/>
      <c r="C156" s="279"/>
      <c r="D156" s="279"/>
    </row>
  </sheetData>
  <sheetProtection formatCells="0"/>
  <mergeCells count="3">
    <mergeCell ref="C2:D2"/>
    <mergeCell ref="C3:D3"/>
    <mergeCell ref="C4:D4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7" orientation="portrait" verticalDpi="300" r:id="rId1"/>
  <headerFooter alignWithMargins="0"/>
  <rowBreaks count="1" manualBreakCount="1">
    <brk id="86" max="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G21"/>
  <sheetViews>
    <sheetView view="pageLayout" zoomScaleNormal="130" workbookViewId="0">
      <selection activeCell="A6" sqref="A6"/>
    </sheetView>
  </sheetViews>
  <sheetFormatPr defaultColWidth="9.33203125" defaultRowHeight="13.2"/>
  <cols>
    <col min="1" max="1" width="5.44140625" style="37" customWidth="1"/>
    <col min="2" max="2" width="33.109375" style="37" customWidth="1"/>
    <col min="3" max="3" width="12.33203125" style="37" customWidth="1"/>
    <col min="4" max="4" width="11.44140625" style="37" customWidth="1"/>
    <col min="5" max="5" width="11.33203125" style="37" customWidth="1"/>
    <col min="6" max="6" width="11" style="37" customWidth="1"/>
    <col min="7" max="7" width="14.33203125" style="37" customWidth="1"/>
    <col min="8" max="16384" width="9.33203125" style="37"/>
  </cols>
  <sheetData>
    <row r="1" spans="1:7" ht="43.5" customHeight="1">
      <c r="A1" s="467" t="s">
        <v>472</v>
      </c>
      <c r="B1" s="467"/>
      <c r="C1" s="467"/>
      <c r="D1" s="467"/>
      <c r="E1" s="467"/>
      <c r="F1" s="467"/>
      <c r="G1" s="467"/>
    </row>
    <row r="3" spans="1:7" s="117" customFormat="1" ht="15.6">
      <c r="A3" s="116"/>
      <c r="B3" s="116"/>
      <c r="C3" s="116"/>
      <c r="D3" s="116"/>
      <c r="E3" s="116"/>
      <c r="F3" s="116"/>
      <c r="G3" s="116"/>
    </row>
    <row r="4" spans="1:7" s="118" customFormat="1">
      <c r="A4" s="156"/>
      <c r="B4" s="156"/>
      <c r="C4" s="156"/>
      <c r="D4" s="156"/>
      <c r="E4" s="156"/>
      <c r="F4" s="156"/>
      <c r="G4" s="156"/>
    </row>
    <row r="5" spans="1:7" s="119" customFormat="1" ht="15" customHeight="1">
      <c r="A5" s="195" t="s">
        <v>490</v>
      </c>
      <c r="B5" s="194"/>
      <c r="C5" s="194"/>
      <c r="D5" s="182"/>
      <c r="E5" s="182"/>
      <c r="F5" s="182"/>
      <c r="G5" s="182"/>
    </row>
    <row r="6" spans="1:7" s="119" customFormat="1" ht="15" customHeight="1" thickBot="1">
      <c r="A6" s="195" t="s">
        <v>491</v>
      </c>
      <c r="B6" s="194"/>
      <c r="C6" s="194"/>
      <c r="D6" s="194"/>
      <c r="E6" s="194"/>
      <c r="F6" s="194"/>
      <c r="G6" s="354" t="s">
        <v>447</v>
      </c>
    </row>
    <row r="7" spans="1:7" s="58" customFormat="1" ht="42" customHeight="1" thickBot="1">
      <c r="A7" s="148" t="s">
        <v>7</v>
      </c>
      <c r="B7" s="149" t="s">
        <v>158</v>
      </c>
      <c r="C7" s="149" t="s">
        <v>159</v>
      </c>
      <c r="D7" s="149" t="s">
        <v>160</v>
      </c>
      <c r="E7" s="149" t="s">
        <v>161</v>
      </c>
      <c r="F7" s="149" t="s">
        <v>162</v>
      </c>
      <c r="G7" s="150" t="s">
        <v>42</v>
      </c>
    </row>
    <row r="8" spans="1:7" ht="24" customHeight="1">
      <c r="A8" s="183" t="s">
        <v>9</v>
      </c>
      <c r="B8" s="154" t="s">
        <v>163</v>
      </c>
      <c r="C8" s="120"/>
      <c r="D8" s="120"/>
      <c r="E8" s="120"/>
      <c r="F8" s="120"/>
      <c r="G8" s="184">
        <f>SUM(C8:F8)</f>
        <v>0</v>
      </c>
    </row>
    <row r="9" spans="1:7" ht="24" customHeight="1">
      <c r="A9" s="185" t="s">
        <v>10</v>
      </c>
      <c r="B9" s="155" t="s">
        <v>164</v>
      </c>
      <c r="C9" s="121"/>
      <c r="D9" s="121"/>
      <c r="E9" s="121"/>
      <c r="F9" s="121"/>
      <c r="G9" s="186">
        <f t="shared" ref="G9:G14" si="0">SUM(C9:F9)</f>
        <v>0</v>
      </c>
    </row>
    <row r="10" spans="1:7" ht="24" customHeight="1">
      <c r="A10" s="185" t="s">
        <v>11</v>
      </c>
      <c r="B10" s="155" t="s">
        <v>165</v>
      </c>
      <c r="C10" s="121"/>
      <c r="D10" s="121"/>
      <c r="E10" s="121"/>
      <c r="F10" s="121"/>
      <c r="G10" s="186">
        <f t="shared" si="0"/>
        <v>0</v>
      </c>
    </row>
    <row r="11" spans="1:7" ht="24" customHeight="1">
      <c r="A11" s="185" t="s">
        <v>12</v>
      </c>
      <c r="B11" s="155" t="s">
        <v>166</v>
      </c>
      <c r="C11" s="121"/>
      <c r="D11" s="121"/>
      <c r="E11" s="121"/>
      <c r="F11" s="121"/>
      <c r="G11" s="186">
        <f t="shared" si="0"/>
        <v>0</v>
      </c>
    </row>
    <row r="12" spans="1:7" ht="24" customHeight="1">
      <c r="A12" s="185" t="s">
        <v>13</v>
      </c>
      <c r="B12" s="155" t="s">
        <v>167</v>
      </c>
      <c r="C12" s="121"/>
      <c r="D12" s="121"/>
      <c r="E12" s="121"/>
      <c r="F12" s="121"/>
      <c r="G12" s="186">
        <f t="shared" si="0"/>
        <v>0</v>
      </c>
    </row>
    <row r="13" spans="1:7" ht="24" customHeight="1" thickBot="1">
      <c r="A13" s="187" t="s">
        <v>14</v>
      </c>
      <c r="B13" s="188" t="s">
        <v>168</v>
      </c>
      <c r="C13" s="122"/>
      <c r="D13" s="122"/>
      <c r="E13" s="122"/>
      <c r="F13" s="122"/>
      <c r="G13" s="189">
        <f t="shared" si="0"/>
        <v>0</v>
      </c>
    </row>
    <row r="14" spans="1:7" s="123" customFormat="1" ht="24" customHeight="1" thickBot="1">
      <c r="A14" s="190" t="s">
        <v>15</v>
      </c>
      <c r="B14" s="191" t="s">
        <v>42</v>
      </c>
      <c r="C14" s="192">
        <f>SUM(C8:C13)</f>
        <v>0</v>
      </c>
      <c r="D14" s="192">
        <f>SUM(D8:D13)</f>
        <v>0</v>
      </c>
      <c r="E14" s="192">
        <f>SUM(E8:E13)</f>
        <v>0</v>
      </c>
      <c r="F14" s="192">
        <f>SUM(F8:F13)</f>
        <v>0</v>
      </c>
      <c r="G14" s="193">
        <f t="shared" si="0"/>
        <v>0</v>
      </c>
    </row>
    <row r="15" spans="1:7" s="118" customFormat="1">
      <c r="A15" s="156"/>
      <c r="B15" s="156"/>
      <c r="C15" s="156"/>
      <c r="D15" s="156"/>
      <c r="E15" s="156"/>
      <c r="F15" s="156"/>
      <c r="G15" s="156"/>
    </row>
    <row r="16" spans="1:7" s="118" customFormat="1">
      <c r="A16" s="156"/>
      <c r="B16" s="156"/>
      <c r="C16" s="156"/>
      <c r="D16" s="156"/>
      <c r="E16" s="156"/>
      <c r="F16" s="156"/>
      <c r="G16" s="156"/>
    </row>
    <row r="17" spans="1:7" s="118" customFormat="1">
      <c r="A17" s="156"/>
      <c r="B17" s="156"/>
      <c r="C17" s="156"/>
      <c r="D17" s="156"/>
      <c r="E17" s="156"/>
      <c r="F17" s="156"/>
      <c r="G17" s="156"/>
    </row>
    <row r="18" spans="1:7" s="118" customFormat="1">
      <c r="A18" s="156"/>
      <c r="B18" s="156"/>
      <c r="C18" s="156"/>
      <c r="D18" s="156"/>
      <c r="E18" s="156"/>
      <c r="F18" s="156"/>
      <c r="G18" s="156"/>
    </row>
    <row r="19" spans="1:7">
      <c r="A19" s="156"/>
      <c r="B19" s="156"/>
      <c r="C19" s="156"/>
      <c r="D19" s="156"/>
      <c r="E19" s="156"/>
      <c r="F19" s="156"/>
      <c r="G19" s="156"/>
    </row>
    <row r="20" spans="1:7" ht="13.8">
      <c r="C20" s="124"/>
      <c r="D20" s="125"/>
      <c r="E20" s="125"/>
      <c r="F20" s="124"/>
    </row>
    <row r="21" spans="1:7" ht="13.8">
      <c r="C21" s="124"/>
      <c r="D21" s="125"/>
      <c r="E21" s="125"/>
      <c r="F21" s="124"/>
    </row>
  </sheetData>
  <mergeCells count="1">
    <mergeCell ref="A1:G1"/>
  </mergeCells>
  <phoneticPr fontId="29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8/2018.(XII.21.)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2"/>
  <sheetViews>
    <sheetView tabSelected="1" view="pageBreakPreview" topLeftCell="G1" zoomScale="60" zoomScaleNormal="175" workbookViewId="0">
      <selection activeCell="AG18" sqref="AG18"/>
    </sheetView>
  </sheetViews>
  <sheetFormatPr defaultColWidth="9.33203125" defaultRowHeight="15.6"/>
  <cols>
    <col min="1" max="1" width="5.33203125" style="76" customWidth="1"/>
    <col min="2" max="2" width="31.109375" style="89" customWidth="1"/>
    <col min="3" max="3" width="9" style="89" customWidth="1"/>
    <col min="4" max="4" width="8.109375" style="89" bestFit="1" customWidth="1"/>
    <col min="5" max="5" width="9.44140625" style="89" customWidth="1"/>
    <col min="6" max="6" width="8.77734375" style="89" customWidth="1"/>
    <col min="7" max="7" width="8.6640625" style="89" customWidth="1"/>
    <col min="8" max="8" width="8.77734375" style="89" customWidth="1"/>
    <col min="9" max="9" width="8.109375" style="89" customWidth="1"/>
    <col min="10" max="14" width="9.44140625" style="89" customWidth="1"/>
    <col min="15" max="15" width="12.6640625" style="76" customWidth="1"/>
    <col min="16" max="16384" width="9.33203125" style="89"/>
  </cols>
  <sheetData>
    <row r="1" spans="1:15" ht="31.5" customHeight="1">
      <c r="A1" s="471" t="s">
        <v>492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</row>
    <row r="2" spans="1:15" ht="16.2" thickBot="1">
      <c r="O2" s="3" t="s">
        <v>447</v>
      </c>
    </row>
    <row r="3" spans="1:15" s="76" customFormat="1" ht="26.1" customHeight="1" thickBot="1">
      <c r="A3" s="73" t="s">
        <v>7</v>
      </c>
      <c r="B3" s="74" t="s">
        <v>45</v>
      </c>
      <c r="C3" s="74" t="s">
        <v>53</v>
      </c>
      <c r="D3" s="74" t="s">
        <v>54</v>
      </c>
      <c r="E3" s="74" t="s">
        <v>55</v>
      </c>
      <c r="F3" s="74" t="s">
        <v>56</v>
      </c>
      <c r="G3" s="74" t="s">
        <v>57</v>
      </c>
      <c r="H3" s="74" t="s">
        <v>58</v>
      </c>
      <c r="I3" s="74" t="s">
        <v>59</v>
      </c>
      <c r="J3" s="74" t="s">
        <v>60</v>
      </c>
      <c r="K3" s="74" t="s">
        <v>61</v>
      </c>
      <c r="L3" s="74" t="s">
        <v>62</v>
      </c>
      <c r="M3" s="74" t="s">
        <v>63</v>
      </c>
      <c r="N3" s="74" t="s">
        <v>64</v>
      </c>
      <c r="O3" s="75" t="s">
        <v>42</v>
      </c>
    </row>
    <row r="4" spans="1:15" s="78" customFormat="1" ht="15" customHeight="1" thickBot="1">
      <c r="A4" s="77" t="s">
        <v>9</v>
      </c>
      <c r="B4" s="468" t="s">
        <v>43</v>
      </c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70"/>
    </row>
    <row r="5" spans="1:15" s="78" customFormat="1">
      <c r="A5" s="79" t="s">
        <v>10</v>
      </c>
      <c r="B5" s="338" t="s">
        <v>316</v>
      </c>
      <c r="C5" s="362">
        <v>1208260</v>
      </c>
      <c r="D5" s="362">
        <v>1208260</v>
      </c>
      <c r="E5" s="362">
        <v>1208260</v>
      </c>
      <c r="F5" s="362">
        <v>1208260</v>
      </c>
      <c r="G5" s="362">
        <v>1208260</v>
      </c>
      <c r="H5" s="362">
        <v>1208263</v>
      </c>
      <c r="I5" s="362">
        <v>1201165</v>
      </c>
      <c r="J5" s="362">
        <v>1201164</v>
      </c>
      <c r="K5" s="362">
        <v>1201165</v>
      </c>
      <c r="L5" s="362">
        <v>1189175</v>
      </c>
      <c r="M5" s="362">
        <v>1189175</v>
      </c>
      <c r="N5" s="362">
        <v>1189175</v>
      </c>
      <c r="O5" s="80">
        <f t="shared" ref="O5:O26" si="0">SUM(C5:N5)</f>
        <v>14420582</v>
      </c>
    </row>
    <row r="6" spans="1:15" s="83" customFormat="1">
      <c r="A6" s="81" t="s">
        <v>11</v>
      </c>
      <c r="B6" s="201" t="s">
        <v>343</v>
      </c>
      <c r="C6" s="363">
        <v>196944</v>
      </c>
      <c r="D6" s="363">
        <v>2077949</v>
      </c>
      <c r="E6" s="363">
        <v>2077948</v>
      </c>
      <c r="F6" s="363">
        <v>4059278</v>
      </c>
      <c r="G6" s="363">
        <v>2029639</v>
      </c>
      <c r="H6" s="363">
        <v>2029639</v>
      </c>
      <c r="I6" s="363">
        <v>2029639</v>
      </c>
      <c r="J6" s="363">
        <v>2029639</v>
      </c>
      <c r="K6" s="363">
        <v>2029639</v>
      </c>
      <c r="L6" s="363">
        <v>2029639</v>
      </c>
      <c r="M6" s="363">
        <v>2029639</v>
      </c>
      <c r="N6" s="363">
        <v>2029637</v>
      </c>
      <c r="O6" s="82">
        <f t="shared" si="0"/>
        <v>24649229</v>
      </c>
    </row>
    <row r="7" spans="1:15" s="83" customFormat="1">
      <c r="A7" s="81" t="s">
        <v>12</v>
      </c>
      <c r="B7" s="200" t="s">
        <v>344</v>
      </c>
      <c r="C7" s="364"/>
      <c r="D7" s="364"/>
      <c r="E7" s="364"/>
      <c r="F7" s="364">
        <v>3860320</v>
      </c>
      <c r="G7" s="364"/>
      <c r="H7" s="364"/>
      <c r="I7" s="364">
        <v>77500076</v>
      </c>
      <c r="J7" s="364"/>
      <c r="K7" s="364"/>
      <c r="L7" s="364"/>
      <c r="M7" s="364"/>
      <c r="N7" s="364"/>
      <c r="O7" s="84">
        <f t="shared" si="0"/>
        <v>81360396</v>
      </c>
    </row>
    <row r="8" spans="1:15" s="83" customFormat="1" ht="14.1" customHeight="1">
      <c r="A8" s="81" t="s">
        <v>13</v>
      </c>
      <c r="B8" s="199" t="s">
        <v>128</v>
      </c>
      <c r="C8" s="363"/>
      <c r="D8" s="363"/>
      <c r="E8" s="363">
        <v>7122500</v>
      </c>
      <c r="F8" s="363"/>
      <c r="G8" s="363"/>
      <c r="H8" s="363"/>
      <c r="I8" s="363"/>
      <c r="J8" s="363"/>
      <c r="K8" s="363">
        <v>7122500</v>
      </c>
      <c r="L8" s="363"/>
      <c r="M8" s="363"/>
      <c r="N8" s="363"/>
      <c r="O8" s="82">
        <f t="shared" si="0"/>
        <v>14245000</v>
      </c>
    </row>
    <row r="9" spans="1:15" s="83" customFormat="1" ht="14.1" customHeight="1">
      <c r="A9" s="81" t="s">
        <v>14</v>
      </c>
      <c r="B9" s="199" t="s">
        <v>345</v>
      </c>
      <c r="C9" s="363">
        <v>208334</v>
      </c>
      <c r="D9" s="363">
        <v>208334</v>
      </c>
      <c r="E9" s="363">
        <v>208334</v>
      </c>
      <c r="F9" s="363">
        <v>208334</v>
      </c>
      <c r="G9" s="363">
        <v>208333</v>
      </c>
      <c r="H9" s="363">
        <v>208333</v>
      </c>
      <c r="I9" s="363">
        <v>208333</v>
      </c>
      <c r="J9" s="363">
        <v>208333</v>
      </c>
      <c r="K9" s="363">
        <v>208333</v>
      </c>
      <c r="L9" s="363">
        <v>208333</v>
      </c>
      <c r="M9" s="363">
        <v>208333</v>
      </c>
      <c r="N9" s="363">
        <v>208333</v>
      </c>
      <c r="O9" s="82">
        <f t="shared" si="0"/>
        <v>2500000</v>
      </c>
    </row>
    <row r="10" spans="1:15" s="83" customFormat="1" ht="14.1" customHeight="1">
      <c r="A10" s="81" t="s">
        <v>15</v>
      </c>
      <c r="B10" s="199" t="s">
        <v>2</v>
      </c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82">
        <f t="shared" si="0"/>
        <v>0</v>
      </c>
    </row>
    <row r="11" spans="1:15" s="83" customFormat="1" ht="14.1" customHeight="1">
      <c r="A11" s="81" t="s">
        <v>16</v>
      </c>
      <c r="B11" s="199" t="s">
        <v>318</v>
      </c>
      <c r="C11" s="363"/>
      <c r="D11" s="363"/>
      <c r="E11" s="363"/>
      <c r="F11" s="363"/>
      <c r="G11" s="363"/>
      <c r="H11" s="363"/>
      <c r="I11" s="363"/>
      <c r="J11" s="363"/>
      <c r="K11" s="363"/>
      <c r="L11" s="363"/>
      <c r="M11" s="363"/>
      <c r="N11" s="363"/>
      <c r="O11" s="82">
        <f t="shared" si="0"/>
        <v>0</v>
      </c>
    </row>
    <row r="12" spans="1:15" s="83" customFormat="1">
      <c r="A12" s="81" t="s">
        <v>17</v>
      </c>
      <c r="B12" s="201" t="s">
        <v>342</v>
      </c>
      <c r="C12" s="363"/>
      <c r="D12" s="363"/>
      <c r="E12" s="363">
        <v>33472079</v>
      </c>
      <c r="F12" s="363"/>
      <c r="G12" s="363"/>
      <c r="H12" s="363"/>
      <c r="I12" s="363"/>
      <c r="J12" s="363"/>
      <c r="K12" s="363"/>
      <c r="L12" s="363"/>
      <c r="M12" s="363"/>
      <c r="N12" s="363"/>
      <c r="O12" s="82">
        <f t="shared" si="0"/>
        <v>33472079</v>
      </c>
    </row>
    <row r="13" spans="1:15" s="83" customFormat="1" ht="14.1" customHeight="1" thickBot="1">
      <c r="A13" s="81" t="s">
        <v>18</v>
      </c>
      <c r="B13" s="199" t="s">
        <v>3</v>
      </c>
      <c r="C13" s="363">
        <v>74642648</v>
      </c>
      <c r="D13" s="363"/>
      <c r="E13" s="363"/>
      <c r="F13" s="363"/>
      <c r="G13" s="363"/>
      <c r="H13" s="363"/>
      <c r="I13" s="363"/>
      <c r="J13" s="363"/>
      <c r="K13" s="363"/>
      <c r="L13" s="363"/>
      <c r="M13" s="363"/>
      <c r="N13" s="363"/>
      <c r="O13" s="82">
        <f t="shared" si="0"/>
        <v>74642648</v>
      </c>
    </row>
    <row r="14" spans="1:15" s="78" customFormat="1" ht="15.9" customHeight="1" thickBot="1">
      <c r="A14" s="77" t="s">
        <v>19</v>
      </c>
      <c r="B14" s="31" t="s">
        <v>87</v>
      </c>
      <c r="C14" s="365">
        <f t="shared" ref="C14:N14" si="1">SUM(C5:C13)</f>
        <v>76256186</v>
      </c>
      <c r="D14" s="365">
        <f t="shared" si="1"/>
        <v>3494543</v>
      </c>
      <c r="E14" s="365">
        <f t="shared" si="1"/>
        <v>44089121</v>
      </c>
      <c r="F14" s="365">
        <f t="shared" si="1"/>
        <v>9336192</v>
      </c>
      <c r="G14" s="365">
        <f t="shared" si="1"/>
        <v>3446232</v>
      </c>
      <c r="H14" s="365">
        <f t="shared" si="1"/>
        <v>3446235</v>
      </c>
      <c r="I14" s="365">
        <f t="shared" si="1"/>
        <v>80939213</v>
      </c>
      <c r="J14" s="365">
        <f t="shared" si="1"/>
        <v>3439136</v>
      </c>
      <c r="K14" s="365">
        <f t="shared" si="1"/>
        <v>10561637</v>
      </c>
      <c r="L14" s="365">
        <f t="shared" si="1"/>
        <v>3427147</v>
      </c>
      <c r="M14" s="365">
        <f t="shared" si="1"/>
        <v>3427147</v>
      </c>
      <c r="N14" s="365">
        <f t="shared" si="1"/>
        <v>3427145</v>
      </c>
      <c r="O14" s="85">
        <f>SUM(C14:N14)</f>
        <v>245289934</v>
      </c>
    </row>
    <row r="15" spans="1:15" s="78" customFormat="1" ht="15" customHeight="1" thickBot="1">
      <c r="A15" s="77" t="s">
        <v>20</v>
      </c>
      <c r="B15" s="468" t="s">
        <v>44</v>
      </c>
      <c r="C15" s="469"/>
      <c r="D15" s="469"/>
      <c r="E15" s="469"/>
      <c r="F15" s="469"/>
      <c r="G15" s="469"/>
      <c r="H15" s="469"/>
      <c r="I15" s="469"/>
      <c r="J15" s="469"/>
      <c r="K15" s="469"/>
      <c r="L15" s="469"/>
      <c r="M15" s="469"/>
      <c r="N15" s="469"/>
      <c r="O15" s="470"/>
    </row>
    <row r="16" spans="1:15" s="83" customFormat="1" ht="14.1" customHeight="1">
      <c r="A16" s="86" t="s">
        <v>21</v>
      </c>
      <c r="B16" s="202" t="s">
        <v>46</v>
      </c>
      <c r="C16" s="364">
        <v>2070307</v>
      </c>
      <c r="D16" s="364">
        <v>2070307</v>
      </c>
      <c r="E16" s="364">
        <v>2070307</v>
      </c>
      <c r="F16" s="364">
        <v>2070307</v>
      </c>
      <c r="G16" s="364">
        <v>2070307</v>
      </c>
      <c r="H16" s="364">
        <v>2070307</v>
      </c>
      <c r="I16" s="364">
        <v>2080341</v>
      </c>
      <c r="J16" s="364">
        <v>2080340</v>
      </c>
      <c r="K16" s="364">
        <v>2080340</v>
      </c>
      <c r="L16" s="364">
        <v>2070307</v>
      </c>
      <c r="M16" s="364">
        <v>2070307</v>
      </c>
      <c r="N16" s="364">
        <v>2070302</v>
      </c>
      <c r="O16" s="84">
        <f t="shared" si="0"/>
        <v>24873779</v>
      </c>
    </row>
    <row r="17" spans="1:15" s="83" customFormat="1" ht="27" customHeight="1">
      <c r="A17" s="81" t="s">
        <v>22</v>
      </c>
      <c r="B17" s="201" t="s">
        <v>137</v>
      </c>
      <c r="C17" s="363">
        <v>269464</v>
      </c>
      <c r="D17" s="363">
        <v>269464</v>
      </c>
      <c r="E17" s="363">
        <v>269464</v>
      </c>
      <c r="F17" s="363">
        <v>269464</v>
      </c>
      <c r="G17" s="363">
        <v>269464</v>
      </c>
      <c r="H17" s="363">
        <v>269464</v>
      </c>
      <c r="I17" s="363">
        <v>271420</v>
      </c>
      <c r="J17" s="363">
        <v>271420</v>
      </c>
      <c r="K17" s="363">
        <v>271421</v>
      </c>
      <c r="L17" s="363">
        <v>269464</v>
      </c>
      <c r="M17" s="363">
        <v>269464</v>
      </c>
      <c r="N17" s="363">
        <v>269464</v>
      </c>
      <c r="O17" s="82">
        <f t="shared" si="0"/>
        <v>3239437</v>
      </c>
    </row>
    <row r="18" spans="1:15" s="83" customFormat="1" ht="14.1" customHeight="1">
      <c r="A18" s="81" t="s">
        <v>23</v>
      </c>
      <c r="B18" s="199" t="s">
        <v>106</v>
      </c>
      <c r="C18" s="363">
        <v>1645077</v>
      </c>
      <c r="D18" s="363">
        <v>1645077</v>
      </c>
      <c r="E18" s="363">
        <v>1874607</v>
      </c>
      <c r="F18" s="363">
        <v>1645077</v>
      </c>
      <c r="G18" s="363">
        <v>1645077</v>
      </c>
      <c r="H18" s="363">
        <v>1874607</v>
      </c>
      <c r="I18" s="363">
        <v>1645077</v>
      </c>
      <c r="J18" s="363">
        <v>1645077</v>
      </c>
      <c r="K18" s="363">
        <v>1645077</v>
      </c>
      <c r="L18" s="363">
        <v>1874607</v>
      </c>
      <c r="M18" s="363">
        <v>1300788</v>
      </c>
      <c r="N18" s="363">
        <v>1300788</v>
      </c>
      <c r="O18" s="82">
        <f t="shared" si="0"/>
        <v>19740936</v>
      </c>
    </row>
    <row r="19" spans="1:15" s="83" customFormat="1" ht="14.1" customHeight="1">
      <c r="A19" s="81" t="s">
        <v>24</v>
      </c>
      <c r="B19" s="199" t="s">
        <v>138</v>
      </c>
      <c r="C19" s="363">
        <v>92730</v>
      </c>
      <c r="D19" s="363">
        <v>92730</v>
      </c>
      <c r="E19" s="363">
        <v>92730</v>
      </c>
      <c r="F19" s="363">
        <v>92730</v>
      </c>
      <c r="G19" s="363">
        <v>92730</v>
      </c>
      <c r="H19" s="363">
        <v>92730</v>
      </c>
      <c r="I19" s="363">
        <v>92730</v>
      </c>
      <c r="J19" s="363">
        <v>92730</v>
      </c>
      <c r="K19" s="363">
        <v>92730</v>
      </c>
      <c r="L19" s="363">
        <v>92730</v>
      </c>
      <c r="M19" s="363">
        <v>92700</v>
      </c>
      <c r="N19" s="363">
        <v>500000</v>
      </c>
      <c r="O19" s="82">
        <f t="shared" si="0"/>
        <v>1520000</v>
      </c>
    </row>
    <row r="20" spans="1:15" s="83" customFormat="1" ht="14.1" customHeight="1">
      <c r="A20" s="81" t="s">
        <v>25</v>
      </c>
      <c r="B20" s="199" t="s">
        <v>4</v>
      </c>
      <c r="C20" s="363">
        <v>492285</v>
      </c>
      <c r="D20" s="363">
        <v>492285</v>
      </c>
      <c r="E20" s="363">
        <v>492285</v>
      </c>
      <c r="F20" s="363">
        <v>492285</v>
      </c>
      <c r="G20" s="363">
        <v>492285</v>
      </c>
      <c r="H20" s="363">
        <v>492285</v>
      </c>
      <c r="I20" s="363">
        <v>492285</v>
      </c>
      <c r="J20" s="363">
        <v>492285</v>
      </c>
      <c r="K20" s="363">
        <v>492285</v>
      </c>
      <c r="L20" s="363">
        <v>492285</v>
      </c>
      <c r="M20" s="363">
        <v>492273</v>
      </c>
      <c r="N20" s="363">
        <v>1400000</v>
      </c>
      <c r="O20" s="82">
        <f t="shared" si="0"/>
        <v>6815123</v>
      </c>
    </row>
    <row r="21" spans="1:15" s="83" customFormat="1" ht="14.1" customHeight="1">
      <c r="A21" s="81" t="s">
        <v>26</v>
      </c>
      <c r="B21" s="199" t="s">
        <v>174</v>
      </c>
      <c r="C21" s="363">
        <v>200000</v>
      </c>
      <c r="D21" s="363"/>
      <c r="E21" s="363"/>
      <c r="F21" s="363">
        <v>3860320</v>
      </c>
      <c r="G21" s="363"/>
      <c r="H21" s="363"/>
      <c r="I21" s="363"/>
      <c r="J21" s="363">
        <v>177193399</v>
      </c>
      <c r="K21" s="363"/>
      <c r="L21" s="363"/>
      <c r="M21" s="363"/>
      <c r="N21" s="363">
        <v>6650000</v>
      </c>
      <c r="O21" s="82">
        <f t="shared" si="0"/>
        <v>187903719</v>
      </c>
    </row>
    <row r="22" spans="1:15" s="83" customFormat="1">
      <c r="A22" s="81" t="s">
        <v>27</v>
      </c>
      <c r="B22" s="201" t="s">
        <v>141</v>
      </c>
      <c r="C22" s="363"/>
      <c r="D22" s="363">
        <v>101600</v>
      </c>
      <c r="E22" s="363"/>
      <c r="F22" s="363"/>
      <c r="G22" s="363"/>
      <c r="H22" s="363"/>
      <c r="I22" s="363"/>
      <c r="J22" s="363"/>
      <c r="K22" s="363"/>
      <c r="L22" s="363"/>
      <c r="M22" s="363"/>
      <c r="N22" s="363"/>
      <c r="O22" s="82">
        <f t="shared" si="0"/>
        <v>101600</v>
      </c>
    </row>
    <row r="23" spans="1:15" s="83" customFormat="1" ht="14.1" customHeight="1">
      <c r="A23" s="81" t="s">
        <v>28</v>
      </c>
      <c r="B23" s="199" t="s">
        <v>176</v>
      </c>
      <c r="C23" s="363"/>
      <c r="D23" s="363"/>
      <c r="E23" s="363"/>
      <c r="F23" s="363"/>
      <c r="G23" s="363"/>
      <c r="H23" s="363"/>
      <c r="I23" s="363"/>
      <c r="J23" s="363"/>
      <c r="K23" s="363"/>
      <c r="L23" s="363"/>
      <c r="M23" s="363"/>
      <c r="N23" s="363"/>
      <c r="O23" s="82">
        <f t="shared" si="0"/>
        <v>0</v>
      </c>
    </row>
    <row r="24" spans="1:15" s="83" customFormat="1" ht="14.1" customHeight="1">
      <c r="A24" s="81" t="s">
        <v>29</v>
      </c>
      <c r="B24" s="199" t="s">
        <v>5</v>
      </c>
      <c r="C24" s="363">
        <v>570804</v>
      </c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82">
        <f>SUM(C24:N24)</f>
        <v>570804</v>
      </c>
    </row>
    <row r="25" spans="1:15" s="83" customFormat="1" ht="14.1" customHeight="1" thickBot="1">
      <c r="A25" s="81">
        <v>22</v>
      </c>
      <c r="B25" s="199" t="s">
        <v>40</v>
      </c>
      <c r="C25" s="363">
        <v>270875</v>
      </c>
      <c r="D25" s="363"/>
      <c r="E25" s="363"/>
      <c r="F25" s="363"/>
      <c r="G25" s="363"/>
      <c r="H25" s="363">
        <v>253661</v>
      </c>
      <c r="I25" s="363"/>
      <c r="J25" s="363"/>
      <c r="K25" s="363"/>
      <c r="L25" s="363"/>
      <c r="M25" s="363"/>
      <c r="N25" s="363"/>
      <c r="O25" s="82">
        <f t="shared" si="0"/>
        <v>524536</v>
      </c>
    </row>
    <row r="26" spans="1:15" s="78" customFormat="1" ht="15.9" customHeight="1" thickBot="1">
      <c r="A26" s="87">
        <v>23</v>
      </c>
      <c r="B26" s="31" t="s">
        <v>88</v>
      </c>
      <c r="C26" s="365">
        <f t="shared" ref="C26:N26" si="2">SUM(C16:C25)</f>
        <v>5611542</v>
      </c>
      <c r="D26" s="365">
        <f t="shared" si="2"/>
        <v>4671463</v>
      </c>
      <c r="E26" s="365">
        <f t="shared" si="2"/>
        <v>4799393</v>
      </c>
      <c r="F26" s="365">
        <f t="shared" si="2"/>
        <v>8430183</v>
      </c>
      <c r="G26" s="365">
        <f t="shared" si="2"/>
        <v>4569863</v>
      </c>
      <c r="H26" s="365">
        <f t="shared" si="2"/>
        <v>5053054</v>
      </c>
      <c r="I26" s="365">
        <f t="shared" si="2"/>
        <v>4581853</v>
      </c>
      <c r="J26" s="365">
        <f t="shared" si="2"/>
        <v>181775251</v>
      </c>
      <c r="K26" s="365">
        <f t="shared" si="2"/>
        <v>4581853</v>
      </c>
      <c r="L26" s="365">
        <f t="shared" si="2"/>
        <v>4799393</v>
      </c>
      <c r="M26" s="365">
        <f t="shared" si="2"/>
        <v>4225532</v>
      </c>
      <c r="N26" s="365">
        <f t="shared" si="2"/>
        <v>12190554</v>
      </c>
      <c r="O26" s="85">
        <f t="shared" si="0"/>
        <v>245289934</v>
      </c>
    </row>
    <row r="27" spans="1:15" ht="16.2" thickBot="1">
      <c r="A27" s="87">
        <v>24</v>
      </c>
      <c r="B27" s="203" t="s">
        <v>89</v>
      </c>
      <c r="C27" s="366">
        <f t="shared" ref="C27:O27" si="3">C14-C26</f>
        <v>70644644</v>
      </c>
      <c r="D27" s="366">
        <f t="shared" si="3"/>
        <v>-1176920</v>
      </c>
      <c r="E27" s="366">
        <f t="shared" si="3"/>
        <v>39289728</v>
      </c>
      <c r="F27" s="366">
        <f t="shared" si="3"/>
        <v>906009</v>
      </c>
      <c r="G27" s="366">
        <f t="shared" si="3"/>
        <v>-1123631</v>
      </c>
      <c r="H27" s="366">
        <f t="shared" si="3"/>
        <v>-1606819</v>
      </c>
      <c r="I27" s="366">
        <f t="shared" si="3"/>
        <v>76357360</v>
      </c>
      <c r="J27" s="366">
        <f t="shared" si="3"/>
        <v>-178336115</v>
      </c>
      <c r="K27" s="366">
        <f t="shared" si="3"/>
        <v>5979784</v>
      </c>
      <c r="L27" s="366">
        <f t="shared" si="3"/>
        <v>-1372246</v>
      </c>
      <c r="M27" s="366">
        <f t="shared" si="3"/>
        <v>-798385</v>
      </c>
      <c r="N27" s="366">
        <f t="shared" si="3"/>
        <v>-8763409</v>
      </c>
      <c r="O27" s="88">
        <f t="shared" si="3"/>
        <v>0</v>
      </c>
    </row>
    <row r="28" spans="1:15">
      <c r="A28" s="90"/>
      <c r="B28" s="390" t="s">
        <v>473</v>
      </c>
      <c r="C28" s="418">
        <v>70644644</v>
      </c>
      <c r="D28" s="391">
        <f t="shared" ref="D28:M28" si="4">SUM(D27,C28)</f>
        <v>69467724</v>
      </c>
      <c r="E28" s="391">
        <f t="shared" si="4"/>
        <v>108757452</v>
      </c>
      <c r="F28" s="391">
        <f t="shared" si="4"/>
        <v>109663461</v>
      </c>
      <c r="G28" s="391">
        <f t="shared" si="4"/>
        <v>108539830</v>
      </c>
      <c r="H28" s="391">
        <f t="shared" si="4"/>
        <v>106933011</v>
      </c>
      <c r="I28" s="391">
        <f t="shared" si="4"/>
        <v>183290371</v>
      </c>
      <c r="J28" s="391">
        <f t="shared" si="4"/>
        <v>4954256</v>
      </c>
      <c r="K28" s="391">
        <f t="shared" si="4"/>
        <v>10934040</v>
      </c>
      <c r="L28" s="391">
        <f t="shared" si="4"/>
        <v>9561794</v>
      </c>
      <c r="M28" s="391">
        <f t="shared" si="4"/>
        <v>8763409</v>
      </c>
      <c r="N28" s="391">
        <v>0</v>
      </c>
    </row>
    <row r="29" spans="1:15">
      <c r="B29" s="91"/>
      <c r="C29" s="92"/>
      <c r="D29" s="92"/>
      <c r="O29" s="89"/>
    </row>
    <row r="30" spans="1:15">
      <c r="O30" s="89"/>
    </row>
    <row r="31" spans="1:15">
      <c r="O31" s="89"/>
    </row>
    <row r="32" spans="1:15">
      <c r="O32" s="89"/>
    </row>
    <row r="33" spans="15:15">
      <c r="O33" s="89"/>
    </row>
    <row r="34" spans="15:15">
      <c r="O34" s="89"/>
    </row>
    <row r="35" spans="15:15">
      <c r="O35" s="89"/>
    </row>
    <row r="36" spans="15:15">
      <c r="O36" s="89"/>
    </row>
    <row r="37" spans="15:15">
      <c r="O37" s="89"/>
    </row>
    <row r="38" spans="15:15">
      <c r="O38" s="89"/>
    </row>
    <row r="39" spans="15:15">
      <c r="O39" s="89"/>
    </row>
    <row r="40" spans="15:15">
      <c r="O40" s="89"/>
    </row>
    <row r="41" spans="15:15">
      <c r="O41" s="89"/>
    </row>
    <row r="42" spans="15:15">
      <c r="O42" s="89"/>
    </row>
    <row r="43" spans="15:15">
      <c r="O43" s="89"/>
    </row>
    <row r="44" spans="15:15">
      <c r="O44" s="89"/>
    </row>
    <row r="45" spans="15:15">
      <c r="O45" s="89"/>
    </row>
    <row r="46" spans="15:15">
      <c r="O46" s="89"/>
    </row>
    <row r="47" spans="15:15">
      <c r="O47" s="89"/>
    </row>
    <row r="48" spans="15:15">
      <c r="O48" s="89"/>
    </row>
    <row r="49" spans="15:15">
      <c r="O49" s="89"/>
    </row>
    <row r="50" spans="15:15">
      <c r="O50" s="89"/>
    </row>
    <row r="51" spans="15:15">
      <c r="O51" s="89"/>
    </row>
    <row r="52" spans="15:15">
      <c r="O52" s="89"/>
    </row>
    <row r="53" spans="15:15">
      <c r="O53" s="89"/>
    </row>
    <row r="54" spans="15:15">
      <c r="O54" s="89"/>
    </row>
    <row r="55" spans="15:15">
      <c r="O55" s="89"/>
    </row>
    <row r="56" spans="15:15">
      <c r="O56" s="89"/>
    </row>
    <row r="57" spans="15:15">
      <c r="O57" s="89"/>
    </row>
    <row r="58" spans="15:15">
      <c r="O58" s="89"/>
    </row>
    <row r="59" spans="15:15">
      <c r="O59" s="89"/>
    </row>
    <row r="60" spans="15:15">
      <c r="O60" s="89"/>
    </row>
    <row r="61" spans="15:15">
      <c r="O61" s="89"/>
    </row>
    <row r="62" spans="15:15">
      <c r="O62" s="89"/>
    </row>
    <row r="63" spans="15:15">
      <c r="O63" s="89"/>
    </row>
    <row r="64" spans="15:15">
      <c r="O64" s="89"/>
    </row>
    <row r="65" spans="15:15">
      <c r="O65" s="89"/>
    </row>
    <row r="66" spans="15:15">
      <c r="O66" s="89"/>
    </row>
    <row r="67" spans="15:15">
      <c r="O67" s="89"/>
    </row>
    <row r="68" spans="15:15">
      <c r="O68" s="89"/>
    </row>
    <row r="69" spans="15:15">
      <c r="O69" s="89"/>
    </row>
    <row r="70" spans="15:15">
      <c r="O70" s="89"/>
    </row>
    <row r="71" spans="15:15">
      <c r="O71" s="89"/>
    </row>
    <row r="72" spans="15:15">
      <c r="O72" s="89"/>
    </row>
    <row r="73" spans="15:15">
      <c r="O73" s="89"/>
    </row>
    <row r="74" spans="15:15">
      <c r="O74" s="89"/>
    </row>
    <row r="75" spans="15:15">
      <c r="O75" s="89"/>
    </row>
    <row r="76" spans="15:15">
      <c r="O76" s="89"/>
    </row>
    <row r="77" spans="15:15">
      <c r="O77" s="89"/>
    </row>
    <row r="78" spans="15:15">
      <c r="O78" s="89"/>
    </row>
    <row r="79" spans="15:15">
      <c r="O79" s="89"/>
    </row>
    <row r="80" spans="15:15">
      <c r="O80" s="89"/>
    </row>
    <row r="81" spans="15:15">
      <c r="O81" s="89"/>
    </row>
    <row r="82" spans="15:15">
      <c r="O82" s="89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11. melléklet a 8/2018.(XII.21.)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topLeftCell="A157" zoomScaleNormal="130" zoomScaleSheetLayoutView="100" workbookViewId="0">
      <selection activeCell="C96" sqref="C96"/>
    </sheetView>
  </sheetViews>
  <sheetFormatPr defaultColWidth="9.33203125" defaultRowHeight="15.6"/>
  <cols>
    <col min="1" max="1" width="9.44140625" style="272" customWidth="1"/>
    <col min="2" max="2" width="91.6640625" style="272" customWidth="1"/>
    <col min="3" max="3" width="21.6640625" style="273" customWidth="1"/>
    <col min="4" max="4" width="19.44140625" style="293" bestFit="1" customWidth="1"/>
    <col min="5" max="16384" width="9.33203125" style="293"/>
  </cols>
  <sheetData>
    <row r="1" spans="1:4" ht="15.9" customHeight="1">
      <c r="A1" s="423" t="s">
        <v>6</v>
      </c>
      <c r="B1" s="423"/>
      <c r="C1" s="423"/>
    </row>
    <row r="2" spans="1:4" ht="15.9" customHeight="1" thickBot="1">
      <c r="A2" s="422" t="s">
        <v>116</v>
      </c>
      <c r="B2" s="422"/>
      <c r="C2" s="426" t="s">
        <v>447</v>
      </c>
      <c r="D2" s="428"/>
    </row>
    <row r="3" spans="1:4" ht="38.1" customHeight="1" thickBot="1">
      <c r="A3" s="22" t="s">
        <v>52</v>
      </c>
      <c r="B3" s="23" t="s">
        <v>8</v>
      </c>
      <c r="C3" s="32" t="s">
        <v>479</v>
      </c>
      <c r="D3" s="32" t="s">
        <v>478</v>
      </c>
    </row>
    <row r="4" spans="1:4" s="294" customFormat="1" ht="12" customHeight="1" thickBot="1">
      <c r="A4" s="289"/>
      <c r="B4" s="290" t="s">
        <v>409</v>
      </c>
      <c r="C4" s="291" t="s">
        <v>410</v>
      </c>
      <c r="D4" s="291" t="s">
        <v>411</v>
      </c>
    </row>
    <row r="5" spans="1:4" s="295" customFormat="1" ht="12" customHeight="1" thickBot="1">
      <c r="A5" s="19" t="s">
        <v>9</v>
      </c>
      <c r="B5" s="20" t="s">
        <v>197</v>
      </c>
      <c r="C5" s="209">
        <f>+C6+C7+C8+C9+C10+C11</f>
        <v>14270094</v>
      </c>
      <c r="D5" s="209">
        <f>SUM(D6:D11)</f>
        <v>14420582</v>
      </c>
    </row>
    <row r="6" spans="1:4" s="295" customFormat="1" ht="12" customHeight="1">
      <c r="A6" s="14" t="s">
        <v>76</v>
      </c>
      <c r="B6" s="296" t="s">
        <v>198</v>
      </c>
      <c r="C6" s="212">
        <v>8082094</v>
      </c>
      <c r="D6" s="212">
        <v>8092830</v>
      </c>
    </row>
    <row r="7" spans="1:4" s="295" customFormat="1" ht="12" customHeight="1">
      <c r="A7" s="13" t="s">
        <v>77</v>
      </c>
      <c r="B7" s="297" t="s">
        <v>199</v>
      </c>
      <c r="C7" s="211"/>
      <c r="D7" s="211"/>
    </row>
    <row r="8" spans="1:4" s="295" customFormat="1" ht="12" customHeight="1">
      <c r="A8" s="13" t="s">
        <v>78</v>
      </c>
      <c r="B8" s="297" t="s">
        <v>434</v>
      </c>
      <c r="C8" s="211">
        <v>4388000</v>
      </c>
      <c r="D8" s="211">
        <v>4449244</v>
      </c>
    </row>
    <row r="9" spans="1:4" s="295" customFormat="1" ht="12" customHeight="1">
      <c r="A9" s="13" t="s">
        <v>79</v>
      </c>
      <c r="B9" s="297" t="s">
        <v>200</v>
      </c>
      <c r="C9" s="211">
        <v>1800000</v>
      </c>
      <c r="D9" s="211">
        <v>1800000</v>
      </c>
    </row>
    <row r="10" spans="1:4" s="295" customFormat="1" ht="12" customHeight="1">
      <c r="A10" s="13" t="s">
        <v>113</v>
      </c>
      <c r="B10" s="205" t="s">
        <v>354</v>
      </c>
      <c r="C10" s="211"/>
      <c r="D10" s="211">
        <v>78508</v>
      </c>
    </row>
    <row r="11" spans="1:4" s="295" customFormat="1" ht="12" customHeight="1" thickBot="1">
      <c r="A11" s="15" t="s">
        <v>80</v>
      </c>
      <c r="B11" s="206" t="s">
        <v>355</v>
      </c>
      <c r="C11" s="211"/>
      <c r="D11" s="211"/>
    </row>
    <row r="12" spans="1:4" s="295" customFormat="1" ht="12" customHeight="1" thickBot="1">
      <c r="A12" s="19" t="s">
        <v>10</v>
      </c>
      <c r="B12" s="204" t="s">
        <v>201</v>
      </c>
      <c r="C12" s="209">
        <f>+C13+C14+C15+C16+C17</f>
        <v>4352841</v>
      </c>
      <c r="D12" s="209">
        <f>SUM(D13:D18)</f>
        <v>24649229</v>
      </c>
    </row>
    <row r="13" spans="1:4" s="295" customFormat="1" ht="12" customHeight="1">
      <c r="A13" s="14" t="s">
        <v>82</v>
      </c>
      <c r="B13" s="296" t="s">
        <v>202</v>
      </c>
      <c r="C13" s="212"/>
      <c r="D13" s="212"/>
    </row>
    <row r="14" spans="1:4" s="295" customFormat="1" ht="12" customHeight="1">
      <c r="A14" s="13" t="s">
        <v>83</v>
      </c>
      <c r="B14" s="297" t="s">
        <v>203</v>
      </c>
      <c r="C14" s="211"/>
      <c r="D14" s="211"/>
    </row>
    <row r="15" spans="1:4" s="295" customFormat="1" ht="12" customHeight="1">
      <c r="A15" s="13" t="s">
        <v>84</v>
      </c>
      <c r="B15" s="297" t="s">
        <v>346</v>
      </c>
      <c r="C15" s="211"/>
      <c r="D15" s="211"/>
    </row>
    <row r="16" spans="1:4" s="295" customFormat="1" ht="12" customHeight="1">
      <c r="A16" s="13" t="s">
        <v>85</v>
      </c>
      <c r="B16" s="297" t="s">
        <v>347</v>
      </c>
      <c r="C16" s="211"/>
      <c r="D16" s="211"/>
    </row>
    <row r="17" spans="1:4" s="295" customFormat="1" ht="12" customHeight="1">
      <c r="A17" s="13" t="s">
        <v>86</v>
      </c>
      <c r="B17" s="297" t="s">
        <v>455</v>
      </c>
      <c r="C17" s="211">
        <v>4352841</v>
      </c>
      <c r="D17" s="211">
        <v>24649229</v>
      </c>
    </row>
    <row r="18" spans="1:4" s="295" customFormat="1" ht="12" customHeight="1" thickBot="1">
      <c r="A18" s="15" t="s">
        <v>95</v>
      </c>
      <c r="B18" s="206" t="s">
        <v>205</v>
      </c>
      <c r="C18" s="213"/>
      <c r="D18" s="213"/>
    </row>
    <row r="19" spans="1:4" s="295" customFormat="1" ht="12" customHeight="1" thickBot="1">
      <c r="A19" s="19" t="s">
        <v>11</v>
      </c>
      <c r="B19" s="20" t="s">
        <v>206</v>
      </c>
      <c r="C19" s="209">
        <f>+C20+C21+C22+C23+C24</f>
        <v>77500076</v>
      </c>
      <c r="D19" s="209">
        <f>SUM(D20:D24)</f>
        <v>81360396</v>
      </c>
    </row>
    <row r="20" spans="1:4" s="295" customFormat="1" ht="12" customHeight="1">
      <c r="A20" s="14" t="s">
        <v>65</v>
      </c>
      <c r="B20" s="296" t="s">
        <v>207</v>
      </c>
      <c r="C20" s="212"/>
      <c r="D20" s="212"/>
    </row>
    <row r="21" spans="1:4" s="295" customFormat="1" ht="12" customHeight="1">
      <c r="A21" s="13" t="s">
        <v>66</v>
      </c>
      <c r="B21" s="297" t="s">
        <v>208</v>
      </c>
      <c r="C21" s="211"/>
      <c r="D21" s="211"/>
    </row>
    <row r="22" spans="1:4" s="295" customFormat="1" ht="12" customHeight="1">
      <c r="A22" s="13" t="s">
        <v>67</v>
      </c>
      <c r="B22" s="297" t="s">
        <v>348</v>
      </c>
      <c r="C22" s="211"/>
      <c r="D22" s="211"/>
    </row>
    <row r="23" spans="1:4" s="295" customFormat="1" ht="12" customHeight="1">
      <c r="A23" s="13" t="s">
        <v>68</v>
      </c>
      <c r="B23" s="297" t="s">
        <v>349</v>
      </c>
      <c r="C23" s="211"/>
      <c r="D23" s="211"/>
    </row>
    <row r="24" spans="1:4" s="295" customFormat="1" ht="12" customHeight="1">
      <c r="A24" s="13" t="s">
        <v>125</v>
      </c>
      <c r="B24" s="297" t="s">
        <v>209</v>
      </c>
      <c r="C24" s="211">
        <v>77500076</v>
      </c>
      <c r="D24" s="211">
        <v>81360396</v>
      </c>
    </row>
    <row r="25" spans="1:4" s="295" customFormat="1" ht="12" customHeight="1" thickBot="1">
      <c r="A25" s="15" t="s">
        <v>126</v>
      </c>
      <c r="B25" s="298" t="s">
        <v>210</v>
      </c>
      <c r="C25" s="370">
        <v>77500076</v>
      </c>
      <c r="D25" s="370">
        <v>77500076</v>
      </c>
    </row>
    <row r="26" spans="1:4" s="295" customFormat="1" ht="12" customHeight="1" thickBot="1">
      <c r="A26" s="19" t="s">
        <v>127</v>
      </c>
      <c r="B26" s="20" t="s">
        <v>444</v>
      </c>
      <c r="C26" s="215">
        <f>SUM(C27:C33)</f>
        <v>14245000</v>
      </c>
      <c r="D26" s="215">
        <f>SUM(D27:D33)</f>
        <v>14245000</v>
      </c>
    </row>
    <row r="27" spans="1:4" s="295" customFormat="1" ht="12" customHeight="1">
      <c r="A27" s="14" t="s">
        <v>211</v>
      </c>
      <c r="B27" s="296" t="s">
        <v>439</v>
      </c>
      <c r="C27" s="212"/>
      <c r="D27" s="212"/>
    </row>
    <row r="28" spans="1:4" s="295" customFormat="1" ht="12" customHeight="1">
      <c r="A28" s="13" t="s">
        <v>212</v>
      </c>
      <c r="B28" s="297" t="s">
        <v>440</v>
      </c>
      <c r="C28" s="211"/>
      <c r="D28" s="211"/>
    </row>
    <row r="29" spans="1:4" s="295" customFormat="1" ht="12" customHeight="1">
      <c r="A29" s="13" t="s">
        <v>213</v>
      </c>
      <c r="B29" s="297" t="s">
        <v>441</v>
      </c>
      <c r="C29" s="211">
        <v>12500000</v>
      </c>
      <c r="D29" s="211">
        <v>12500000</v>
      </c>
    </row>
    <row r="30" spans="1:4" s="295" customFormat="1" ht="12" customHeight="1">
      <c r="A30" s="13" t="s">
        <v>214</v>
      </c>
      <c r="B30" s="297" t="s">
        <v>442</v>
      </c>
      <c r="C30" s="211"/>
      <c r="D30" s="211"/>
    </row>
    <row r="31" spans="1:4" s="295" customFormat="1" ht="12" customHeight="1">
      <c r="A31" s="13" t="s">
        <v>436</v>
      </c>
      <c r="B31" s="297" t="s">
        <v>215</v>
      </c>
      <c r="C31" s="211">
        <v>1300000</v>
      </c>
      <c r="D31" s="211">
        <v>1300000</v>
      </c>
    </row>
    <row r="32" spans="1:4" s="295" customFormat="1" ht="12" customHeight="1">
      <c r="A32" s="13" t="s">
        <v>437</v>
      </c>
      <c r="B32" s="297" t="s">
        <v>216</v>
      </c>
      <c r="C32" s="211">
        <v>400000</v>
      </c>
      <c r="D32" s="211">
        <v>400000</v>
      </c>
    </row>
    <row r="33" spans="1:4" s="295" customFormat="1" ht="12" customHeight="1" thickBot="1">
      <c r="A33" s="15" t="s">
        <v>438</v>
      </c>
      <c r="B33" s="348" t="s">
        <v>217</v>
      </c>
      <c r="C33" s="213">
        <v>45000</v>
      </c>
      <c r="D33" s="213">
        <v>45000</v>
      </c>
    </row>
    <row r="34" spans="1:4" s="295" customFormat="1" ht="12" customHeight="1" thickBot="1">
      <c r="A34" s="19" t="s">
        <v>13</v>
      </c>
      <c r="B34" s="20" t="s">
        <v>356</v>
      </c>
      <c r="C34" s="209">
        <f>SUM(C35:C45)</f>
        <v>2500000</v>
      </c>
      <c r="D34" s="209">
        <f>SUM(D35:D45)</f>
        <v>2500000</v>
      </c>
    </row>
    <row r="35" spans="1:4" s="295" customFormat="1" ht="12" customHeight="1">
      <c r="A35" s="14" t="s">
        <v>69</v>
      </c>
      <c r="B35" s="296" t="s">
        <v>220</v>
      </c>
      <c r="C35" s="212">
        <v>2000000</v>
      </c>
      <c r="D35" s="212">
        <v>2000000</v>
      </c>
    </row>
    <row r="36" spans="1:4" s="295" customFormat="1" ht="12" customHeight="1">
      <c r="A36" s="13" t="s">
        <v>70</v>
      </c>
      <c r="B36" s="297" t="s">
        <v>221</v>
      </c>
      <c r="C36" s="211"/>
      <c r="D36" s="211"/>
    </row>
    <row r="37" spans="1:4" s="295" customFormat="1" ht="12" customHeight="1">
      <c r="A37" s="13" t="s">
        <v>71</v>
      </c>
      <c r="B37" s="297" t="s">
        <v>222</v>
      </c>
      <c r="C37" s="211"/>
      <c r="D37" s="211"/>
    </row>
    <row r="38" spans="1:4" s="295" customFormat="1" ht="12" customHeight="1">
      <c r="A38" s="13" t="s">
        <v>129</v>
      </c>
      <c r="B38" s="297" t="s">
        <v>223</v>
      </c>
      <c r="C38" s="211"/>
      <c r="D38" s="211"/>
    </row>
    <row r="39" spans="1:4" s="295" customFormat="1" ht="12" customHeight="1">
      <c r="A39" s="13" t="s">
        <v>130</v>
      </c>
      <c r="B39" s="297" t="s">
        <v>224</v>
      </c>
      <c r="C39" s="211"/>
      <c r="D39" s="211"/>
    </row>
    <row r="40" spans="1:4" s="295" customFormat="1" ht="12" customHeight="1">
      <c r="A40" s="13" t="s">
        <v>131</v>
      </c>
      <c r="B40" s="297" t="s">
        <v>225</v>
      </c>
      <c r="C40" s="211"/>
      <c r="D40" s="211"/>
    </row>
    <row r="41" spans="1:4" s="295" customFormat="1" ht="12" customHeight="1">
      <c r="A41" s="13" t="s">
        <v>132</v>
      </c>
      <c r="B41" s="297" t="s">
        <v>226</v>
      </c>
      <c r="C41" s="211"/>
      <c r="D41" s="211"/>
    </row>
    <row r="42" spans="1:4" s="295" customFormat="1" ht="12" customHeight="1">
      <c r="A42" s="13" t="s">
        <v>133</v>
      </c>
      <c r="B42" s="297" t="s">
        <v>443</v>
      </c>
      <c r="C42" s="211"/>
      <c r="D42" s="211"/>
    </row>
    <row r="43" spans="1:4" s="295" customFormat="1" ht="12" customHeight="1">
      <c r="A43" s="13" t="s">
        <v>218</v>
      </c>
      <c r="B43" s="297" t="s">
        <v>227</v>
      </c>
      <c r="C43" s="214"/>
      <c r="D43" s="214"/>
    </row>
    <row r="44" spans="1:4" s="295" customFormat="1" ht="12" customHeight="1">
      <c r="A44" s="15" t="s">
        <v>219</v>
      </c>
      <c r="B44" s="298" t="s">
        <v>358</v>
      </c>
      <c r="C44" s="286"/>
      <c r="D44" s="286"/>
    </row>
    <row r="45" spans="1:4" s="295" customFormat="1" ht="12" customHeight="1" thickBot="1">
      <c r="A45" s="15" t="s">
        <v>357</v>
      </c>
      <c r="B45" s="206" t="s">
        <v>228</v>
      </c>
      <c r="C45" s="286">
        <v>500000</v>
      </c>
      <c r="D45" s="286">
        <v>500000</v>
      </c>
    </row>
    <row r="46" spans="1:4" s="295" customFormat="1" ht="12" customHeight="1" thickBot="1">
      <c r="A46" s="19" t="s">
        <v>14</v>
      </c>
      <c r="B46" s="20" t="s">
        <v>229</v>
      </c>
      <c r="C46" s="209">
        <f>SUM(C47:C51)</f>
        <v>0</v>
      </c>
      <c r="D46" s="209"/>
    </row>
    <row r="47" spans="1:4" s="295" customFormat="1" ht="12" customHeight="1">
      <c r="A47" s="14" t="s">
        <v>72</v>
      </c>
      <c r="B47" s="296" t="s">
        <v>233</v>
      </c>
      <c r="C47" s="326"/>
      <c r="D47" s="326"/>
    </row>
    <row r="48" spans="1:4" s="295" customFormat="1" ht="12" customHeight="1">
      <c r="A48" s="13" t="s">
        <v>73</v>
      </c>
      <c r="B48" s="297" t="s">
        <v>234</v>
      </c>
      <c r="C48" s="214"/>
      <c r="D48" s="214"/>
    </row>
    <row r="49" spans="1:4" s="295" customFormat="1" ht="12" customHeight="1">
      <c r="A49" s="13" t="s">
        <v>230</v>
      </c>
      <c r="B49" s="297" t="s">
        <v>235</v>
      </c>
      <c r="C49" s="214"/>
      <c r="D49" s="214"/>
    </row>
    <row r="50" spans="1:4" s="295" customFormat="1" ht="12" customHeight="1">
      <c r="A50" s="13" t="s">
        <v>231</v>
      </c>
      <c r="B50" s="297" t="s">
        <v>236</v>
      </c>
      <c r="C50" s="214"/>
      <c r="D50" s="214"/>
    </row>
    <row r="51" spans="1:4" s="295" customFormat="1" ht="12" customHeight="1" thickBot="1">
      <c r="A51" s="15" t="s">
        <v>232</v>
      </c>
      <c r="B51" s="206" t="s">
        <v>237</v>
      </c>
      <c r="C51" s="286"/>
      <c r="D51" s="286"/>
    </row>
    <row r="52" spans="1:4" s="295" customFormat="1" ht="12" customHeight="1" thickBot="1">
      <c r="A52" s="19" t="s">
        <v>134</v>
      </c>
      <c r="B52" s="20" t="s">
        <v>238</v>
      </c>
      <c r="C52" s="209">
        <f>SUM(C53:C55)</f>
        <v>0</v>
      </c>
      <c r="D52" s="209"/>
    </row>
    <row r="53" spans="1:4" s="295" customFormat="1" ht="12" customHeight="1">
      <c r="A53" s="14" t="s">
        <v>74</v>
      </c>
      <c r="B53" s="296" t="s">
        <v>239</v>
      </c>
      <c r="C53" s="212"/>
      <c r="D53" s="212"/>
    </row>
    <row r="54" spans="1:4" s="295" customFormat="1" ht="12" customHeight="1">
      <c r="A54" s="13" t="s">
        <v>75</v>
      </c>
      <c r="B54" s="297" t="s">
        <v>350</v>
      </c>
      <c r="C54" s="211"/>
      <c r="D54" s="211"/>
    </row>
    <row r="55" spans="1:4" s="295" customFormat="1" ht="12" customHeight="1">
      <c r="A55" s="13" t="s">
        <v>242</v>
      </c>
      <c r="B55" s="297" t="s">
        <v>240</v>
      </c>
      <c r="C55" s="211"/>
      <c r="D55" s="211"/>
    </row>
    <row r="56" spans="1:4" s="295" customFormat="1" ht="12" customHeight="1" thickBot="1">
      <c r="A56" s="15" t="s">
        <v>243</v>
      </c>
      <c r="B56" s="206" t="s">
        <v>241</v>
      </c>
      <c r="C56" s="213"/>
      <c r="D56" s="213"/>
    </row>
    <row r="57" spans="1:4" s="295" customFormat="1" ht="12" customHeight="1" thickBot="1">
      <c r="A57" s="19" t="s">
        <v>16</v>
      </c>
      <c r="B57" s="204" t="s">
        <v>244</v>
      </c>
      <c r="C57" s="209">
        <f>SUM(C58:C60)</f>
        <v>33472079</v>
      </c>
      <c r="D57" s="209">
        <f>SUM(D58:D61)</f>
        <v>33472079</v>
      </c>
    </row>
    <row r="58" spans="1:4" s="295" customFormat="1" ht="12" customHeight="1">
      <c r="A58" s="14" t="s">
        <v>135</v>
      </c>
      <c r="B58" s="296" t="s">
        <v>246</v>
      </c>
      <c r="C58" s="214"/>
      <c r="D58" s="214"/>
    </row>
    <row r="59" spans="1:4" s="295" customFormat="1" ht="12" customHeight="1">
      <c r="A59" s="13" t="s">
        <v>136</v>
      </c>
      <c r="B59" s="297" t="s">
        <v>351</v>
      </c>
      <c r="C59" s="214"/>
      <c r="D59" s="214"/>
    </row>
    <row r="60" spans="1:4" s="295" customFormat="1" ht="12" customHeight="1">
      <c r="A60" s="13" t="s">
        <v>175</v>
      </c>
      <c r="B60" s="297" t="s">
        <v>247</v>
      </c>
      <c r="C60" s="214">
        <v>33472079</v>
      </c>
      <c r="D60" s="214">
        <v>33472079</v>
      </c>
    </row>
    <row r="61" spans="1:4" s="295" customFormat="1" ht="12" customHeight="1" thickBot="1">
      <c r="A61" s="15" t="s">
        <v>245</v>
      </c>
      <c r="B61" s="206" t="s">
        <v>248</v>
      </c>
      <c r="C61" s="214"/>
      <c r="D61" s="214"/>
    </row>
    <row r="62" spans="1:4" s="295" customFormat="1" ht="12" customHeight="1" thickBot="1">
      <c r="A62" s="345" t="s">
        <v>398</v>
      </c>
      <c r="B62" s="20" t="s">
        <v>249</v>
      </c>
      <c r="C62" s="215">
        <f>+C5+C12+C19+C26+C34+C46+C52+C57</f>
        <v>146340090</v>
      </c>
      <c r="D62" s="215">
        <f>SUM(D5,D12,D19,D26,D34,D46,D52,D57)</f>
        <v>170647286</v>
      </c>
    </row>
    <row r="63" spans="1:4" s="295" customFormat="1" ht="12" customHeight="1" thickBot="1">
      <c r="A63" s="328" t="s">
        <v>250</v>
      </c>
      <c r="B63" s="204" t="s">
        <v>251</v>
      </c>
      <c r="C63" s="209">
        <f>SUM(C64:C66)</f>
        <v>0</v>
      </c>
      <c r="D63" s="209"/>
    </row>
    <row r="64" spans="1:4" s="295" customFormat="1" ht="12" customHeight="1">
      <c r="A64" s="14" t="s">
        <v>279</v>
      </c>
      <c r="B64" s="296" t="s">
        <v>252</v>
      </c>
      <c r="C64" s="214"/>
      <c r="D64" s="214"/>
    </row>
    <row r="65" spans="1:4" s="295" customFormat="1" ht="12" customHeight="1">
      <c r="A65" s="13" t="s">
        <v>288</v>
      </c>
      <c r="B65" s="297" t="s">
        <v>253</v>
      </c>
      <c r="C65" s="214"/>
      <c r="D65" s="214"/>
    </row>
    <row r="66" spans="1:4" s="295" customFormat="1" ht="12" customHeight="1" thickBot="1">
      <c r="A66" s="15" t="s">
        <v>289</v>
      </c>
      <c r="B66" s="339" t="s">
        <v>383</v>
      </c>
      <c r="C66" s="214"/>
      <c r="D66" s="214"/>
    </row>
    <row r="67" spans="1:4" s="295" customFormat="1" ht="12" customHeight="1" thickBot="1">
      <c r="A67" s="328" t="s">
        <v>255</v>
      </c>
      <c r="B67" s="204" t="s">
        <v>256</v>
      </c>
      <c r="C67" s="209">
        <f>SUM(C68:C71)</f>
        <v>0</v>
      </c>
      <c r="D67" s="209"/>
    </row>
    <row r="68" spans="1:4" s="295" customFormat="1" ht="12" customHeight="1">
      <c r="A68" s="14" t="s">
        <v>114</v>
      </c>
      <c r="B68" s="296" t="s">
        <v>257</v>
      </c>
      <c r="C68" s="214"/>
      <c r="D68" s="214"/>
    </row>
    <row r="69" spans="1:4" s="295" customFormat="1" ht="12" customHeight="1">
      <c r="A69" s="13" t="s">
        <v>115</v>
      </c>
      <c r="B69" s="297" t="s">
        <v>452</v>
      </c>
      <c r="C69" s="214"/>
      <c r="D69" s="214"/>
    </row>
    <row r="70" spans="1:4" s="295" customFormat="1" ht="12" customHeight="1">
      <c r="A70" s="13" t="s">
        <v>280</v>
      </c>
      <c r="B70" s="297" t="s">
        <v>258</v>
      </c>
      <c r="C70" s="214"/>
      <c r="D70" s="214"/>
    </row>
    <row r="71" spans="1:4" s="295" customFormat="1" ht="12" customHeight="1" thickBot="1">
      <c r="A71" s="15" t="s">
        <v>281</v>
      </c>
      <c r="B71" s="206" t="s">
        <v>453</v>
      </c>
      <c r="C71" s="214"/>
      <c r="D71" s="214"/>
    </row>
    <row r="72" spans="1:4" s="295" customFormat="1" ht="12" customHeight="1" thickBot="1">
      <c r="A72" s="328" t="s">
        <v>259</v>
      </c>
      <c r="B72" s="204" t="s">
        <v>260</v>
      </c>
      <c r="C72" s="209">
        <f>SUM(C73:C74)</f>
        <v>74642648</v>
      </c>
      <c r="D72" s="209">
        <f>SUM(D73:D74)</f>
        <v>74642648</v>
      </c>
    </row>
    <row r="73" spans="1:4" s="295" customFormat="1" ht="12" customHeight="1">
      <c r="A73" s="14" t="s">
        <v>282</v>
      </c>
      <c r="B73" s="296" t="s">
        <v>261</v>
      </c>
      <c r="C73" s="214">
        <v>74642648</v>
      </c>
      <c r="D73" s="214">
        <v>74642648</v>
      </c>
    </row>
    <row r="74" spans="1:4" s="295" customFormat="1" ht="12" customHeight="1" thickBot="1">
      <c r="A74" s="15" t="s">
        <v>283</v>
      </c>
      <c r="B74" s="206" t="s">
        <v>262</v>
      </c>
      <c r="C74" s="214"/>
      <c r="D74" s="214"/>
    </row>
    <row r="75" spans="1:4" s="295" customFormat="1" ht="12" customHeight="1" thickBot="1">
      <c r="A75" s="328" t="s">
        <v>263</v>
      </c>
      <c r="B75" s="204" t="s">
        <v>264</v>
      </c>
      <c r="C75" s="209">
        <f>SUM(C76:C78)</f>
        <v>0</v>
      </c>
      <c r="D75" s="209"/>
    </row>
    <row r="76" spans="1:4" s="295" customFormat="1" ht="12" customHeight="1">
      <c r="A76" s="14" t="s">
        <v>284</v>
      </c>
      <c r="B76" s="296" t="s">
        <v>265</v>
      </c>
      <c r="C76" s="214"/>
      <c r="D76" s="214"/>
    </row>
    <row r="77" spans="1:4" s="295" customFormat="1" ht="12" customHeight="1">
      <c r="A77" s="13" t="s">
        <v>285</v>
      </c>
      <c r="B77" s="297" t="s">
        <v>266</v>
      </c>
      <c r="C77" s="214"/>
      <c r="D77" s="214"/>
    </row>
    <row r="78" spans="1:4" s="295" customFormat="1" ht="12" customHeight="1" thickBot="1">
      <c r="A78" s="15" t="s">
        <v>286</v>
      </c>
      <c r="B78" s="206" t="s">
        <v>454</v>
      </c>
      <c r="C78" s="373"/>
      <c r="D78" s="373"/>
    </row>
    <row r="79" spans="1:4" s="295" customFormat="1" ht="12" customHeight="1" thickBot="1">
      <c r="A79" s="328" t="s">
        <v>267</v>
      </c>
      <c r="B79" s="204" t="s">
        <v>287</v>
      </c>
      <c r="C79" s="209">
        <f>SUM(C80:C83)</f>
        <v>0</v>
      </c>
      <c r="D79" s="209"/>
    </row>
    <row r="80" spans="1:4" s="295" customFormat="1" ht="12" customHeight="1">
      <c r="A80" s="300" t="s">
        <v>268</v>
      </c>
      <c r="B80" s="296" t="s">
        <v>269</v>
      </c>
      <c r="C80" s="214"/>
      <c r="D80" s="214"/>
    </row>
    <row r="81" spans="1:4" s="295" customFormat="1" ht="12" customHeight="1">
      <c r="A81" s="301" t="s">
        <v>270</v>
      </c>
      <c r="B81" s="297" t="s">
        <v>271</v>
      </c>
      <c r="C81" s="214"/>
      <c r="D81" s="214"/>
    </row>
    <row r="82" spans="1:4" s="295" customFormat="1" ht="12" customHeight="1">
      <c r="A82" s="301" t="s">
        <v>272</v>
      </c>
      <c r="B82" s="297" t="s">
        <v>273</v>
      </c>
      <c r="C82" s="214"/>
      <c r="D82" s="214"/>
    </row>
    <row r="83" spans="1:4" s="295" customFormat="1" ht="12" customHeight="1" thickBot="1">
      <c r="A83" s="302" t="s">
        <v>274</v>
      </c>
      <c r="B83" s="206" t="s">
        <v>275</v>
      </c>
      <c r="C83" s="214"/>
      <c r="D83" s="214"/>
    </row>
    <row r="84" spans="1:4" s="295" customFormat="1" ht="12" customHeight="1" thickBot="1">
      <c r="A84" s="328" t="s">
        <v>276</v>
      </c>
      <c r="B84" s="204" t="s">
        <v>397</v>
      </c>
      <c r="C84" s="327"/>
      <c r="D84" s="327"/>
    </row>
    <row r="85" spans="1:4" s="295" customFormat="1" ht="13.5" customHeight="1" thickBot="1">
      <c r="A85" s="328" t="s">
        <v>278</v>
      </c>
      <c r="B85" s="204" t="s">
        <v>277</v>
      </c>
      <c r="C85" s="327"/>
      <c r="D85" s="327"/>
    </row>
    <row r="86" spans="1:4" s="295" customFormat="1" ht="15.75" customHeight="1" thickBot="1">
      <c r="A86" s="328" t="s">
        <v>290</v>
      </c>
      <c r="B86" s="303" t="s">
        <v>400</v>
      </c>
      <c r="C86" s="215">
        <f>+C63+C67+C72+C75+C79+C85+C84</f>
        <v>74642648</v>
      </c>
      <c r="D86" s="215">
        <f>SUM(D63,D67,D72,D75,D79,D84,D85)</f>
        <v>74642648</v>
      </c>
    </row>
    <row r="87" spans="1:4" s="295" customFormat="1" ht="16.5" customHeight="1" thickBot="1">
      <c r="A87" s="329" t="s">
        <v>399</v>
      </c>
      <c r="B87" s="304" t="s">
        <v>401</v>
      </c>
      <c r="C87" s="215">
        <f>+C62+C86</f>
        <v>220982738</v>
      </c>
      <c r="D87" s="215">
        <f>SUM(D62,D86)</f>
        <v>245289934</v>
      </c>
    </row>
    <row r="88" spans="1:4" s="295" customFormat="1" ht="83.25" customHeight="1">
      <c r="A88" s="4"/>
      <c r="B88" s="5"/>
      <c r="C88" s="216"/>
    </row>
    <row r="89" spans="1:4" ht="16.5" customHeight="1">
      <c r="A89" s="423" t="s">
        <v>37</v>
      </c>
      <c r="B89" s="423"/>
      <c r="C89" s="423"/>
    </row>
    <row r="90" spans="1:4" s="305" customFormat="1" ht="16.5" customHeight="1" thickBot="1">
      <c r="A90" s="424" t="s">
        <v>117</v>
      </c>
      <c r="B90" s="424"/>
      <c r="C90" s="427" t="str">
        <f>C2</f>
        <v>Forintban!</v>
      </c>
      <c r="D90" s="428"/>
    </row>
    <row r="91" spans="1:4" ht="38.1" customHeight="1" thickBot="1">
      <c r="A91" s="22" t="s">
        <v>52</v>
      </c>
      <c r="B91" s="23" t="s">
        <v>38</v>
      </c>
      <c r="C91" s="32" t="str">
        <f>+C3</f>
        <v>2018. évi előirányzat            eredeti</v>
      </c>
      <c r="D91" s="32" t="s">
        <v>478</v>
      </c>
    </row>
    <row r="92" spans="1:4" s="294" customFormat="1" ht="12" customHeight="1" thickBot="1">
      <c r="A92" s="28"/>
      <c r="B92" s="29" t="s">
        <v>409</v>
      </c>
      <c r="C92" s="30" t="s">
        <v>410</v>
      </c>
      <c r="D92" s="291" t="s">
        <v>411</v>
      </c>
    </row>
    <row r="93" spans="1:4" ht="12" customHeight="1" thickBot="1">
      <c r="A93" s="21" t="s">
        <v>9</v>
      </c>
      <c r="B93" s="27" t="s">
        <v>359</v>
      </c>
      <c r="C93" s="208">
        <f>C94+C95+C96+C97+C98+C111</f>
        <v>36266935</v>
      </c>
      <c r="D93" s="208">
        <f>SUM(D94,D95,D96,D97,D98,D111)</f>
        <v>56713811</v>
      </c>
    </row>
    <row r="94" spans="1:4" ht="12" customHeight="1">
      <c r="A94" s="16" t="s">
        <v>76</v>
      </c>
      <c r="B94" s="9" t="s">
        <v>39</v>
      </c>
      <c r="C94" s="210">
        <v>10341992</v>
      </c>
      <c r="D94" s="210">
        <v>24873779</v>
      </c>
    </row>
    <row r="95" spans="1:4" ht="12" customHeight="1">
      <c r="A95" s="13" t="s">
        <v>77</v>
      </c>
      <c r="B95" s="7" t="s">
        <v>137</v>
      </c>
      <c r="C95" s="211">
        <v>1802420</v>
      </c>
      <c r="D95" s="211">
        <v>3239437</v>
      </c>
    </row>
    <row r="96" spans="1:4" ht="12" customHeight="1">
      <c r="A96" s="13" t="s">
        <v>78</v>
      </c>
      <c r="B96" s="7" t="s">
        <v>106</v>
      </c>
      <c r="C96" s="213">
        <v>15245650</v>
      </c>
      <c r="D96" s="213">
        <v>19740936</v>
      </c>
    </row>
    <row r="97" spans="1:4" ht="12" customHeight="1">
      <c r="A97" s="13" t="s">
        <v>79</v>
      </c>
      <c r="B97" s="10" t="s">
        <v>138</v>
      </c>
      <c r="C97" s="213">
        <v>1520000</v>
      </c>
      <c r="D97" s="213">
        <v>1520000</v>
      </c>
    </row>
    <row r="98" spans="1:4" ht="12" customHeight="1">
      <c r="A98" s="13" t="s">
        <v>90</v>
      </c>
      <c r="B98" s="18" t="s">
        <v>139</v>
      </c>
      <c r="C98" s="213">
        <f>SUM(C99:C110)</f>
        <v>6815123</v>
      </c>
      <c r="D98" s="213">
        <f>SUM(D99:D110)</f>
        <v>6815123</v>
      </c>
    </row>
    <row r="99" spans="1:4" ht="12" customHeight="1">
      <c r="A99" s="13" t="s">
        <v>80</v>
      </c>
      <c r="B99" s="7" t="s">
        <v>364</v>
      </c>
      <c r="C99" s="213"/>
      <c r="D99" s="213"/>
    </row>
    <row r="100" spans="1:4" ht="12" customHeight="1">
      <c r="A100" s="13" t="s">
        <v>81</v>
      </c>
      <c r="B100" s="103" t="s">
        <v>363</v>
      </c>
      <c r="C100" s="213"/>
      <c r="D100" s="213"/>
    </row>
    <row r="101" spans="1:4" ht="12" customHeight="1">
      <c r="A101" s="13" t="s">
        <v>91</v>
      </c>
      <c r="B101" s="103" t="s">
        <v>362</v>
      </c>
      <c r="C101" s="213"/>
      <c r="D101" s="213"/>
    </row>
    <row r="102" spans="1:4" ht="12" customHeight="1">
      <c r="A102" s="13" t="s">
        <v>92</v>
      </c>
      <c r="B102" s="101" t="s">
        <v>293</v>
      </c>
      <c r="C102" s="213"/>
      <c r="D102" s="213"/>
    </row>
    <row r="103" spans="1:4" ht="12" customHeight="1">
      <c r="A103" s="13" t="s">
        <v>93</v>
      </c>
      <c r="B103" s="102" t="s">
        <v>294</v>
      </c>
      <c r="C103" s="213"/>
      <c r="D103" s="213"/>
    </row>
    <row r="104" spans="1:4" ht="12" customHeight="1">
      <c r="A104" s="13" t="s">
        <v>94</v>
      </c>
      <c r="B104" s="102" t="s">
        <v>295</v>
      </c>
      <c r="C104" s="213"/>
      <c r="D104" s="213"/>
    </row>
    <row r="105" spans="1:4" ht="12" customHeight="1">
      <c r="A105" s="13" t="s">
        <v>96</v>
      </c>
      <c r="B105" s="101" t="s">
        <v>296</v>
      </c>
      <c r="C105" s="213">
        <v>5805123</v>
      </c>
      <c r="D105" s="213">
        <v>5805123</v>
      </c>
    </row>
    <row r="106" spans="1:4" ht="12" customHeight="1">
      <c r="A106" s="13" t="s">
        <v>140</v>
      </c>
      <c r="B106" s="101" t="s">
        <v>297</v>
      </c>
      <c r="C106" s="213"/>
      <c r="D106" s="213"/>
    </row>
    <row r="107" spans="1:4" ht="12" customHeight="1">
      <c r="A107" s="13" t="s">
        <v>291</v>
      </c>
      <c r="B107" s="102" t="s">
        <v>298</v>
      </c>
      <c r="C107" s="213"/>
      <c r="D107" s="213"/>
    </row>
    <row r="108" spans="1:4" ht="12" customHeight="1">
      <c r="A108" s="12" t="s">
        <v>292</v>
      </c>
      <c r="B108" s="103" t="s">
        <v>299</v>
      </c>
      <c r="C108" s="213"/>
      <c r="D108" s="213"/>
    </row>
    <row r="109" spans="1:4" ht="12" customHeight="1">
      <c r="A109" s="13" t="s">
        <v>360</v>
      </c>
      <c r="B109" s="103" t="s">
        <v>300</v>
      </c>
      <c r="C109" s="213"/>
      <c r="D109" s="213"/>
    </row>
    <row r="110" spans="1:4" ht="12" customHeight="1">
      <c r="A110" s="15" t="s">
        <v>361</v>
      </c>
      <c r="B110" s="103" t="s">
        <v>301</v>
      </c>
      <c r="C110" s="213">
        <v>1010000</v>
      </c>
      <c r="D110" s="213">
        <v>1010000</v>
      </c>
    </row>
    <row r="111" spans="1:4" ht="12" customHeight="1">
      <c r="A111" s="13" t="s">
        <v>365</v>
      </c>
      <c r="B111" s="10" t="s">
        <v>40</v>
      </c>
      <c r="C111" s="211">
        <v>541750</v>
      </c>
      <c r="D111" s="211">
        <f>SUM(D112:D113)</f>
        <v>524536</v>
      </c>
    </row>
    <row r="112" spans="1:4" ht="12" customHeight="1">
      <c r="A112" s="13" t="s">
        <v>366</v>
      </c>
      <c r="B112" s="7" t="s">
        <v>368</v>
      </c>
      <c r="C112" s="211">
        <v>541750</v>
      </c>
      <c r="D112" s="211">
        <v>524536</v>
      </c>
    </row>
    <row r="113" spans="1:4" ht="12" customHeight="1" thickBot="1">
      <c r="A113" s="17" t="s">
        <v>367</v>
      </c>
      <c r="B113" s="343" t="s">
        <v>369</v>
      </c>
      <c r="C113" s="217"/>
      <c r="D113" s="217"/>
    </row>
    <row r="114" spans="1:4" ht="12" customHeight="1" thickBot="1">
      <c r="A114" s="340" t="s">
        <v>10</v>
      </c>
      <c r="B114" s="341" t="s">
        <v>302</v>
      </c>
      <c r="C114" s="342">
        <f>+C115+C117+C119</f>
        <v>184144999</v>
      </c>
      <c r="D114" s="342">
        <f>SUM(D115,D117,D119)</f>
        <v>188005319</v>
      </c>
    </row>
    <row r="115" spans="1:4" ht="12" customHeight="1">
      <c r="A115" s="14" t="s">
        <v>82</v>
      </c>
      <c r="B115" s="7" t="s">
        <v>174</v>
      </c>
      <c r="C115" s="212">
        <v>184144999</v>
      </c>
      <c r="D115" s="212">
        <v>187903719</v>
      </c>
    </row>
    <row r="116" spans="1:4" ht="12" customHeight="1">
      <c r="A116" s="14" t="s">
        <v>83</v>
      </c>
      <c r="B116" s="11" t="s">
        <v>306</v>
      </c>
      <c r="C116" s="212">
        <v>177193399</v>
      </c>
      <c r="D116" s="212">
        <v>177193399</v>
      </c>
    </row>
    <row r="117" spans="1:4" ht="12" customHeight="1">
      <c r="A117" s="14" t="s">
        <v>84</v>
      </c>
      <c r="B117" s="11" t="s">
        <v>141</v>
      </c>
      <c r="C117" s="211"/>
      <c r="D117" s="211">
        <v>101600</v>
      </c>
    </row>
    <row r="118" spans="1:4" ht="12" customHeight="1">
      <c r="A118" s="14" t="s">
        <v>85</v>
      </c>
      <c r="B118" s="11" t="s">
        <v>307</v>
      </c>
      <c r="C118" s="196"/>
      <c r="D118" s="196"/>
    </row>
    <row r="119" spans="1:4" ht="12" customHeight="1">
      <c r="A119" s="14" t="s">
        <v>86</v>
      </c>
      <c r="B119" s="206" t="s">
        <v>456</v>
      </c>
      <c r="C119" s="196"/>
      <c r="D119" s="196"/>
    </row>
    <row r="120" spans="1:4" ht="12" customHeight="1">
      <c r="A120" s="14" t="s">
        <v>95</v>
      </c>
      <c r="B120" s="205" t="s">
        <v>352</v>
      </c>
      <c r="C120" s="196"/>
      <c r="D120" s="196"/>
    </row>
    <row r="121" spans="1:4" ht="12" customHeight="1">
      <c r="A121" s="14" t="s">
        <v>97</v>
      </c>
      <c r="B121" s="292" t="s">
        <v>312</v>
      </c>
      <c r="C121" s="196"/>
      <c r="D121" s="196"/>
    </row>
    <row r="122" spans="1:4">
      <c r="A122" s="14" t="s">
        <v>142</v>
      </c>
      <c r="B122" s="102" t="s">
        <v>295</v>
      </c>
      <c r="C122" s="196"/>
      <c r="D122" s="196"/>
    </row>
    <row r="123" spans="1:4" ht="12" customHeight="1">
      <c r="A123" s="14" t="s">
        <v>143</v>
      </c>
      <c r="B123" s="102" t="s">
        <v>311</v>
      </c>
      <c r="C123" s="196"/>
      <c r="D123" s="196"/>
    </row>
    <row r="124" spans="1:4" ht="12" customHeight="1">
      <c r="A124" s="14" t="s">
        <v>144</v>
      </c>
      <c r="B124" s="102" t="s">
        <v>310</v>
      </c>
      <c r="C124" s="196"/>
      <c r="D124" s="196"/>
    </row>
    <row r="125" spans="1:4" ht="12" customHeight="1">
      <c r="A125" s="14" t="s">
        <v>303</v>
      </c>
      <c r="B125" s="102" t="s">
        <v>298</v>
      </c>
      <c r="C125" s="196"/>
      <c r="D125" s="196"/>
    </row>
    <row r="126" spans="1:4" ht="12" customHeight="1">
      <c r="A126" s="14" t="s">
        <v>304</v>
      </c>
      <c r="B126" s="102" t="s">
        <v>309</v>
      </c>
      <c r="C126" s="196"/>
      <c r="D126" s="196"/>
    </row>
    <row r="127" spans="1:4" ht="16.2" thickBot="1">
      <c r="A127" s="12" t="s">
        <v>305</v>
      </c>
      <c r="B127" s="102" t="s">
        <v>308</v>
      </c>
      <c r="C127" s="198"/>
      <c r="D127" s="198"/>
    </row>
    <row r="128" spans="1:4" ht="12" customHeight="1" thickBot="1">
      <c r="A128" s="19" t="s">
        <v>11</v>
      </c>
      <c r="B128" s="96" t="s">
        <v>370</v>
      </c>
      <c r="C128" s="209">
        <f>+C93+C114</f>
        <v>220411934</v>
      </c>
      <c r="D128" s="209">
        <f>SUM(D93,D114)</f>
        <v>244719130</v>
      </c>
    </row>
    <row r="129" spans="1:4" ht="12" customHeight="1" thickBot="1">
      <c r="A129" s="19" t="s">
        <v>12</v>
      </c>
      <c r="B129" s="96" t="s">
        <v>371</v>
      </c>
      <c r="C129" s="209">
        <f>+C130+C131+C132</f>
        <v>0</v>
      </c>
      <c r="D129" s="209"/>
    </row>
    <row r="130" spans="1:4" ht="12" customHeight="1">
      <c r="A130" s="14" t="s">
        <v>211</v>
      </c>
      <c r="B130" s="11" t="s">
        <v>378</v>
      </c>
      <c r="C130" s="196"/>
      <c r="D130" s="196"/>
    </row>
    <row r="131" spans="1:4" ht="12" customHeight="1">
      <c r="A131" s="14" t="s">
        <v>212</v>
      </c>
      <c r="B131" s="11" t="s">
        <v>379</v>
      </c>
      <c r="C131" s="196"/>
      <c r="D131" s="196"/>
    </row>
    <row r="132" spans="1:4" ht="12" customHeight="1" thickBot="1">
      <c r="A132" s="12" t="s">
        <v>213</v>
      </c>
      <c r="B132" s="11" t="s">
        <v>380</v>
      </c>
      <c r="C132" s="196"/>
      <c r="D132" s="196"/>
    </row>
    <row r="133" spans="1:4" ht="12" customHeight="1" thickBot="1">
      <c r="A133" s="19" t="s">
        <v>13</v>
      </c>
      <c r="B133" s="96" t="s">
        <v>372</v>
      </c>
      <c r="C133" s="209">
        <f>SUM(C134:C139)</f>
        <v>0</v>
      </c>
      <c r="D133" s="209"/>
    </row>
    <row r="134" spans="1:4" ht="12" customHeight="1">
      <c r="A134" s="14" t="s">
        <v>69</v>
      </c>
      <c r="B134" s="8" t="s">
        <v>381</v>
      </c>
      <c r="C134" s="196"/>
      <c r="D134" s="196"/>
    </row>
    <row r="135" spans="1:4" ht="12" customHeight="1">
      <c r="A135" s="14" t="s">
        <v>70</v>
      </c>
      <c r="B135" s="8" t="s">
        <v>373</v>
      </c>
      <c r="C135" s="196"/>
      <c r="D135" s="196"/>
    </row>
    <row r="136" spans="1:4" ht="12" customHeight="1">
      <c r="A136" s="14" t="s">
        <v>71</v>
      </c>
      <c r="B136" s="8" t="s">
        <v>374</v>
      </c>
      <c r="C136" s="196"/>
      <c r="D136" s="196"/>
    </row>
    <row r="137" spans="1:4" ht="12" customHeight="1">
      <c r="A137" s="14" t="s">
        <v>129</v>
      </c>
      <c r="B137" s="8" t="s">
        <v>375</v>
      </c>
      <c r="C137" s="196"/>
      <c r="D137" s="196"/>
    </row>
    <row r="138" spans="1:4" ht="12" customHeight="1">
      <c r="A138" s="14" t="s">
        <v>130</v>
      </c>
      <c r="B138" s="8" t="s">
        <v>376</v>
      </c>
      <c r="C138" s="196"/>
      <c r="D138" s="196"/>
    </row>
    <row r="139" spans="1:4" ht="12" customHeight="1" thickBot="1">
      <c r="A139" s="12" t="s">
        <v>131</v>
      </c>
      <c r="B139" s="8" t="s">
        <v>377</v>
      </c>
      <c r="C139" s="196"/>
      <c r="D139" s="196"/>
    </row>
    <row r="140" spans="1:4" ht="12" customHeight="1" thickBot="1">
      <c r="A140" s="19" t="s">
        <v>14</v>
      </c>
      <c r="B140" s="96" t="s">
        <v>385</v>
      </c>
      <c r="C140" s="215">
        <f>+C141+C142+C143+C144</f>
        <v>570804</v>
      </c>
      <c r="D140" s="215">
        <f>SUM(D141:D144)</f>
        <v>570804</v>
      </c>
    </row>
    <row r="141" spans="1:4" ht="12" customHeight="1">
      <c r="A141" s="14" t="s">
        <v>72</v>
      </c>
      <c r="B141" s="8" t="s">
        <v>313</v>
      </c>
      <c r="C141" s="196"/>
      <c r="D141" s="196"/>
    </row>
    <row r="142" spans="1:4" ht="12" customHeight="1">
      <c r="A142" s="14" t="s">
        <v>73</v>
      </c>
      <c r="B142" s="8" t="s">
        <v>314</v>
      </c>
      <c r="C142" s="196">
        <v>570804</v>
      </c>
      <c r="D142" s="196">
        <v>570804</v>
      </c>
    </row>
    <row r="143" spans="1:4" ht="12" customHeight="1">
      <c r="A143" s="14" t="s">
        <v>230</v>
      </c>
      <c r="B143" s="8" t="s">
        <v>386</v>
      </c>
      <c r="C143" s="196"/>
      <c r="D143" s="196"/>
    </row>
    <row r="144" spans="1:4" ht="12" customHeight="1" thickBot="1">
      <c r="A144" s="12" t="s">
        <v>231</v>
      </c>
      <c r="B144" s="6" t="s">
        <v>333</v>
      </c>
      <c r="C144" s="196"/>
      <c r="D144" s="196"/>
    </row>
    <row r="145" spans="1:9" ht="12" customHeight="1" thickBot="1">
      <c r="A145" s="19" t="s">
        <v>15</v>
      </c>
      <c r="B145" s="96" t="s">
        <v>387</v>
      </c>
      <c r="C145" s="218">
        <f>SUM(C146:C150)</f>
        <v>0</v>
      </c>
      <c r="D145" s="218"/>
    </row>
    <row r="146" spans="1:9" ht="12" customHeight="1">
      <c r="A146" s="14" t="s">
        <v>74</v>
      </c>
      <c r="B146" s="8" t="s">
        <v>382</v>
      </c>
      <c r="C146" s="196"/>
      <c r="D146" s="196"/>
    </row>
    <row r="147" spans="1:9" ht="12" customHeight="1">
      <c r="A147" s="14" t="s">
        <v>75</v>
      </c>
      <c r="B147" s="8" t="s">
        <v>389</v>
      </c>
      <c r="C147" s="196"/>
      <c r="D147" s="196"/>
    </row>
    <row r="148" spans="1:9" ht="12" customHeight="1">
      <c r="A148" s="14" t="s">
        <v>242</v>
      </c>
      <c r="B148" s="8" t="s">
        <v>384</v>
      </c>
      <c r="C148" s="196"/>
      <c r="D148" s="196"/>
    </row>
    <row r="149" spans="1:9" ht="12" customHeight="1">
      <c r="A149" s="14" t="s">
        <v>243</v>
      </c>
      <c r="B149" s="8" t="s">
        <v>390</v>
      </c>
      <c r="C149" s="196"/>
      <c r="D149" s="196"/>
    </row>
    <row r="150" spans="1:9" ht="12" customHeight="1" thickBot="1">
      <c r="A150" s="14" t="s">
        <v>388</v>
      </c>
      <c r="B150" s="8" t="s">
        <v>391</v>
      </c>
      <c r="C150" s="196"/>
      <c r="D150" s="196"/>
    </row>
    <row r="151" spans="1:9" ht="12" customHeight="1" thickBot="1">
      <c r="A151" s="19" t="s">
        <v>16</v>
      </c>
      <c r="B151" s="96" t="s">
        <v>392</v>
      </c>
      <c r="C151" s="344"/>
      <c r="D151" s="344"/>
    </row>
    <row r="152" spans="1:9" ht="12" customHeight="1" thickBot="1">
      <c r="A152" s="19" t="s">
        <v>17</v>
      </c>
      <c r="B152" s="96" t="s">
        <v>393</v>
      </c>
      <c r="C152" s="344"/>
      <c r="D152" s="344"/>
    </row>
    <row r="153" spans="1:9" ht="15" customHeight="1" thickBot="1">
      <c r="A153" s="19" t="s">
        <v>18</v>
      </c>
      <c r="B153" s="96" t="s">
        <v>395</v>
      </c>
      <c r="C153" s="306">
        <f>+C129+C133+C140+C145+C151+C152</f>
        <v>570804</v>
      </c>
      <c r="D153" s="306">
        <f>SUM(D129,D133,D140,D145,D151,D152)</f>
        <v>570804</v>
      </c>
      <c r="F153" s="307"/>
      <c r="G153" s="308"/>
      <c r="H153" s="308"/>
      <c r="I153" s="308"/>
    </row>
    <row r="154" spans="1:9" s="295" customFormat="1" ht="12.9" customHeight="1" thickBot="1">
      <c r="A154" s="207" t="s">
        <v>19</v>
      </c>
      <c r="B154" s="271" t="s">
        <v>394</v>
      </c>
      <c r="C154" s="306">
        <f>+C128+C153</f>
        <v>220982738</v>
      </c>
      <c r="D154" s="306">
        <f>SUM(D128,D153)</f>
        <v>245289934</v>
      </c>
    </row>
    <row r="155" spans="1:9" ht="7.5" customHeight="1">
      <c r="D155" s="273"/>
    </row>
    <row r="156" spans="1:9">
      <c r="A156" s="425" t="s">
        <v>315</v>
      </c>
      <c r="B156" s="425"/>
      <c r="C156" s="425"/>
    </row>
    <row r="157" spans="1:9" ht="15" customHeight="1" thickBot="1">
      <c r="A157" s="422" t="s">
        <v>118</v>
      </c>
      <c r="B157" s="422"/>
      <c r="C157" s="426" t="str">
        <f>C90</f>
        <v>Forintban!</v>
      </c>
      <c r="D157" s="426"/>
    </row>
    <row r="158" spans="1:9" ht="13.5" customHeight="1" thickBot="1">
      <c r="A158" s="19">
        <v>1</v>
      </c>
      <c r="B158" s="26" t="s">
        <v>396</v>
      </c>
      <c r="C158" s="209">
        <f>+C62-C128</f>
        <v>-74071844</v>
      </c>
      <c r="D158" s="209">
        <v>-74071844</v>
      </c>
    </row>
    <row r="159" spans="1:9" ht="27.75" customHeight="1" thickBot="1">
      <c r="A159" s="19" t="s">
        <v>10</v>
      </c>
      <c r="B159" s="26" t="s">
        <v>402</v>
      </c>
      <c r="C159" s="209">
        <f>+C86-C153</f>
        <v>74071844</v>
      </c>
      <c r="D159" s="209">
        <v>74071844</v>
      </c>
    </row>
  </sheetData>
  <mergeCells count="9">
    <mergeCell ref="A156:C156"/>
    <mergeCell ref="A157:B157"/>
    <mergeCell ref="A1:C1"/>
    <mergeCell ref="A2:B2"/>
    <mergeCell ref="A89:C89"/>
    <mergeCell ref="A90:B90"/>
    <mergeCell ref="C2:D2"/>
    <mergeCell ref="C157:D157"/>
    <mergeCell ref="C90:D90"/>
  </mergeCells>
  <phoneticPr fontId="29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Csikvánd Község Önkormányzat
2018. ÉVI KÖLTSÉGVETÉS
KÖTELEZŐ FELADATAINAK MÉRLEGE &amp;R&amp;"Times New Roman CE,Félkövér dőlt"&amp;11 </oddHeader>
  </headerFooter>
  <rowBreaks count="1" manualBreakCount="1">
    <brk id="88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H33"/>
  <sheetViews>
    <sheetView zoomScaleNormal="145" zoomScaleSheetLayoutView="100" workbookViewId="0">
      <selection activeCell="H1" sqref="H1:H32"/>
    </sheetView>
  </sheetViews>
  <sheetFormatPr defaultColWidth="9.33203125" defaultRowHeight="13.2"/>
  <cols>
    <col min="1" max="1" width="6.77734375" style="43" customWidth="1"/>
    <col min="2" max="2" width="55.109375" style="143" customWidth="1"/>
    <col min="3" max="4" width="16.33203125" style="43" customWidth="1"/>
    <col min="5" max="5" width="55.109375" style="43" customWidth="1"/>
    <col min="6" max="7" width="16.33203125" style="43" customWidth="1"/>
    <col min="8" max="8" width="4.77734375" style="43" customWidth="1"/>
    <col min="9" max="16384" width="9.33203125" style="43"/>
  </cols>
  <sheetData>
    <row r="1" spans="1:8" ht="39.75" customHeight="1">
      <c r="B1" s="228" t="s">
        <v>121</v>
      </c>
      <c r="C1" s="229"/>
      <c r="D1" s="229"/>
      <c r="E1" s="229"/>
      <c r="F1" s="229"/>
      <c r="G1" s="229"/>
      <c r="H1" s="431" t="s">
        <v>493</v>
      </c>
    </row>
    <row r="2" spans="1:8" ht="14.4" thickBot="1">
      <c r="F2" s="433" t="s">
        <v>447</v>
      </c>
      <c r="G2" s="434"/>
      <c r="H2" s="431"/>
    </row>
    <row r="3" spans="1:8" ht="18" customHeight="1" thickBot="1">
      <c r="A3" s="429" t="s">
        <v>52</v>
      </c>
      <c r="B3" s="230" t="s">
        <v>43</v>
      </c>
      <c r="C3" s="231"/>
      <c r="D3" s="392"/>
      <c r="E3" s="230" t="s">
        <v>44</v>
      </c>
      <c r="F3" s="232"/>
      <c r="G3" s="392"/>
      <c r="H3" s="431"/>
    </row>
    <row r="4" spans="1:8" s="233" customFormat="1" ht="35.25" customHeight="1" thickBot="1">
      <c r="A4" s="430"/>
      <c r="B4" s="144" t="s">
        <v>45</v>
      </c>
      <c r="C4" s="145" t="str">
        <f>+'1. mell. 1. OLDAL'!C3</f>
        <v>2018. évi előirányzat            eredeti</v>
      </c>
      <c r="D4" s="32" t="s">
        <v>474</v>
      </c>
      <c r="E4" s="144" t="s">
        <v>45</v>
      </c>
      <c r="F4" s="40" t="str">
        <f>+C4</f>
        <v>2018. évi előirányzat            eredeti</v>
      </c>
      <c r="G4" s="32" t="s">
        <v>474</v>
      </c>
      <c r="H4" s="431"/>
    </row>
    <row r="5" spans="1:8" s="238" customFormat="1" ht="12" customHeight="1" thickBot="1">
      <c r="A5" s="234"/>
      <c r="B5" s="235" t="s">
        <v>409</v>
      </c>
      <c r="C5" s="236" t="s">
        <v>410</v>
      </c>
      <c r="D5" s="393" t="s">
        <v>411</v>
      </c>
      <c r="E5" s="235" t="s">
        <v>413</v>
      </c>
      <c r="F5" s="237" t="s">
        <v>412</v>
      </c>
      <c r="G5" s="393" t="s">
        <v>414</v>
      </c>
      <c r="H5" s="431"/>
    </row>
    <row r="6" spans="1:8" ht="12.9" customHeight="1">
      <c r="A6" s="239" t="s">
        <v>9</v>
      </c>
      <c r="B6" s="240" t="s">
        <v>316</v>
      </c>
      <c r="C6" s="219">
        <v>14270094</v>
      </c>
      <c r="D6" s="394">
        <v>14420582</v>
      </c>
      <c r="E6" s="240" t="s">
        <v>46</v>
      </c>
      <c r="F6" s="402">
        <v>10341992</v>
      </c>
      <c r="G6" s="268">
        <v>24873779</v>
      </c>
      <c r="H6" s="431"/>
    </row>
    <row r="7" spans="1:8" ht="12.9" customHeight="1">
      <c r="A7" s="241" t="s">
        <v>10</v>
      </c>
      <c r="B7" s="242" t="s">
        <v>317</v>
      </c>
      <c r="C7" s="220">
        <v>4352841</v>
      </c>
      <c r="D7" s="395">
        <v>24649229</v>
      </c>
      <c r="E7" s="242" t="s">
        <v>137</v>
      </c>
      <c r="F7" s="221">
        <v>1802420</v>
      </c>
      <c r="G7" s="225">
        <v>3239437</v>
      </c>
      <c r="H7" s="431"/>
    </row>
    <row r="8" spans="1:8" ht="12.9" customHeight="1">
      <c r="A8" s="241" t="s">
        <v>11</v>
      </c>
      <c r="B8" s="242" t="s">
        <v>338</v>
      </c>
      <c r="C8" s="220"/>
      <c r="D8" s="395"/>
      <c r="E8" s="242" t="s">
        <v>179</v>
      </c>
      <c r="F8" s="221">
        <v>15245650</v>
      </c>
      <c r="G8" s="225">
        <v>19740936</v>
      </c>
      <c r="H8" s="431"/>
    </row>
    <row r="9" spans="1:8" ht="12.9" customHeight="1">
      <c r="A9" s="241" t="s">
        <v>12</v>
      </c>
      <c r="B9" s="242" t="s">
        <v>128</v>
      </c>
      <c r="C9" s="220">
        <v>14245000</v>
      </c>
      <c r="D9" s="395">
        <v>14245000</v>
      </c>
      <c r="E9" s="242" t="s">
        <v>138</v>
      </c>
      <c r="F9" s="221">
        <v>1520000</v>
      </c>
      <c r="G9" s="225">
        <v>1520000</v>
      </c>
      <c r="H9" s="431"/>
    </row>
    <row r="10" spans="1:8" ht="12.9" customHeight="1">
      <c r="A10" s="241" t="s">
        <v>13</v>
      </c>
      <c r="B10" s="243" t="s">
        <v>345</v>
      </c>
      <c r="C10" s="220">
        <v>2500000</v>
      </c>
      <c r="D10" s="395">
        <v>2500000</v>
      </c>
      <c r="E10" s="242" t="s">
        <v>139</v>
      </c>
      <c r="F10" s="221">
        <v>6815123</v>
      </c>
      <c r="G10" s="225">
        <v>6815123</v>
      </c>
      <c r="H10" s="431"/>
    </row>
    <row r="11" spans="1:8" ht="12.9" customHeight="1">
      <c r="A11" s="241" t="s">
        <v>14</v>
      </c>
      <c r="B11" s="242" t="s">
        <v>318</v>
      </c>
      <c r="C11" s="221"/>
      <c r="D11" s="225"/>
      <c r="E11" s="242" t="s">
        <v>40</v>
      </c>
      <c r="F11" s="221"/>
      <c r="G11" s="225"/>
      <c r="H11" s="431"/>
    </row>
    <row r="12" spans="1:8" ht="12.9" customHeight="1">
      <c r="A12" s="241" t="s">
        <v>15</v>
      </c>
      <c r="B12" s="242" t="s">
        <v>403</v>
      </c>
      <c r="C12" s="220"/>
      <c r="D12" s="395"/>
      <c r="E12" s="36"/>
      <c r="F12" s="221"/>
      <c r="G12" s="225"/>
      <c r="H12" s="431"/>
    </row>
    <row r="13" spans="1:8" ht="12.9" customHeight="1">
      <c r="A13" s="241" t="s">
        <v>16</v>
      </c>
      <c r="B13" s="36"/>
      <c r="C13" s="220"/>
      <c r="D13" s="395"/>
      <c r="E13" s="36"/>
      <c r="F13" s="221"/>
      <c r="G13" s="225"/>
      <c r="H13" s="431"/>
    </row>
    <row r="14" spans="1:8" ht="12.9" customHeight="1">
      <c r="A14" s="241" t="s">
        <v>17</v>
      </c>
      <c r="B14" s="309"/>
      <c r="C14" s="221"/>
      <c r="D14" s="225"/>
      <c r="E14" s="36"/>
      <c r="F14" s="221"/>
      <c r="G14" s="225"/>
      <c r="H14" s="431"/>
    </row>
    <row r="15" spans="1:8" ht="12.9" customHeight="1">
      <c r="A15" s="241" t="s">
        <v>18</v>
      </c>
      <c r="B15" s="36"/>
      <c r="C15" s="220"/>
      <c r="D15" s="395"/>
      <c r="E15" s="36"/>
      <c r="F15" s="221"/>
      <c r="G15" s="225"/>
      <c r="H15" s="431"/>
    </row>
    <row r="16" spans="1:8" ht="12.9" customHeight="1">
      <c r="A16" s="241" t="s">
        <v>19</v>
      </c>
      <c r="B16" s="36"/>
      <c r="C16" s="220"/>
      <c r="D16" s="395"/>
      <c r="E16" s="36"/>
      <c r="F16" s="221"/>
      <c r="G16" s="225"/>
      <c r="H16" s="431"/>
    </row>
    <row r="17" spans="1:8" ht="12.9" customHeight="1" thickBot="1">
      <c r="A17" s="241" t="s">
        <v>20</v>
      </c>
      <c r="B17" s="45"/>
      <c r="C17" s="222"/>
      <c r="D17" s="396"/>
      <c r="E17" s="36"/>
      <c r="F17" s="403"/>
      <c r="G17" s="404"/>
      <c r="H17" s="431"/>
    </row>
    <row r="18" spans="1:8" ht="15.9" customHeight="1" thickBot="1">
      <c r="A18" s="244" t="s">
        <v>21</v>
      </c>
      <c r="B18" s="97" t="s">
        <v>404</v>
      </c>
      <c r="C18" s="223">
        <f>SUM(C6:C17)</f>
        <v>35367935</v>
      </c>
      <c r="D18" s="397">
        <f>SUM(D6,D7,D9,D10,D11)</f>
        <v>55814811</v>
      </c>
      <c r="E18" s="97" t="s">
        <v>324</v>
      </c>
      <c r="F18" s="226">
        <f>SUM(F6:F17)</f>
        <v>35725185</v>
      </c>
      <c r="G18" s="405">
        <f>SUM(G6:G17)</f>
        <v>56189275</v>
      </c>
      <c r="H18" s="431"/>
    </row>
    <row r="19" spans="1:8" ht="12.9" customHeight="1">
      <c r="A19" s="245" t="s">
        <v>22</v>
      </c>
      <c r="B19" s="246" t="s">
        <v>321</v>
      </c>
      <c r="C19" s="346">
        <f>SUM(C20:C23)</f>
        <v>928054</v>
      </c>
      <c r="D19" s="398">
        <f>SUM(D20:D23)</f>
        <v>945268</v>
      </c>
      <c r="E19" s="247" t="s">
        <v>145</v>
      </c>
      <c r="F19" s="406"/>
      <c r="G19" s="408"/>
      <c r="H19" s="431"/>
    </row>
    <row r="20" spans="1:8" ht="12.9" customHeight="1">
      <c r="A20" s="248" t="s">
        <v>23</v>
      </c>
      <c r="B20" s="247" t="s">
        <v>172</v>
      </c>
      <c r="C20" s="60">
        <v>928054</v>
      </c>
      <c r="D20" s="100">
        <v>945268</v>
      </c>
      <c r="E20" s="247" t="s">
        <v>323</v>
      </c>
      <c r="F20" s="407"/>
      <c r="G20" s="61"/>
      <c r="H20" s="431"/>
    </row>
    <row r="21" spans="1:8" ht="12.9" customHeight="1">
      <c r="A21" s="248" t="s">
        <v>24</v>
      </c>
      <c r="B21" s="247" t="s">
        <v>173</v>
      </c>
      <c r="C21" s="60"/>
      <c r="D21" s="100"/>
      <c r="E21" s="247" t="s">
        <v>119</v>
      </c>
      <c r="F21" s="407"/>
      <c r="G21" s="61"/>
      <c r="H21" s="431"/>
    </row>
    <row r="22" spans="1:8" ht="12.9" customHeight="1">
      <c r="A22" s="248" t="s">
        <v>25</v>
      </c>
      <c r="B22" s="247" t="s">
        <v>177</v>
      </c>
      <c r="C22" s="60"/>
      <c r="D22" s="100"/>
      <c r="E22" s="247" t="s">
        <v>120</v>
      </c>
      <c r="F22" s="407"/>
      <c r="G22" s="61"/>
      <c r="H22" s="431"/>
    </row>
    <row r="23" spans="1:8" ht="12.9" customHeight="1">
      <c r="A23" s="248" t="s">
        <v>26</v>
      </c>
      <c r="B23" s="247" t="s">
        <v>178</v>
      </c>
      <c r="C23" s="60"/>
      <c r="D23" s="399"/>
      <c r="E23" s="246" t="s">
        <v>180</v>
      </c>
      <c r="F23" s="407"/>
      <c r="G23" s="227"/>
      <c r="H23" s="431"/>
    </row>
    <row r="24" spans="1:8" ht="12.9" customHeight="1">
      <c r="A24" s="248" t="s">
        <v>27</v>
      </c>
      <c r="B24" s="247" t="s">
        <v>322</v>
      </c>
      <c r="C24" s="249">
        <f>+C25+C26</f>
        <v>0</v>
      </c>
      <c r="D24" s="400"/>
      <c r="E24" s="247" t="s">
        <v>146</v>
      </c>
      <c r="F24" s="407"/>
      <c r="G24" s="409"/>
      <c r="H24" s="431"/>
    </row>
    <row r="25" spans="1:8" ht="12.9" customHeight="1">
      <c r="A25" s="245" t="s">
        <v>28</v>
      </c>
      <c r="B25" s="246" t="s">
        <v>319</v>
      </c>
      <c r="C25" s="224"/>
      <c r="D25" s="399"/>
      <c r="E25" s="240" t="s">
        <v>386</v>
      </c>
      <c r="F25" s="406"/>
      <c r="G25" s="227"/>
      <c r="H25" s="431"/>
    </row>
    <row r="26" spans="1:8" ht="12.9" customHeight="1">
      <c r="A26" s="248" t="s">
        <v>29</v>
      </c>
      <c r="B26" s="247" t="s">
        <v>320</v>
      </c>
      <c r="C26" s="60"/>
      <c r="D26" s="100"/>
      <c r="E26" s="242" t="s">
        <v>392</v>
      </c>
      <c r="F26" s="407"/>
      <c r="G26" s="61"/>
      <c r="H26" s="431"/>
    </row>
    <row r="27" spans="1:8" ht="12.9" customHeight="1">
      <c r="A27" s="241" t="s">
        <v>30</v>
      </c>
      <c r="B27" s="247" t="s">
        <v>397</v>
      </c>
      <c r="C27" s="60"/>
      <c r="D27" s="100"/>
      <c r="E27" s="242" t="s">
        <v>393</v>
      </c>
      <c r="F27" s="407"/>
      <c r="G27" s="61"/>
      <c r="H27" s="431"/>
    </row>
    <row r="28" spans="1:8" ht="12.9" customHeight="1" thickBot="1">
      <c r="A28" s="283" t="s">
        <v>31</v>
      </c>
      <c r="B28" s="246" t="s">
        <v>277</v>
      </c>
      <c r="C28" s="224"/>
      <c r="D28" s="399"/>
      <c r="E28" s="311" t="s">
        <v>314</v>
      </c>
      <c r="F28" s="406">
        <v>570804</v>
      </c>
      <c r="G28" s="410">
        <v>570804</v>
      </c>
      <c r="H28" s="431"/>
    </row>
    <row r="29" spans="1:8" ht="15.9" customHeight="1" thickBot="1">
      <c r="A29" s="244" t="s">
        <v>32</v>
      </c>
      <c r="B29" s="97" t="s">
        <v>405</v>
      </c>
      <c r="C29" s="223">
        <f>+C19+C24+C27+C28</f>
        <v>928054</v>
      </c>
      <c r="D29" s="397">
        <f>SUM(D19,D24,D27,D28)</f>
        <v>945268</v>
      </c>
      <c r="E29" s="97" t="s">
        <v>407</v>
      </c>
      <c r="F29" s="226">
        <f>SUM(F19:F28)</f>
        <v>570804</v>
      </c>
      <c r="G29" s="397">
        <f>SUM(G19:G28)</f>
        <v>570804</v>
      </c>
      <c r="H29" s="431"/>
    </row>
    <row r="30" spans="1:8" ht="13.8" thickBot="1">
      <c r="A30" s="244" t="s">
        <v>33</v>
      </c>
      <c r="B30" s="250" t="s">
        <v>406</v>
      </c>
      <c r="C30" s="251">
        <f>+C18+C29</f>
        <v>36295989</v>
      </c>
      <c r="D30" s="401">
        <f>SUM(D18,D29)</f>
        <v>56760079</v>
      </c>
      <c r="E30" s="250" t="s">
        <v>408</v>
      </c>
      <c r="F30" s="251">
        <f>+F18+F29</f>
        <v>36295989</v>
      </c>
      <c r="G30" s="411">
        <f>SUM(G18,G29)</f>
        <v>56760079</v>
      </c>
      <c r="H30" s="431"/>
    </row>
    <row r="31" spans="1:8" ht="13.8" thickBot="1">
      <c r="A31" s="244" t="s">
        <v>34</v>
      </c>
      <c r="B31" s="250" t="s">
        <v>123</v>
      </c>
      <c r="C31" s="251">
        <f>IF(C18-F18&lt;0,F18-C18,"-")</f>
        <v>357250</v>
      </c>
      <c r="D31" s="401">
        <v>374464</v>
      </c>
      <c r="E31" s="250" t="s">
        <v>124</v>
      </c>
      <c r="F31" s="251" t="str">
        <f>IF(C18-F18&gt;0,C18-F18,"-")</f>
        <v>-</v>
      </c>
      <c r="G31" s="411"/>
      <c r="H31" s="431"/>
    </row>
    <row r="32" spans="1:8" ht="13.8" thickBot="1">
      <c r="A32" s="244" t="s">
        <v>35</v>
      </c>
      <c r="B32" s="250" t="s">
        <v>448</v>
      </c>
      <c r="C32" s="251" t="str">
        <f>IF(C30-F30&lt;0,F30-C30,"-")</f>
        <v>-</v>
      </c>
      <c r="D32" s="401"/>
      <c r="E32" s="250" t="s">
        <v>449</v>
      </c>
      <c r="F32" s="251" t="str">
        <f>IF(C30-F30&gt;0,C30-F30,"-")</f>
        <v>-</v>
      </c>
      <c r="G32" s="411"/>
      <c r="H32" s="431"/>
    </row>
    <row r="33" spans="2:5" ht="17.399999999999999">
      <c r="B33" s="432"/>
      <c r="C33" s="432"/>
      <c r="D33" s="432"/>
      <c r="E33" s="432"/>
    </row>
  </sheetData>
  <mergeCells count="4">
    <mergeCell ref="A3:A4"/>
    <mergeCell ref="H1:H32"/>
    <mergeCell ref="B33:E33"/>
    <mergeCell ref="F2:G2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H33"/>
  <sheetViews>
    <sheetView topLeftCell="A13" zoomScaleNormal="160" zoomScaleSheetLayoutView="115" workbookViewId="0">
      <selection activeCell="D33" sqref="D33"/>
    </sheetView>
  </sheetViews>
  <sheetFormatPr defaultColWidth="9.33203125" defaultRowHeight="13.2"/>
  <cols>
    <col min="1" max="1" width="6.77734375" style="43" customWidth="1"/>
    <col min="2" max="2" width="55.109375" style="143" customWidth="1"/>
    <col min="3" max="4" width="16.33203125" style="43" customWidth="1"/>
    <col min="5" max="5" width="55.109375" style="43" customWidth="1"/>
    <col min="6" max="7" width="16.33203125" style="43" customWidth="1"/>
    <col min="8" max="8" width="4.77734375" style="43" customWidth="1"/>
    <col min="9" max="16384" width="9.33203125" style="43"/>
  </cols>
  <sheetData>
    <row r="1" spans="1:8" ht="31.2">
      <c r="B1" s="228" t="s">
        <v>122</v>
      </c>
      <c r="C1" s="229"/>
      <c r="D1" s="229"/>
      <c r="E1" s="229"/>
      <c r="F1" s="229"/>
      <c r="G1" s="229"/>
      <c r="H1" s="431"/>
    </row>
    <row r="2" spans="1:8" ht="14.4" thickBot="1">
      <c r="F2" s="433" t="str">
        <f>'2. mell. 1. OLDAL'!F2</f>
        <v>Forintban!</v>
      </c>
      <c r="G2" s="434"/>
      <c r="H2" s="431"/>
    </row>
    <row r="3" spans="1:8" ht="13.8" thickBot="1">
      <c r="A3" s="435" t="s">
        <v>52</v>
      </c>
      <c r="B3" s="230" t="s">
        <v>43</v>
      </c>
      <c r="C3" s="231"/>
      <c r="D3" s="392"/>
      <c r="E3" s="230" t="s">
        <v>44</v>
      </c>
      <c r="F3" s="232"/>
      <c r="G3" s="392"/>
      <c r="H3" s="431"/>
    </row>
    <row r="4" spans="1:8" s="233" customFormat="1" ht="34.799999999999997" thickBot="1">
      <c r="A4" s="436"/>
      <c r="B4" s="144" t="s">
        <v>45</v>
      </c>
      <c r="C4" s="145" t="str">
        <f>+'2. mell. 1. OLDAL'!C4</f>
        <v>2018. évi előirányzat            eredeti</v>
      </c>
      <c r="D4" s="32" t="s">
        <v>474</v>
      </c>
      <c r="E4" s="144" t="s">
        <v>45</v>
      </c>
      <c r="F4" s="40" t="str">
        <f>+'2. mell. 1. OLDAL'!C4</f>
        <v>2018. évi előirányzat            eredeti</v>
      </c>
      <c r="G4" s="32" t="s">
        <v>474</v>
      </c>
      <c r="H4" s="431"/>
    </row>
    <row r="5" spans="1:8" s="233" customFormat="1" ht="13.8" thickBot="1">
      <c r="A5" s="234"/>
      <c r="B5" s="235" t="s">
        <v>409</v>
      </c>
      <c r="C5" s="236" t="s">
        <v>410</v>
      </c>
      <c r="D5" s="393" t="s">
        <v>411</v>
      </c>
      <c r="E5" s="235" t="s">
        <v>413</v>
      </c>
      <c r="F5" s="237" t="s">
        <v>412</v>
      </c>
      <c r="G5" s="393" t="s">
        <v>414</v>
      </c>
      <c r="H5" s="431"/>
    </row>
    <row r="6" spans="1:8" ht="12.9" customHeight="1">
      <c r="A6" s="239" t="s">
        <v>9</v>
      </c>
      <c r="B6" s="240" t="s">
        <v>325</v>
      </c>
      <c r="C6" s="219">
        <v>77500076</v>
      </c>
      <c r="D6" s="394">
        <v>81360396</v>
      </c>
      <c r="E6" s="240" t="s">
        <v>174</v>
      </c>
      <c r="F6" s="402">
        <v>184144999</v>
      </c>
      <c r="G6" s="268">
        <v>187903719</v>
      </c>
      <c r="H6" s="431"/>
    </row>
    <row r="7" spans="1:8">
      <c r="A7" s="241" t="s">
        <v>10</v>
      </c>
      <c r="B7" s="242" t="s">
        <v>326</v>
      </c>
      <c r="C7" s="220">
        <v>77500076</v>
      </c>
      <c r="D7" s="395">
        <v>77500076</v>
      </c>
      <c r="E7" s="242" t="s">
        <v>331</v>
      </c>
      <c r="F7" s="221">
        <v>177193399</v>
      </c>
      <c r="G7" s="225">
        <v>177193399</v>
      </c>
      <c r="H7" s="431"/>
    </row>
    <row r="8" spans="1:8" ht="12.9" customHeight="1">
      <c r="A8" s="241" t="s">
        <v>11</v>
      </c>
      <c r="B8" s="242" t="s">
        <v>2</v>
      </c>
      <c r="C8" s="220"/>
      <c r="D8" s="395"/>
      <c r="E8" s="242" t="s">
        <v>141</v>
      </c>
      <c r="F8" s="221"/>
      <c r="G8" s="225">
        <v>101600</v>
      </c>
      <c r="H8" s="431"/>
    </row>
    <row r="9" spans="1:8" ht="12.9" customHeight="1">
      <c r="A9" s="241" t="s">
        <v>12</v>
      </c>
      <c r="B9" s="242" t="s">
        <v>327</v>
      </c>
      <c r="C9" s="220">
        <v>33472079</v>
      </c>
      <c r="D9" s="395">
        <v>33472079</v>
      </c>
      <c r="E9" s="242" t="s">
        <v>332</v>
      </c>
      <c r="F9" s="221"/>
      <c r="G9" s="225"/>
      <c r="H9" s="431"/>
    </row>
    <row r="10" spans="1:8" ht="12.75" customHeight="1">
      <c r="A10" s="241" t="s">
        <v>13</v>
      </c>
      <c r="B10" s="242" t="s">
        <v>328</v>
      </c>
      <c r="C10" s="220"/>
      <c r="D10" s="395"/>
      <c r="E10" s="242" t="s">
        <v>176</v>
      </c>
      <c r="F10" s="221"/>
      <c r="G10" s="225"/>
      <c r="H10" s="431"/>
    </row>
    <row r="11" spans="1:8" ht="12.9" customHeight="1">
      <c r="A11" s="241" t="s">
        <v>14</v>
      </c>
      <c r="B11" s="242" t="s">
        <v>329</v>
      </c>
      <c r="C11" s="221"/>
      <c r="D11" s="225"/>
      <c r="E11" s="312"/>
      <c r="F11" s="221"/>
      <c r="G11" s="225"/>
      <c r="H11" s="431"/>
    </row>
    <row r="12" spans="1:8" ht="12.9" customHeight="1">
      <c r="A12" s="241" t="s">
        <v>15</v>
      </c>
      <c r="B12" s="36"/>
      <c r="C12" s="220"/>
      <c r="D12" s="395"/>
      <c r="E12" s="312"/>
      <c r="F12" s="221"/>
      <c r="G12" s="225"/>
      <c r="H12" s="431"/>
    </row>
    <row r="13" spans="1:8" ht="12.9" customHeight="1">
      <c r="A13" s="241" t="s">
        <v>16</v>
      </c>
      <c r="B13" s="36"/>
      <c r="C13" s="220"/>
      <c r="D13" s="395"/>
      <c r="E13" s="313"/>
      <c r="F13" s="221"/>
      <c r="G13" s="225"/>
      <c r="H13" s="431"/>
    </row>
    <row r="14" spans="1:8" ht="12.9" customHeight="1">
      <c r="A14" s="241" t="s">
        <v>17</v>
      </c>
      <c r="B14" s="310"/>
      <c r="C14" s="221"/>
      <c r="D14" s="225"/>
      <c r="E14" s="312"/>
      <c r="F14" s="221"/>
      <c r="G14" s="225"/>
      <c r="H14" s="431"/>
    </row>
    <row r="15" spans="1:8">
      <c r="A15" s="241" t="s">
        <v>18</v>
      </c>
      <c r="B15" s="36"/>
      <c r="C15" s="221"/>
      <c r="D15" s="225"/>
      <c r="E15" s="312"/>
      <c r="F15" s="221"/>
      <c r="G15" s="225"/>
      <c r="H15" s="431"/>
    </row>
    <row r="16" spans="1:8" ht="12.9" customHeight="1" thickBot="1">
      <c r="A16" s="283" t="s">
        <v>19</v>
      </c>
      <c r="B16" s="311"/>
      <c r="C16" s="285"/>
      <c r="D16" s="413"/>
      <c r="E16" s="284" t="s">
        <v>40</v>
      </c>
      <c r="F16" s="285">
        <v>541750</v>
      </c>
      <c r="G16" s="413">
        <v>524536</v>
      </c>
      <c r="H16" s="431"/>
    </row>
    <row r="17" spans="1:8" ht="15.9" customHeight="1" thickBot="1">
      <c r="A17" s="244" t="s">
        <v>20</v>
      </c>
      <c r="B17" s="97" t="s">
        <v>339</v>
      </c>
      <c r="C17" s="223">
        <f>+C6+C8+C9+C11+C12+C13+C14+C15+C16</f>
        <v>110972155</v>
      </c>
      <c r="D17" s="397">
        <f>SUM(D6,D8,D9,D11)</f>
        <v>114832475</v>
      </c>
      <c r="E17" s="97" t="s">
        <v>340</v>
      </c>
      <c r="F17" s="417">
        <f>+F6+F8+F10+F11+F12+F13+F14+F15+F16</f>
        <v>184686749</v>
      </c>
      <c r="G17" s="226">
        <f>SUM(G6,G8,G10,G16)</f>
        <v>188529855</v>
      </c>
      <c r="H17" s="431"/>
    </row>
    <row r="18" spans="1:8" ht="12.9" customHeight="1">
      <c r="A18" s="239" t="s">
        <v>21</v>
      </c>
      <c r="B18" s="253" t="s">
        <v>192</v>
      </c>
      <c r="C18" s="260">
        <f>SUM(C19:C23)</f>
        <v>73714594</v>
      </c>
      <c r="D18" s="412">
        <f>SUM(D19:D23)</f>
        <v>73697380</v>
      </c>
      <c r="E18" s="247" t="s">
        <v>145</v>
      </c>
      <c r="F18" s="414"/>
      <c r="G18" s="415"/>
      <c r="H18" s="431"/>
    </row>
    <row r="19" spans="1:8" ht="12.9" customHeight="1">
      <c r="A19" s="241" t="s">
        <v>22</v>
      </c>
      <c r="B19" s="254" t="s">
        <v>181</v>
      </c>
      <c r="C19" s="60">
        <v>73714594</v>
      </c>
      <c r="D19" s="100">
        <v>73697380</v>
      </c>
      <c r="E19" s="247" t="s">
        <v>148</v>
      </c>
      <c r="F19" s="407"/>
      <c r="G19" s="61"/>
      <c r="H19" s="431"/>
    </row>
    <row r="20" spans="1:8" ht="12.9" customHeight="1">
      <c r="A20" s="239" t="s">
        <v>23</v>
      </c>
      <c r="B20" s="254" t="s">
        <v>182</v>
      </c>
      <c r="C20" s="60"/>
      <c r="D20" s="100"/>
      <c r="E20" s="247" t="s">
        <v>119</v>
      </c>
      <c r="F20" s="407"/>
      <c r="G20" s="61"/>
      <c r="H20" s="431"/>
    </row>
    <row r="21" spans="1:8" ht="12.9" customHeight="1">
      <c r="A21" s="241" t="s">
        <v>24</v>
      </c>
      <c r="B21" s="254" t="s">
        <v>183</v>
      </c>
      <c r="C21" s="60"/>
      <c r="D21" s="100"/>
      <c r="E21" s="247" t="s">
        <v>120</v>
      </c>
      <c r="F21" s="407"/>
      <c r="G21" s="61"/>
      <c r="H21" s="431"/>
    </row>
    <row r="22" spans="1:8" ht="12.9" customHeight="1">
      <c r="A22" s="239" t="s">
        <v>25</v>
      </c>
      <c r="B22" s="254" t="s">
        <v>184</v>
      </c>
      <c r="C22" s="60"/>
      <c r="D22" s="399"/>
      <c r="E22" s="246" t="s">
        <v>180</v>
      </c>
      <c r="F22" s="407"/>
      <c r="G22" s="227"/>
      <c r="H22" s="431"/>
    </row>
    <row r="23" spans="1:8" ht="12.9" customHeight="1">
      <c r="A23" s="241" t="s">
        <v>26</v>
      </c>
      <c r="B23" s="255" t="s">
        <v>185</v>
      </c>
      <c r="C23" s="60"/>
      <c r="D23" s="100"/>
      <c r="E23" s="247" t="s">
        <v>149</v>
      </c>
      <c r="F23" s="407"/>
      <c r="G23" s="61"/>
      <c r="H23" s="431"/>
    </row>
    <row r="24" spans="1:8" ht="12.9" customHeight="1">
      <c r="A24" s="239" t="s">
        <v>27</v>
      </c>
      <c r="B24" s="256" t="s">
        <v>186</v>
      </c>
      <c r="C24" s="249">
        <f>+C25+C26+C27+C28+C29</f>
        <v>0</v>
      </c>
      <c r="D24" s="412"/>
      <c r="E24" s="257" t="s">
        <v>147</v>
      </c>
      <c r="F24" s="407"/>
      <c r="G24" s="416"/>
      <c r="H24" s="431"/>
    </row>
    <row r="25" spans="1:8" ht="12.9" customHeight="1">
      <c r="A25" s="241" t="s">
        <v>28</v>
      </c>
      <c r="B25" s="255" t="s">
        <v>187</v>
      </c>
      <c r="C25" s="60"/>
      <c r="D25" s="99"/>
      <c r="E25" s="257" t="s">
        <v>333</v>
      </c>
      <c r="F25" s="407"/>
      <c r="G25" s="59"/>
      <c r="H25" s="431"/>
    </row>
    <row r="26" spans="1:8" ht="12.9" customHeight="1">
      <c r="A26" s="239" t="s">
        <v>29</v>
      </c>
      <c r="B26" s="255" t="s">
        <v>188</v>
      </c>
      <c r="C26" s="60"/>
      <c r="D26" s="99"/>
      <c r="E26" s="252"/>
      <c r="F26" s="407"/>
      <c r="G26" s="59"/>
      <c r="H26" s="431"/>
    </row>
    <row r="27" spans="1:8" ht="12.9" customHeight="1">
      <c r="A27" s="241" t="s">
        <v>30</v>
      </c>
      <c r="B27" s="254" t="s">
        <v>189</v>
      </c>
      <c r="C27" s="60"/>
      <c r="D27" s="99"/>
      <c r="E27" s="95"/>
      <c r="F27" s="407"/>
      <c r="G27" s="59"/>
      <c r="H27" s="431"/>
    </row>
    <row r="28" spans="1:8" ht="12.9" customHeight="1">
      <c r="A28" s="239" t="s">
        <v>31</v>
      </c>
      <c r="B28" s="258" t="s">
        <v>190</v>
      </c>
      <c r="C28" s="60"/>
      <c r="D28" s="100"/>
      <c r="E28" s="36"/>
      <c r="F28" s="407"/>
      <c r="G28" s="61"/>
      <c r="H28" s="431"/>
    </row>
    <row r="29" spans="1:8" ht="12.9" customHeight="1" thickBot="1">
      <c r="A29" s="241" t="s">
        <v>32</v>
      </c>
      <c r="B29" s="259" t="s">
        <v>191</v>
      </c>
      <c r="C29" s="60"/>
      <c r="D29" s="99"/>
      <c r="E29" s="95"/>
      <c r="F29" s="407"/>
      <c r="G29" s="410"/>
      <c r="H29" s="431"/>
    </row>
    <row r="30" spans="1:8" ht="21.75" customHeight="1" thickBot="1">
      <c r="A30" s="244" t="s">
        <v>33</v>
      </c>
      <c r="B30" s="97" t="s">
        <v>330</v>
      </c>
      <c r="C30" s="223">
        <f>+C18+C24</f>
        <v>73714594</v>
      </c>
      <c r="D30" s="397">
        <f>SUM(D18,D24)</f>
        <v>73697380</v>
      </c>
      <c r="E30" s="97" t="s">
        <v>334</v>
      </c>
      <c r="F30" s="417">
        <f>SUM(F18:F29)</f>
        <v>0</v>
      </c>
      <c r="G30" s="226"/>
      <c r="H30" s="431"/>
    </row>
    <row r="31" spans="1:8" ht="13.8" thickBot="1">
      <c r="A31" s="244" t="s">
        <v>34</v>
      </c>
      <c r="B31" s="250" t="s">
        <v>335</v>
      </c>
      <c r="C31" s="251">
        <f>+C17+C30</f>
        <v>184686749</v>
      </c>
      <c r="D31" s="401">
        <f>SUM(D17,D30)</f>
        <v>188529855</v>
      </c>
      <c r="E31" s="250" t="s">
        <v>336</v>
      </c>
      <c r="F31" s="251">
        <f>+F17+F30</f>
        <v>184686749</v>
      </c>
      <c r="G31" s="411">
        <f>SUM(G17,G30)</f>
        <v>188529855</v>
      </c>
      <c r="H31" s="431"/>
    </row>
    <row r="32" spans="1:8" ht="13.8" thickBot="1">
      <c r="A32" s="244" t="s">
        <v>35</v>
      </c>
      <c r="B32" s="250" t="s">
        <v>123</v>
      </c>
      <c r="C32" s="251">
        <f>IF(C17-F17&lt;0,F17-C17,"-")</f>
        <v>73714594</v>
      </c>
      <c r="D32" s="401">
        <v>73697380</v>
      </c>
      <c r="E32" s="250" t="s">
        <v>124</v>
      </c>
      <c r="F32" s="251" t="str">
        <f>IF(C17-F17&gt;0,C17-F17,"-")</f>
        <v>-</v>
      </c>
      <c r="G32" s="411"/>
      <c r="H32" s="431"/>
    </row>
    <row r="33" spans="1:8" ht="13.8" thickBot="1">
      <c r="A33" s="244" t="s">
        <v>36</v>
      </c>
      <c r="B33" s="250" t="s">
        <v>448</v>
      </c>
      <c r="C33" s="251" t="str">
        <f>IF(C31-F31&lt;0,F31-C31,"-")</f>
        <v>-</v>
      </c>
      <c r="D33" s="401"/>
      <c r="E33" s="250" t="s">
        <v>449</v>
      </c>
      <c r="F33" s="251" t="str">
        <f>IF(C31-F31&gt;0,C31-F31,"-")</f>
        <v>-</v>
      </c>
      <c r="G33" s="411"/>
      <c r="H33" s="431"/>
    </row>
  </sheetData>
  <mergeCells count="3">
    <mergeCell ref="A3:A4"/>
    <mergeCell ref="H1:H33"/>
    <mergeCell ref="F2:G2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view="pageLayout" zoomScaleNormal="120" workbookViewId="0">
      <selection activeCell="I7" sqref="I7"/>
    </sheetView>
  </sheetViews>
  <sheetFormatPr defaultColWidth="9.33203125" defaultRowHeight="13.8"/>
  <cols>
    <col min="1" max="1" width="5.6640625" style="105" customWidth="1"/>
    <col min="2" max="2" width="35.6640625" style="105" customWidth="1"/>
    <col min="3" max="6" width="14" style="105" customWidth="1"/>
    <col min="7" max="16384" width="9.33203125" style="105"/>
  </cols>
  <sheetData>
    <row r="1" spans="1:7" ht="33" customHeight="1">
      <c r="A1" s="437" t="s">
        <v>461</v>
      </c>
      <c r="B1" s="437"/>
      <c r="C1" s="437"/>
      <c r="D1" s="437"/>
      <c r="E1" s="437"/>
      <c r="F1" s="437"/>
    </row>
    <row r="2" spans="1:7" ht="15.9" customHeight="1" thickBot="1">
      <c r="A2" s="106"/>
      <c r="B2" s="106"/>
      <c r="C2" s="438"/>
      <c r="D2" s="438"/>
      <c r="E2" s="445" t="str">
        <f>'2. mell. 2. OLDAL'!F2</f>
        <v>Forintban!</v>
      </c>
      <c r="F2" s="445"/>
      <c r="G2" s="112"/>
    </row>
    <row r="3" spans="1:7" ht="63" customHeight="1">
      <c r="A3" s="441" t="s">
        <v>7</v>
      </c>
      <c r="B3" s="443" t="s">
        <v>151</v>
      </c>
      <c r="C3" s="443" t="s">
        <v>196</v>
      </c>
      <c r="D3" s="443"/>
      <c r="E3" s="443"/>
      <c r="F3" s="439" t="s">
        <v>415</v>
      </c>
    </row>
    <row r="4" spans="1:7" ht="14.4" thickBot="1">
      <c r="A4" s="442"/>
      <c r="B4" s="444"/>
      <c r="C4" s="419" t="s">
        <v>481</v>
      </c>
      <c r="D4" s="419" t="s">
        <v>482</v>
      </c>
      <c r="E4" s="419" t="s">
        <v>483</v>
      </c>
      <c r="F4" s="440"/>
    </row>
    <row r="5" spans="1:7" ht="14.4" thickBot="1">
      <c r="A5" s="109"/>
      <c r="B5" s="110" t="s">
        <v>409</v>
      </c>
      <c r="C5" s="110" t="s">
        <v>410</v>
      </c>
      <c r="D5" s="110" t="s">
        <v>411</v>
      </c>
      <c r="E5" s="110" t="s">
        <v>413</v>
      </c>
      <c r="F5" s="111" t="s">
        <v>412</v>
      </c>
    </row>
    <row r="6" spans="1:7">
      <c r="A6" s="108" t="s">
        <v>9</v>
      </c>
      <c r="B6" s="126"/>
      <c r="C6" s="355"/>
      <c r="D6" s="355"/>
      <c r="E6" s="355"/>
      <c r="F6" s="356">
        <f>SUM(C6:E6)</f>
        <v>0</v>
      </c>
    </row>
    <row r="7" spans="1:7">
      <c r="A7" s="107" t="s">
        <v>10</v>
      </c>
      <c r="B7" s="127"/>
      <c r="C7" s="357"/>
      <c r="D7" s="357"/>
      <c r="E7" s="357"/>
      <c r="F7" s="358">
        <f>SUM(C7:E7)</f>
        <v>0</v>
      </c>
    </row>
    <row r="8" spans="1:7">
      <c r="A8" s="107" t="s">
        <v>11</v>
      </c>
      <c r="B8" s="127"/>
      <c r="C8" s="357"/>
      <c r="D8" s="357"/>
      <c r="E8" s="357"/>
      <c r="F8" s="358">
        <f>SUM(C8:E8)</f>
        <v>0</v>
      </c>
    </row>
    <row r="9" spans="1:7">
      <c r="A9" s="107" t="s">
        <v>12</v>
      </c>
      <c r="B9" s="127"/>
      <c r="C9" s="357"/>
      <c r="D9" s="357"/>
      <c r="E9" s="357"/>
      <c r="F9" s="358">
        <f>SUM(C9:E9)</f>
        <v>0</v>
      </c>
    </row>
    <row r="10" spans="1:7" ht="14.4" thickBot="1">
      <c r="A10" s="113" t="s">
        <v>13</v>
      </c>
      <c r="B10" s="128"/>
      <c r="C10" s="359"/>
      <c r="D10" s="359"/>
      <c r="E10" s="359"/>
      <c r="F10" s="358">
        <f>SUM(C10:E10)</f>
        <v>0</v>
      </c>
    </row>
    <row r="11" spans="1:7" s="331" customFormat="1" ht="14.4" thickBot="1">
      <c r="A11" s="330" t="s">
        <v>14</v>
      </c>
      <c r="B11" s="114" t="s">
        <v>152</v>
      </c>
      <c r="C11" s="360">
        <f>SUM(C6:C10)</f>
        <v>0</v>
      </c>
      <c r="D11" s="360">
        <f>SUM(D6:D10)</f>
        <v>0</v>
      </c>
      <c r="E11" s="360">
        <f>SUM(E6:E10)</f>
        <v>0</v>
      </c>
      <c r="F11" s="361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8/2018.( XII.21.) 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view="pageLayout" zoomScaleNormal="120" workbookViewId="0">
      <selection activeCell="C10" sqref="C10"/>
    </sheetView>
  </sheetViews>
  <sheetFormatPr defaultColWidth="9.33203125" defaultRowHeight="13.8"/>
  <cols>
    <col min="1" max="1" width="5.6640625" style="105" customWidth="1"/>
    <col min="2" max="2" width="68.6640625" style="105" customWidth="1"/>
    <col min="3" max="3" width="19.44140625" style="105" customWidth="1"/>
    <col min="4" max="16384" width="9.33203125" style="105"/>
  </cols>
  <sheetData>
    <row r="1" spans="1:4" ht="33" customHeight="1">
      <c r="A1" s="437" t="s">
        <v>462</v>
      </c>
      <c r="B1" s="437"/>
      <c r="C1" s="437"/>
    </row>
    <row r="2" spans="1:4" ht="15.9" customHeight="1" thickBot="1">
      <c r="A2" s="106"/>
      <c r="B2" s="106"/>
      <c r="C2" s="115" t="str">
        <f>'2. mell. 2. OLDAL'!F2</f>
        <v>Forintban!</v>
      </c>
      <c r="D2" s="112"/>
    </row>
    <row r="3" spans="1:4" ht="26.25" customHeight="1" thickBot="1">
      <c r="A3" s="129" t="s">
        <v>7</v>
      </c>
      <c r="B3" s="130" t="s">
        <v>150</v>
      </c>
      <c r="C3" s="131" t="str">
        <f>+'1. mell. 1. OLDAL'!C3</f>
        <v>2018. évi előirányzat            eredeti</v>
      </c>
    </row>
    <row r="4" spans="1:4" ht="14.4" thickBot="1">
      <c r="A4" s="132"/>
      <c r="B4" s="349" t="s">
        <v>409</v>
      </c>
      <c r="C4" s="350" t="s">
        <v>410</v>
      </c>
    </row>
    <row r="5" spans="1:4">
      <c r="A5" s="133" t="s">
        <v>9</v>
      </c>
      <c r="B5" s="264" t="s">
        <v>416</v>
      </c>
      <c r="C5" s="261">
        <v>14200000</v>
      </c>
    </row>
    <row r="6" spans="1:4" ht="24">
      <c r="A6" s="134" t="s">
        <v>10</v>
      </c>
      <c r="B6" s="274" t="s">
        <v>193</v>
      </c>
      <c r="C6" s="262"/>
    </row>
    <row r="7" spans="1:4">
      <c r="A7" s="134" t="s">
        <v>11</v>
      </c>
      <c r="B7" s="275" t="s">
        <v>417</v>
      </c>
      <c r="C7" s="262"/>
    </row>
    <row r="8" spans="1:4" ht="24">
      <c r="A8" s="134" t="s">
        <v>12</v>
      </c>
      <c r="B8" s="275" t="s">
        <v>195</v>
      </c>
      <c r="C8" s="262"/>
    </row>
    <row r="9" spans="1:4">
      <c r="A9" s="135" t="s">
        <v>13</v>
      </c>
      <c r="B9" s="275" t="s">
        <v>194</v>
      </c>
      <c r="C9" s="263">
        <v>45000</v>
      </c>
    </row>
    <row r="10" spans="1:4" ht="14.4" thickBot="1">
      <c r="A10" s="134" t="s">
        <v>14</v>
      </c>
      <c r="B10" s="276" t="s">
        <v>418</v>
      </c>
      <c r="C10" s="262"/>
    </row>
    <row r="11" spans="1:4" ht="14.4" thickBot="1">
      <c r="A11" s="446" t="s">
        <v>153</v>
      </c>
      <c r="B11" s="447"/>
      <c r="C11" s="136">
        <f>SUM(C5:C10)</f>
        <v>14245000</v>
      </c>
    </row>
    <row r="12" spans="1:4" ht="23.25" customHeight="1">
      <c r="A12" s="448" t="s">
        <v>171</v>
      </c>
      <c r="B12" s="448"/>
      <c r="C12" s="448"/>
    </row>
  </sheetData>
  <sheetProtection sheet="1"/>
  <mergeCells count="3">
    <mergeCell ref="A1:C1"/>
    <mergeCell ref="A11:B11"/>
    <mergeCell ref="A12:C1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8/2018.( XII.21.) 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view="pageLayout" zoomScaleNormal="120" workbookViewId="0">
      <selection activeCell="C8" sqref="C8"/>
    </sheetView>
  </sheetViews>
  <sheetFormatPr defaultColWidth="9.33203125" defaultRowHeight="13.8"/>
  <cols>
    <col min="1" max="1" width="5.6640625" style="105" customWidth="1"/>
    <col min="2" max="2" width="66.77734375" style="105" customWidth="1"/>
    <col min="3" max="3" width="27" style="105" customWidth="1"/>
    <col min="4" max="16384" width="9.33203125" style="105"/>
  </cols>
  <sheetData>
    <row r="1" spans="1:4" ht="33" customHeight="1">
      <c r="A1" s="437" t="s">
        <v>484</v>
      </c>
      <c r="B1" s="437"/>
      <c r="C1" s="437"/>
    </row>
    <row r="2" spans="1:4" ht="15.9" customHeight="1" thickBot="1">
      <c r="A2" s="106"/>
      <c r="B2" s="106"/>
      <c r="C2" s="115" t="str">
        <f>'4.sz.mell.'!C2</f>
        <v>Forintban!</v>
      </c>
      <c r="D2" s="112"/>
    </row>
    <row r="3" spans="1:4" ht="26.25" customHeight="1" thickBot="1">
      <c r="A3" s="129" t="s">
        <v>7</v>
      </c>
      <c r="B3" s="130" t="s">
        <v>154</v>
      </c>
      <c r="C3" s="131" t="s">
        <v>169</v>
      </c>
    </row>
    <row r="4" spans="1:4" ht="14.4" thickBot="1">
      <c r="A4" s="132"/>
      <c r="B4" s="349" t="s">
        <v>409</v>
      </c>
      <c r="C4" s="350" t="s">
        <v>410</v>
      </c>
    </row>
    <row r="5" spans="1:4">
      <c r="A5" s="133" t="s">
        <v>9</v>
      </c>
      <c r="B5" s="140"/>
      <c r="C5" s="137"/>
    </row>
    <row r="6" spans="1:4">
      <c r="A6" s="134" t="s">
        <v>10</v>
      </c>
      <c r="B6" s="141"/>
      <c r="C6" s="138"/>
    </row>
    <row r="7" spans="1:4" ht="14.4" thickBot="1">
      <c r="A7" s="135" t="s">
        <v>11</v>
      </c>
      <c r="B7" s="142"/>
      <c r="C7" s="139"/>
    </row>
    <row r="8" spans="1:4" s="331" customFormat="1" ht="17.25" customHeight="1" thickBot="1">
      <c r="A8" s="332" t="s">
        <v>12</v>
      </c>
      <c r="B8" s="98" t="s">
        <v>155</v>
      </c>
      <c r="C8" s="420">
        <f>-'5.sz.mell.'!B11</f>
        <v>0</v>
      </c>
    </row>
  </sheetData>
  <mergeCells count="1">
    <mergeCell ref="A1:C1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8/2018.( XII.21.) 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view="pageLayout" zoomScaleNormal="100" workbookViewId="0">
      <selection sqref="A1:F1"/>
    </sheetView>
  </sheetViews>
  <sheetFormatPr defaultColWidth="9.33203125" defaultRowHeight="13.2"/>
  <cols>
    <col min="1" max="1" width="47.109375" style="34" customWidth="1"/>
    <col min="2" max="2" width="15.6640625" style="33" customWidth="1"/>
    <col min="3" max="3" width="16.33203125" style="33" customWidth="1"/>
    <col min="4" max="4" width="18" style="33" customWidth="1"/>
    <col min="5" max="5" width="16.6640625" style="33" customWidth="1"/>
    <col min="6" max="6" width="18.77734375" style="43" customWidth="1"/>
    <col min="7" max="8" width="12.77734375" style="33" customWidth="1"/>
    <col min="9" max="9" width="13.77734375" style="33" customWidth="1"/>
    <col min="10" max="16384" width="9.33203125" style="33"/>
  </cols>
  <sheetData>
    <row r="1" spans="1:6" ht="25.5" customHeight="1">
      <c r="A1" s="449" t="s">
        <v>0</v>
      </c>
      <c r="B1" s="449"/>
      <c r="C1" s="449"/>
      <c r="D1" s="449"/>
      <c r="E1" s="449"/>
      <c r="F1" s="449"/>
    </row>
    <row r="2" spans="1:6" ht="22.5" customHeight="1" thickBot="1">
      <c r="A2" s="143"/>
      <c r="B2" s="43"/>
      <c r="C2" s="43"/>
      <c r="D2" s="43"/>
      <c r="E2" s="43"/>
      <c r="F2" s="39" t="str">
        <f>'5.sz.mell.'!C2</f>
        <v>Forintban!</v>
      </c>
    </row>
    <row r="3" spans="1:6" s="35" customFormat="1" ht="44.25" customHeight="1" thickBot="1">
      <c r="A3" s="144" t="s">
        <v>48</v>
      </c>
      <c r="B3" s="145" t="s">
        <v>49</v>
      </c>
      <c r="C3" s="145" t="s">
        <v>50</v>
      </c>
      <c r="D3" s="145" t="s">
        <v>485</v>
      </c>
      <c r="E3" s="145" t="str">
        <f>+'[1]1. mell. 1. OLDAL'!C3</f>
        <v>2018. évi előirányzat            eredeti</v>
      </c>
      <c r="F3" s="40" t="s">
        <v>486</v>
      </c>
    </row>
    <row r="4" spans="1:6" s="43" customFormat="1" ht="12" customHeight="1" thickBot="1">
      <c r="A4" s="41" t="s">
        <v>409</v>
      </c>
      <c r="B4" s="42" t="s">
        <v>410</v>
      </c>
      <c r="C4" s="42" t="s">
        <v>411</v>
      </c>
      <c r="D4" s="42" t="s">
        <v>413</v>
      </c>
      <c r="E4" s="42" t="s">
        <v>412</v>
      </c>
      <c r="F4" s="352" t="s">
        <v>445</v>
      </c>
    </row>
    <row r="5" spans="1:6" ht="15.75" customHeight="1">
      <c r="A5" s="421" t="s">
        <v>465</v>
      </c>
      <c r="B5" s="24">
        <v>199586651</v>
      </c>
      <c r="C5" s="334" t="s">
        <v>466</v>
      </c>
      <c r="D5" s="24">
        <v>22393252</v>
      </c>
      <c r="E5" s="24">
        <v>177193399</v>
      </c>
      <c r="F5" s="44">
        <f>B5-D5-E5</f>
        <v>0</v>
      </c>
    </row>
    <row r="6" spans="1:6" ht="15.9" customHeight="1">
      <c r="A6" s="421" t="s">
        <v>463</v>
      </c>
      <c r="B6" s="24">
        <v>200000</v>
      </c>
      <c r="C6" s="334" t="s">
        <v>466</v>
      </c>
      <c r="D6" s="24">
        <v>0</v>
      </c>
      <c r="E6" s="24">
        <v>200000</v>
      </c>
      <c r="F6" s="44">
        <f>B6-D6-E6</f>
        <v>0</v>
      </c>
    </row>
    <row r="7" spans="1:6" ht="15.9" customHeight="1">
      <c r="A7" s="333" t="s">
        <v>464</v>
      </c>
      <c r="B7" s="24">
        <v>6650000</v>
      </c>
      <c r="C7" s="334" t="s">
        <v>467</v>
      </c>
      <c r="D7" s="24"/>
      <c r="E7" s="24">
        <v>6650000</v>
      </c>
      <c r="F7" s="44">
        <f>B7-D7-E7</f>
        <v>0</v>
      </c>
    </row>
    <row r="8" spans="1:6" ht="15.9" customHeight="1">
      <c r="A8" t="s">
        <v>475</v>
      </c>
      <c r="B8" s="24">
        <v>1300000</v>
      </c>
      <c r="C8" s="334" t="s">
        <v>467</v>
      </c>
      <c r="D8" s="24"/>
      <c r="E8" s="24">
        <v>1300000</v>
      </c>
      <c r="F8" s="44"/>
    </row>
    <row r="9" spans="1:6" ht="15.9" customHeight="1">
      <c r="A9" t="s">
        <v>476</v>
      </c>
      <c r="B9" s="24">
        <v>2560320</v>
      </c>
      <c r="C9" s="334" t="s">
        <v>467</v>
      </c>
      <c r="D9" s="24"/>
      <c r="E9" s="24">
        <v>2560320</v>
      </c>
      <c r="F9" s="44">
        <f t="shared" ref="F9:F22" si="0">B8-D8-E8</f>
        <v>0</v>
      </c>
    </row>
    <row r="10" spans="1:6" ht="15.9" customHeight="1">
      <c r="A10" s="333"/>
      <c r="B10" s="24"/>
      <c r="C10" s="334"/>
      <c r="D10" s="24"/>
      <c r="E10" s="24"/>
      <c r="F10" s="44">
        <f t="shared" si="0"/>
        <v>0</v>
      </c>
    </row>
    <row r="11" spans="1:6" ht="15.9" customHeight="1">
      <c r="A11" s="333"/>
      <c r="B11" s="24"/>
      <c r="C11" s="334"/>
      <c r="D11" s="24"/>
      <c r="E11" s="24"/>
      <c r="F11" s="44">
        <f t="shared" si="0"/>
        <v>0</v>
      </c>
    </row>
    <row r="12" spans="1:6" ht="15.9" customHeight="1">
      <c r="A12" s="333"/>
      <c r="B12" s="24"/>
      <c r="C12" s="334"/>
      <c r="D12" s="24"/>
      <c r="E12" s="24"/>
      <c r="F12" s="44">
        <f t="shared" si="0"/>
        <v>0</v>
      </c>
    </row>
    <row r="13" spans="1:6" ht="15.9" customHeight="1">
      <c r="A13" s="333"/>
      <c r="B13" s="24"/>
      <c r="C13" s="334"/>
      <c r="D13" s="24"/>
      <c r="E13" s="24"/>
      <c r="F13" s="44">
        <f t="shared" si="0"/>
        <v>0</v>
      </c>
    </row>
    <row r="14" spans="1:6" ht="15.9" customHeight="1">
      <c r="A14" s="333"/>
      <c r="B14" s="24"/>
      <c r="C14" s="334"/>
      <c r="D14" s="24"/>
      <c r="E14" s="24"/>
      <c r="F14" s="44">
        <f t="shared" si="0"/>
        <v>0</v>
      </c>
    </row>
    <row r="15" spans="1:6" ht="15.9" customHeight="1">
      <c r="A15" s="333"/>
      <c r="B15" s="24"/>
      <c r="C15" s="334"/>
      <c r="D15" s="24"/>
      <c r="E15" s="24"/>
      <c r="F15" s="44">
        <f t="shared" si="0"/>
        <v>0</v>
      </c>
    </row>
    <row r="16" spans="1:6" ht="15.9" customHeight="1">
      <c r="A16" s="333"/>
      <c r="B16" s="24"/>
      <c r="C16" s="334"/>
      <c r="D16" s="24"/>
      <c r="E16" s="24"/>
      <c r="F16" s="44">
        <f t="shared" si="0"/>
        <v>0</v>
      </c>
    </row>
    <row r="17" spans="1:6" ht="15.9" customHeight="1">
      <c r="A17" s="333"/>
      <c r="B17" s="24"/>
      <c r="C17" s="334"/>
      <c r="D17" s="24"/>
      <c r="E17" s="24"/>
      <c r="F17" s="44">
        <f t="shared" si="0"/>
        <v>0</v>
      </c>
    </row>
    <row r="18" spans="1:6" ht="15.9" customHeight="1">
      <c r="A18" s="333"/>
      <c r="B18" s="24"/>
      <c r="C18" s="334"/>
      <c r="D18" s="24"/>
      <c r="E18" s="24"/>
      <c r="F18" s="44">
        <f t="shared" si="0"/>
        <v>0</v>
      </c>
    </row>
    <row r="19" spans="1:6" ht="15.9" customHeight="1">
      <c r="A19" s="333"/>
      <c r="B19" s="24"/>
      <c r="C19" s="334"/>
      <c r="D19" s="24"/>
      <c r="E19" s="24"/>
      <c r="F19" s="44">
        <f t="shared" si="0"/>
        <v>0</v>
      </c>
    </row>
    <row r="20" spans="1:6" ht="15.9" customHeight="1">
      <c r="A20" s="333"/>
      <c r="B20" s="24"/>
      <c r="C20" s="334"/>
      <c r="D20" s="24"/>
      <c r="E20" s="24"/>
      <c r="F20" s="44">
        <f t="shared" si="0"/>
        <v>0</v>
      </c>
    </row>
    <row r="21" spans="1:6" ht="15.9" customHeight="1" thickBot="1">
      <c r="A21" s="45"/>
      <c r="B21" s="25"/>
      <c r="C21" s="335"/>
      <c r="D21" s="25"/>
      <c r="E21" s="25"/>
      <c r="F21" s="44">
        <f t="shared" si="0"/>
        <v>0</v>
      </c>
    </row>
    <row r="22" spans="1:6" ht="15.9" customHeight="1" thickBot="1">
      <c r="A22" s="146" t="s">
        <v>47</v>
      </c>
      <c r="B22" s="47">
        <f>SUM(B5:B21)</f>
        <v>210296971</v>
      </c>
      <c r="C22" s="93"/>
      <c r="D22" s="47">
        <f>SUM(D5:D21)</f>
        <v>22393252</v>
      </c>
      <c r="E22" s="47">
        <f>SUM(E5:E21)</f>
        <v>187903719</v>
      </c>
      <c r="F22" s="46">
        <f t="shared" si="0"/>
        <v>0</v>
      </c>
    </row>
    <row r="23" spans="1:6" s="49" customFormat="1" ht="18" customHeight="1" thickBot="1">
      <c r="A23" s="34"/>
      <c r="B23" s="33"/>
      <c r="C23" s="33"/>
      <c r="D23" s="33"/>
      <c r="E23" s="33"/>
      <c r="F23" s="48">
        <f>SUM(F5:F22)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8/2018.( XII.21.) 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view="pageLayout" zoomScaleNormal="100" workbookViewId="0">
      <selection activeCell="F3" sqref="F3"/>
    </sheetView>
  </sheetViews>
  <sheetFormatPr defaultColWidth="9.33203125" defaultRowHeight="13.2"/>
  <cols>
    <col min="1" max="1" width="60.6640625" style="34" customWidth="1"/>
    <col min="2" max="2" width="15.6640625" style="33" customWidth="1"/>
    <col min="3" max="3" width="16.33203125" style="33" customWidth="1"/>
    <col min="4" max="4" width="18" style="33" customWidth="1"/>
    <col min="5" max="5" width="16.6640625" style="33" customWidth="1"/>
    <col min="6" max="6" width="18.77734375" style="33" customWidth="1"/>
    <col min="7" max="8" width="12.77734375" style="33" customWidth="1"/>
    <col min="9" max="9" width="13.77734375" style="33" customWidth="1"/>
    <col min="10" max="16384" width="9.33203125" style="33"/>
  </cols>
  <sheetData>
    <row r="1" spans="1:6" ht="24.75" customHeight="1">
      <c r="A1" s="449" t="s">
        <v>1</v>
      </c>
      <c r="B1" s="449"/>
      <c r="C1" s="449"/>
      <c r="D1" s="449"/>
      <c r="E1" s="449"/>
      <c r="F1" s="449"/>
    </row>
    <row r="2" spans="1:6" ht="23.25" customHeight="1" thickBot="1">
      <c r="A2" s="143"/>
      <c r="B2" s="43"/>
      <c r="C2" s="43"/>
      <c r="D2" s="43"/>
      <c r="E2" s="43"/>
      <c r="F2" s="39" t="str">
        <f>'6.sz.mell.'!F2</f>
        <v>Forintban!</v>
      </c>
    </row>
    <row r="3" spans="1:6" s="35" customFormat="1" ht="48.75" customHeight="1" thickBot="1">
      <c r="A3" s="144" t="s">
        <v>51</v>
      </c>
      <c r="B3" s="145" t="s">
        <v>49</v>
      </c>
      <c r="C3" s="145" t="s">
        <v>50</v>
      </c>
      <c r="D3" s="145" t="str">
        <f>+'[1]6.sz.mell.'!D3</f>
        <v>Felhasználás  (2017. XII. 31-ig)</v>
      </c>
      <c r="E3" s="145" t="str">
        <f>+'[1]6.sz.mell.'!E3</f>
        <v>2018. évi előirányzat            eredeti</v>
      </c>
      <c r="F3" s="351" t="s">
        <v>487</v>
      </c>
    </row>
    <row r="4" spans="1:6" s="43" customFormat="1" ht="15" customHeight="1" thickBot="1">
      <c r="A4" s="41" t="s">
        <v>409</v>
      </c>
      <c r="B4" s="42" t="s">
        <v>410</v>
      </c>
      <c r="C4" s="42" t="s">
        <v>411</v>
      </c>
      <c r="D4" s="42" t="s">
        <v>413</v>
      </c>
      <c r="E4" s="42" t="s">
        <v>412</v>
      </c>
      <c r="F4" s="353" t="s">
        <v>445</v>
      </c>
    </row>
    <row r="5" spans="1:6" ht="15.9" customHeight="1">
      <c r="A5" s="50" t="s">
        <v>477</v>
      </c>
      <c r="B5" s="51">
        <v>101600</v>
      </c>
      <c r="C5" s="336" t="s">
        <v>467</v>
      </c>
      <c r="D5" s="51"/>
      <c r="E5" s="51">
        <v>101600</v>
      </c>
      <c r="F5" s="52">
        <f t="shared" ref="F5:F23" si="0">B5-D5-E5</f>
        <v>0</v>
      </c>
    </row>
    <row r="6" spans="1:6" ht="15.9" customHeight="1">
      <c r="A6" s="50"/>
      <c r="B6" s="51"/>
      <c r="C6" s="336"/>
      <c r="D6" s="51"/>
      <c r="E6" s="51"/>
      <c r="F6" s="52">
        <f t="shared" si="0"/>
        <v>0</v>
      </c>
    </row>
    <row r="7" spans="1:6" ht="15.9" customHeight="1">
      <c r="A7" s="50"/>
      <c r="B7" s="51"/>
      <c r="C7" s="336"/>
      <c r="D7" s="51"/>
      <c r="E7" s="51"/>
      <c r="F7" s="52">
        <f t="shared" si="0"/>
        <v>0</v>
      </c>
    </row>
    <row r="8" spans="1:6" ht="15.9" customHeight="1">
      <c r="A8" s="50"/>
      <c r="B8" s="51"/>
      <c r="C8" s="336"/>
      <c r="D8" s="51"/>
      <c r="E8" s="51"/>
      <c r="F8" s="52">
        <f t="shared" si="0"/>
        <v>0</v>
      </c>
    </row>
    <row r="9" spans="1:6" ht="15.9" customHeight="1">
      <c r="A9" s="50"/>
      <c r="B9" s="51"/>
      <c r="C9" s="336"/>
      <c r="D9" s="51"/>
      <c r="E9" s="51"/>
      <c r="F9" s="52">
        <f t="shared" si="0"/>
        <v>0</v>
      </c>
    </row>
    <row r="10" spans="1:6" ht="15.9" customHeight="1">
      <c r="A10" s="50"/>
      <c r="B10" s="51"/>
      <c r="C10" s="336"/>
      <c r="D10" s="51"/>
      <c r="E10" s="51"/>
      <c r="F10" s="52">
        <f t="shared" si="0"/>
        <v>0</v>
      </c>
    </row>
    <row r="11" spans="1:6" ht="15.9" customHeight="1">
      <c r="A11" s="50"/>
      <c r="B11" s="51"/>
      <c r="C11" s="336"/>
      <c r="D11" s="51"/>
      <c r="E11" s="51"/>
      <c r="F11" s="52">
        <f t="shared" si="0"/>
        <v>0</v>
      </c>
    </row>
    <row r="12" spans="1:6" ht="15.9" customHeight="1">
      <c r="A12" s="50"/>
      <c r="B12" s="51"/>
      <c r="C12" s="336"/>
      <c r="D12" s="51"/>
      <c r="E12" s="51"/>
      <c r="F12" s="52">
        <f t="shared" si="0"/>
        <v>0</v>
      </c>
    </row>
    <row r="13" spans="1:6" ht="15.9" customHeight="1">
      <c r="A13" s="50"/>
      <c r="B13" s="51"/>
      <c r="C13" s="336"/>
      <c r="D13" s="51"/>
      <c r="E13" s="51"/>
      <c r="F13" s="52">
        <f t="shared" si="0"/>
        <v>0</v>
      </c>
    </row>
    <row r="14" spans="1:6" ht="15.9" customHeight="1">
      <c r="A14" s="50"/>
      <c r="B14" s="51"/>
      <c r="C14" s="336"/>
      <c r="D14" s="51"/>
      <c r="E14" s="51"/>
      <c r="F14" s="52">
        <f t="shared" si="0"/>
        <v>0</v>
      </c>
    </row>
    <row r="15" spans="1:6" ht="15.9" customHeight="1">
      <c r="A15" s="50"/>
      <c r="B15" s="51"/>
      <c r="C15" s="336"/>
      <c r="D15" s="51"/>
      <c r="E15" s="51"/>
      <c r="F15" s="52">
        <f t="shared" si="0"/>
        <v>0</v>
      </c>
    </row>
    <row r="16" spans="1:6" ht="15.9" customHeight="1">
      <c r="A16" s="50"/>
      <c r="B16" s="51"/>
      <c r="C16" s="336"/>
      <c r="D16" s="51"/>
      <c r="E16" s="51"/>
      <c r="F16" s="52">
        <f t="shared" si="0"/>
        <v>0</v>
      </c>
    </row>
    <row r="17" spans="1:6" ht="15.9" customHeight="1">
      <c r="A17" s="50"/>
      <c r="B17" s="51"/>
      <c r="C17" s="336"/>
      <c r="D17" s="51"/>
      <c r="E17" s="51"/>
      <c r="F17" s="52">
        <f t="shared" si="0"/>
        <v>0</v>
      </c>
    </row>
    <row r="18" spans="1:6" ht="15.9" customHeight="1">
      <c r="A18" s="50"/>
      <c r="B18" s="51"/>
      <c r="C18" s="336"/>
      <c r="D18" s="51"/>
      <c r="E18" s="51"/>
      <c r="F18" s="52">
        <f t="shared" si="0"/>
        <v>0</v>
      </c>
    </row>
    <row r="19" spans="1:6" ht="15.9" customHeight="1">
      <c r="A19" s="50"/>
      <c r="B19" s="51"/>
      <c r="C19" s="336"/>
      <c r="D19" s="51"/>
      <c r="E19" s="51"/>
      <c r="F19" s="52">
        <f t="shared" si="0"/>
        <v>0</v>
      </c>
    </row>
    <row r="20" spans="1:6" ht="15.9" customHeight="1">
      <c r="A20" s="50"/>
      <c r="B20" s="51"/>
      <c r="C20" s="336"/>
      <c r="D20" s="51"/>
      <c r="E20" s="51"/>
      <c r="F20" s="52">
        <f t="shared" si="0"/>
        <v>0</v>
      </c>
    </row>
    <row r="21" spans="1:6" ht="15.9" customHeight="1">
      <c r="A21" s="50"/>
      <c r="B21" s="51"/>
      <c r="C21" s="336"/>
      <c r="D21" s="51"/>
      <c r="E21" s="51"/>
      <c r="F21" s="52">
        <f t="shared" si="0"/>
        <v>0</v>
      </c>
    </row>
    <row r="22" spans="1:6" ht="15.9" customHeight="1">
      <c r="A22" s="50"/>
      <c r="B22" s="51"/>
      <c r="C22" s="336"/>
      <c r="D22" s="51"/>
      <c r="E22" s="51"/>
      <c r="F22" s="52">
        <f t="shared" si="0"/>
        <v>0</v>
      </c>
    </row>
    <row r="23" spans="1:6" ht="15.9" customHeight="1" thickBot="1">
      <c r="A23" s="53"/>
      <c r="B23" s="54"/>
      <c r="C23" s="337"/>
      <c r="D23" s="54"/>
      <c r="E23" s="54"/>
      <c r="F23" s="55">
        <f t="shared" si="0"/>
        <v>0</v>
      </c>
    </row>
    <row r="24" spans="1:6" s="49" customFormat="1" ht="18" customHeight="1" thickBot="1">
      <c r="A24" s="146" t="s">
        <v>47</v>
      </c>
      <c r="B24" s="147">
        <f>SUM(B5:B23)</f>
        <v>101600</v>
      </c>
      <c r="C24" s="94"/>
      <c r="D24" s="147">
        <f>SUM(D5:D23)</f>
        <v>0</v>
      </c>
      <c r="E24" s="147">
        <f>SUM(E5:E23)</f>
        <v>101600</v>
      </c>
      <c r="F24" s="56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8/2018.(XII.21.) önkormányzati rendelethez&amp;"Times New Roman CE,Normál"&amp;10
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4</vt:i4>
      </vt:variant>
    </vt:vector>
  </HeadingPairs>
  <TitlesOfParts>
    <vt:vector size="18" baseType="lpstr">
      <vt:lpstr>1. mell. 1. OLDAL</vt:lpstr>
      <vt:lpstr>1. mell. 2. OLDAL</vt:lpstr>
      <vt:lpstr>2. mell. 1. OLDAL</vt:lpstr>
      <vt:lpstr>2. mell. 2. OLDAL</vt:lpstr>
      <vt:lpstr>3.sz.mell.  </vt:lpstr>
      <vt:lpstr>4.sz.mell.</vt:lpstr>
      <vt:lpstr>5.sz.mell.</vt:lpstr>
      <vt:lpstr>6.sz.mell.</vt:lpstr>
      <vt:lpstr>7.sz.mell.</vt:lpstr>
      <vt:lpstr>8. sz. mell. </vt:lpstr>
      <vt:lpstr>9. mell. 1. OLDAL</vt:lpstr>
      <vt:lpstr>9. mell. 2. OLDAL</vt:lpstr>
      <vt:lpstr>10.sz.mell</vt:lpstr>
      <vt:lpstr>11. sz. mell.</vt:lpstr>
      <vt:lpstr>'9. mell. 1. OLDAL'!Nyomtatási_cím</vt:lpstr>
      <vt:lpstr>'9. mell. 2. OLDAL'!Nyomtatási_cím</vt:lpstr>
      <vt:lpstr>'1. mell. 1. OLDAL'!Nyomtatási_terület</vt:lpstr>
      <vt:lpstr>'1. mell. 2. OLDAL'!Nyomtatási_terület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jegyzo</cp:lastModifiedBy>
  <cp:lastPrinted>2018-11-30T10:17:42Z</cp:lastPrinted>
  <dcterms:created xsi:type="dcterms:W3CDTF">1999-10-30T10:30:45Z</dcterms:created>
  <dcterms:modified xsi:type="dcterms:W3CDTF">2018-12-21T12:46:01Z</dcterms:modified>
</cp:coreProperties>
</file>