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9" activeTab="9"/>
  </bookViews>
  <sheets>
    <sheet name="A költségvetés bevételei " sheetId="1" r:id="rId1"/>
    <sheet name="2.1. melléklet" sheetId="2" r:id="rId2"/>
    <sheet name="2.1.1 melléklet" sheetId="3" r:id="rId3"/>
    <sheet name="Működési célú tám.áll.bel.(1.5." sheetId="4" r:id="rId4"/>
    <sheet name="Helyi adó bevételek (2.4.)" sheetId="5" r:id="rId5"/>
    <sheet name="Egyéb közhatalmi bevételek (2.5" sheetId="6" r:id="rId6"/>
    <sheet name="Működési bevételek (3.)" sheetId="7" r:id="rId7"/>
    <sheet name="Működési célú átv.pénz.(4.)" sheetId="8" r:id="rId8"/>
    <sheet name="Felhalmozási célú tám.ért. bev." sheetId="9" r:id="rId9"/>
    <sheet name="Felhalmozási bevételek (6.)" sheetId="10" r:id="rId10"/>
    <sheet name="Felhalmozási célú átv.pénz.(7.)" sheetId="11" r:id="rId11"/>
  </sheets>
  <externalReferences>
    <externalReference r:id="rId14"/>
  </externalReferences>
  <definedNames>
    <definedName name="_xlnm.Print_Area" localSheetId="1">'2.1. melléklet'!$A$1:$I$21</definedName>
    <definedName name="_xlnm.Print_Area" localSheetId="2">'2.1.1 melléklet'!$A$1:$I$67</definedName>
    <definedName name="_xlnm.Print_Titles" localSheetId="2">'2.1.1 melléklet'!$5:$8</definedName>
    <definedName name="_xlnm.Print_Area" localSheetId="0">'A költségvetés bevételei '!$A$1:$I$51</definedName>
    <definedName name="_xlnm.Print_Area" localSheetId="8">'Felhalmozási célú tám.ért. bev.'!$A$1:$H$13</definedName>
    <definedName name="_xlnm.Print_Area" localSheetId="4">'Helyi adó bevételek (2.4.)'!$A$1:$I$14</definedName>
    <definedName name="_xlnm.Print_Area" localSheetId="6">'Működési bevételek (3.)'!$A$1:$H$37</definedName>
    <definedName name="_xlnm.Print_Area" localSheetId="7">'Működési célú átv.pénz.(4.)'!$A$1:$H$19</definedName>
    <definedName name="Excel_BuiltIn_Print_Area_1_1">#REF!</definedName>
    <definedName name="Excel_BuiltIn_Print_Area_1_1_1_1">'A költségvetés bevételei '!$A$1:$H$51</definedName>
    <definedName name="Excel_BuiltIn_Print_Area_1_1_1_1_1">'A költségvetés bevételei '!$A$1:$F$51</definedName>
    <definedName name="Excel_BuiltIn_Print_Area_2_1">#REF!</definedName>
    <definedName name="Excel_BuiltIn_Print_Area_6_1">'Helyi adó bevételek (2.4.)'!$A$1:$G$14</definedName>
    <definedName name="Excel_BuiltIn_Print_Area_6_1_1_1">'Helyi adó bevételek (2.4.)'!$A$1:$E$14</definedName>
    <definedName name="Excel_BuiltIn_Print_Area_7">#REF!</definedName>
    <definedName name="Excel_BuiltIn_Print_Area_8">#REF!</definedName>
    <definedName name="Excel_BuiltIn_Print_Titles_2_1">#REF!</definedName>
    <definedName name="Excel_BuiltIn_Print_Area" localSheetId="4">#REF!</definedName>
    <definedName name="Excel_BuiltIn_Print_Area" localSheetId="8">'Működési célú átv.pénz.(4.)'!$A$1:$G$31</definedName>
  </definedNames>
  <calcPr fullCalcOnLoad="1"/>
</workbook>
</file>

<file path=xl/sharedStrings.xml><?xml version="1.0" encoding="utf-8"?>
<sst xmlns="http://schemas.openxmlformats.org/spreadsheetml/2006/main" count="677" uniqueCount="487">
  <si>
    <t>2. melléklet a …...../2014. (…..... ) önkormányzati rendelethez</t>
  </si>
  <si>
    <t>Az Önkormányzat költségvetésének bevételei</t>
  </si>
  <si>
    <t>Ezer Ft-ban</t>
  </si>
  <si>
    <t xml:space="preserve">A. </t>
  </si>
  <si>
    <t>Önkormányzat alaptevékenységének bevételei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</si>
  <si>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</si>
  <si>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</si>
  <si>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</si>
  <si>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</si>
  <si>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</si>
  <si>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</si>
  <si>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</si>
  <si>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</si>
  <si>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</si>
  <si>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Cím</t>
  </si>
  <si>
    <t>Alcím</t>
  </si>
  <si>
    <t>Jogcím</t>
  </si>
  <si>
    <t>Feladat</t>
  </si>
  <si>
    <t>MEGNEVEZÉS</t>
  </si>
  <si>
    <t>Eredeti előirányzat</t>
  </si>
  <si>
    <t>Összesen</t>
  </si>
  <si>
    <t>Kötelező feladat</t>
  </si>
  <si>
    <t>Önként vállalt feladat</t>
  </si>
  <si>
    <t>Állami (államigazgatási) feladat</t>
  </si>
  <si>
    <t>1.</t>
  </si>
  <si>
    <t>MŰKÖDÉSI CÉLÚ TÁMOGATÁSOK ÁLLAMHÁZTARTÁSON BELÜLRŐL</t>
  </si>
  <si>
    <t>1.1.</t>
  </si>
  <si>
    <t>Önkormányzatok működési támogatásai</t>
  </si>
  <si>
    <t>1.1.1.</t>
  </si>
  <si>
    <t>Helyi önkormányzatok működésének általános támogatása</t>
  </si>
  <si>
    <t>1.1.2.</t>
  </si>
  <si>
    <t>Települési önkormányzatok egyes köznevelési feladatainak támogatása</t>
  </si>
  <si>
    <t>1.1.2.1.</t>
  </si>
  <si>
    <t>Óvodapedagógusok és az óvodapedagógusok nevelő munkáját közvetlenül segítők bértámogatása</t>
  </si>
  <si>
    <t>1.1.2.2.</t>
  </si>
  <si>
    <t>Óvodaműködtetési támogatás</t>
  </si>
  <si>
    <t>1.1.3.</t>
  </si>
  <si>
    <t>Települési önkormányzatok szociális, gyermekjóléti és gyermekétkeztetési feladatainak támogatása</t>
  </si>
  <si>
    <t>1.1.3.1.</t>
  </si>
  <si>
    <t>Egyes jövedelempótló támogatások kiegészítése</t>
  </si>
  <si>
    <t>1.1.3.2.</t>
  </si>
  <si>
    <t>Hozzájárulás a pénzbeli szociális ellátásokhoz</t>
  </si>
  <si>
    <t>1.1.3.3.</t>
  </si>
  <si>
    <t>Egyes szociális és gyermekjóléti feladatok támogatása</t>
  </si>
  <si>
    <t>1.1.3.4.</t>
  </si>
  <si>
    <t>A települési önkormányzatok által az idősek átmeneti és tartós, valamint a hajléktalan személyek részére nyújtott tartós szociális szakosított ellátási feladatok támogatása</t>
  </si>
  <si>
    <t>1.1.3.5.</t>
  </si>
  <si>
    <t>Gyermekétkeztetés támogatása</t>
  </si>
  <si>
    <t>1.1.4.</t>
  </si>
  <si>
    <t>Települési önkormányzatok kulturális feladatainak támogatása</t>
  </si>
  <si>
    <t>1.1.4.1.</t>
  </si>
  <si>
    <t>Könyvtári, közművelődési és múzeumi feladatok támogatása</t>
  </si>
  <si>
    <t>1.1.4.2.</t>
  </si>
  <si>
    <t>A települési önkormányzatok által fenntartott, illetve támogatott előadó-művészeti szervezetek támogatása</t>
  </si>
  <si>
    <t>1.1.5.</t>
  </si>
  <si>
    <t>Működési célú központosított támogatás</t>
  </si>
  <si>
    <t>1.1.6.</t>
  </si>
  <si>
    <t>Működési célú kiegészítő támogatás</t>
  </si>
  <si>
    <t>1.2.</t>
  </si>
  <si>
    <t>Egyéb működési célú támogatások bevételei államháztartáson belülről</t>
  </si>
  <si>
    <t>2.</t>
  </si>
  <si>
    <t>KÖZHATALMI BEVÉTELEK</t>
  </si>
  <si>
    <t>2.1.</t>
  </si>
  <si>
    <t>Termőföld bérbeadásából származó jövedelem utáni személyi jövedelemadó</t>
  </si>
  <si>
    <t>2.2.</t>
  </si>
  <si>
    <t>Gépjárműadó</t>
  </si>
  <si>
    <t>2.3.</t>
  </si>
  <si>
    <t>Talajterhelési díj</t>
  </si>
  <si>
    <t>2.4.</t>
  </si>
  <si>
    <t>Helyi adók</t>
  </si>
  <si>
    <t>2.5.</t>
  </si>
  <si>
    <t xml:space="preserve">Egyéb közhatalmi bevételek </t>
  </si>
  <si>
    <t>2.6.</t>
  </si>
  <si>
    <t>Költségvetési szervek alaptevékenységének közhatalmi bevétele</t>
  </si>
  <si>
    <t>3.</t>
  </si>
  <si>
    <t>MŰKÖDÉSI BEVÉTELEK</t>
  </si>
  <si>
    <t>4.</t>
  </si>
  <si>
    <t xml:space="preserve">MŰKÖDÉSI CÉLÚ ÁTVETT PÉNZESZKÖZÖK </t>
  </si>
  <si>
    <t>MŰKÖDÉSI KÖLTSÉGVETÉS FELADAT-CSOPORT ÖSSZESEN</t>
  </si>
  <si>
    <t>5.</t>
  </si>
  <si>
    <t>FELHALMOZÁSI CÉLÚ TÁMOGATÁSOK ÁLLAMHÁZTARTÁSON BELÜLRŐL</t>
  </si>
  <si>
    <t>5.1.</t>
  </si>
  <si>
    <t>Felhalmozási célú központosított támogatás</t>
  </si>
  <si>
    <t>5.2.</t>
  </si>
  <si>
    <t>Egyéb felhalmozási célú támogatások államháztartáson belülről</t>
  </si>
  <si>
    <t>6.</t>
  </si>
  <si>
    <t>FELHALMOZÁSI BEVÉTELEK</t>
  </si>
  <si>
    <t>7.</t>
  </si>
  <si>
    <t>FELHALMOZÁSI CÉLÚ ÁTVETT PÉNZESZKÖZÖK</t>
  </si>
  <si>
    <t>FELHALMOZÁSI KÖLTSÉGVETÉS FELADAT-CSOPORT ÖSSZESEN</t>
  </si>
  <si>
    <t>8.</t>
  </si>
  <si>
    <t>FINANSZÍROZÁSI BEVÉTELEK</t>
  </si>
  <si>
    <t>8.1.</t>
  </si>
  <si>
    <t>Belföldi finanszírozás bevételei</t>
  </si>
  <si>
    <t>8.1.1.</t>
  </si>
  <si>
    <t>Hitel-,kölcsönfelvétel államháztartáson kívülről</t>
  </si>
  <si>
    <t>8.1.2.</t>
  </si>
  <si>
    <t>Maradvány igénybevétele</t>
  </si>
  <si>
    <t>8.2.</t>
  </si>
  <si>
    <t>Külföldi finanszírozás bevételei</t>
  </si>
  <si>
    <t>ÖNKORMÁNYZAT BEVÉTELEI ÖSSZESEN</t>
  </si>
  <si>
    <t>B.</t>
  </si>
  <si>
    <t>Önkormányzat vállalkozási tevékenységének bevételei</t>
  </si>
  <si>
    <t>MINDÖSSZESEN</t>
  </si>
  <si>
    <t xml:space="preserve"> 2.1. melléklet a ….../2014. (……….…) önkormányzati rendelethez</t>
  </si>
  <si>
    <t>Önkormányzat általános működésének és ágazati feladatainak támogatása</t>
  </si>
  <si>
    <t>Sorszám</t>
  </si>
  <si>
    <t>Jogcím 
(Kvt. tv. melléklete alapján)</t>
  </si>
  <si>
    <t>Normatíva megnevezése</t>
  </si>
  <si>
    <t>Számított támogatás (E Ft-ban)</t>
  </si>
  <si>
    <t>Eredeti</t>
  </si>
  <si>
    <t>2.m.I.</t>
  </si>
  <si>
    <t>A helyi önkormányzatok működésének általános támogatása</t>
  </si>
  <si>
    <t>2.m.II.1.</t>
  </si>
  <si>
    <t>Óvodapedagógusok, és az óvodapedagógusok nevelő munkáját közvetlenül segítők bértámogatása</t>
  </si>
  <si>
    <t xml:space="preserve">2.m.II.2. </t>
  </si>
  <si>
    <t>2.m.III.1.</t>
  </si>
  <si>
    <t>2.m.III.2.</t>
  </si>
  <si>
    <t>2.m.III.3.</t>
  </si>
  <si>
    <t>2.m.III.4.</t>
  </si>
  <si>
    <t>9.</t>
  </si>
  <si>
    <t>2.m.III.5.</t>
  </si>
  <si>
    <t>10.</t>
  </si>
  <si>
    <t>Normatív módon elosztott támogatások</t>
  </si>
  <si>
    <t>11.</t>
  </si>
  <si>
    <t xml:space="preserve">2.m.IV.1. </t>
  </si>
  <si>
    <t>12.</t>
  </si>
  <si>
    <t xml:space="preserve">2.m.IV.2. </t>
  </si>
  <si>
    <t>13.</t>
  </si>
  <si>
    <t>A települési önkormányzatok kulturális feladatainak támogatása</t>
  </si>
  <si>
    <t>14.</t>
  </si>
  <si>
    <t xml:space="preserve"> 2.1.1. melléklet a ….../2014. (……….…) önkormányzati rendelethez</t>
  </si>
  <si>
    <t>Önkormányzat általános működésének és ágazati feladatainak támogatásának részletezése 2014</t>
  </si>
  <si>
    <t>Jogcím (Kvt. tv. melléklete alapján)</t>
  </si>
  <si>
    <t>Fajlagos összeg
Ft</t>
  </si>
  <si>
    <t xml:space="preserve">Mutató </t>
  </si>
  <si>
    <t>Számított támogatás 
(E Ft-ban)</t>
  </si>
  <si>
    <t>2.m.I.1.a</t>
  </si>
  <si>
    <t>Önkormányzati hivatal működésének támogatása</t>
  </si>
  <si>
    <t>2.m.I.1.ba</t>
  </si>
  <si>
    <t>A zöldterület-gazdálkodással kapcsolatos feladatok ellátásának támogatása</t>
  </si>
  <si>
    <t>2.m.I.1.bb</t>
  </si>
  <si>
    <t>Közvilágítás fenntartásának támogatása</t>
  </si>
  <si>
    <t>2.m.I.1.bc</t>
  </si>
  <si>
    <t>Köztemető fenntartással kapcsolatos feladatok támogatása</t>
  </si>
  <si>
    <t>2.m.I.1.bd</t>
  </si>
  <si>
    <t>Közutak fenntartásának támogatása</t>
  </si>
  <si>
    <t>2.m.V.</t>
  </si>
  <si>
    <t>Beszámítás összege (I.1.a-I.1.b esetén)</t>
  </si>
  <si>
    <t>2.m.I.1.a-b</t>
  </si>
  <si>
    <t>2.m.I.1.a-b jogcímen nyújtott éves támogatás összesen (1+2+3+4+5+6)</t>
  </si>
  <si>
    <t>2.m.I.1.c.</t>
  </si>
  <si>
    <r>
      <t>Egyéb önkormányzati kötelező feladatok támogatása (</t>
    </r>
    <r>
      <rPr>
        <b/>
        <sz val="10"/>
        <rFont val="Arial CE"/>
        <family val="2"/>
      </rPr>
      <t>Beszámítás után)</t>
    </r>
  </si>
  <si>
    <t>2.m.I.2.</t>
  </si>
  <si>
    <t>Nem közművel összegyűjtött háztartási szennyvíz ártalmatlanítása</t>
  </si>
  <si>
    <t xml:space="preserve">A helyi önkormányzatok működésének általános támogatása </t>
  </si>
  <si>
    <t>2.m.II.1.(1)</t>
  </si>
  <si>
    <t>Óvodapedagógusok bértámogatása</t>
  </si>
  <si>
    <t>8 hónap</t>
  </si>
  <si>
    <t>4 hónap</t>
  </si>
  <si>
    <t>2.m.II.1.(2)</t>
  </si>
  <si>
    <t>Óvodapedagógusok nevelő munkáját közvetlenül segítők bértámogatása</t>
  </si>
  <si>
    <t>15.</t>
  </si>
  <si>
    <t>2.m.II.1.(3)</t>
  </si>
  <si>
    <t>Óvodapedagógusok bértámogatása (pótlólagos összeg)</t>
  </si>
  <si>
    <t>3 hónap</t>
  </si>
  <si>
    <t>16.</t>
  </si>
  <si>
    <t>2.m.II.2.</t>
  </si>
  <si>
    <t>17.</t>
  </si>
  <si>
    <t>18.</t>
  </si>
  <si>
    <t>2.m.II.</t>
  </si>
  <si>
    <t>A települési önkormányzatok köznevelési feladatainak támogatása</t>
  </si>
  <si>
    <t>19.</t>
  </si>
  <si>
    <t>20.</t>
  </si>
  <si>
    <r>
      <t>Hozzájárulás a pénzbeli szociális ellátásokhoz (</t>
    </r>
    <r>
      <rPr>
        <b/>
        <sz val="10"/>
        <rFont val="Arial CE"/>
        <family val="2"/>
      </rPr>
      <t>Beszámítás után)</t>
    </r>
  </si>
  <si>
    <t>21.</t>
  </si>
  <si>
    <t>2.m.III.3.ac (1)</t>
  </si>
  <si>
    <t xml:space="preserve">Szociális és gyermekjóléti alapszolgáltatások: Családsegítés </t>
  </si>
  <si>
    <t>22.</t>
  </si>
  <si>
    <t>2.m.III.3.ac (2)</t>
  </si>
  <si>
    <t>Szociális és gyermekjóléti alapszolgáltatások: Gyermekjóléti szolgálat</t>
  </si>
  <si>
    <t>23.</t>
  </si>
  <si>
    <t>2.m.III.3.b</t>
  </si>
  <si>
    <t>Gyermekjóléti központ</t>
  </si>
  <si>
    <t>24.</t>
  </si>
  <si>
    <t>2.m.III.3.c (1)</t>
  </si>
  <si>
    <t>Szociális étkeztetés</t>
  </si>
  <si>
    <t>25.</t>
  </si>
  <si>
    <t>2.m.III.3.d (1)</t>
  </si>
  <si>
    <t>Házi segítségnyújtás</t>
  </si>
  <si>
    <t>26.</t>
  </si>
  <si>
    <t>2.m.III.3. f (1)</t>
  </si>
  <si>
    <t>Időskorúak nappali intézményi ellátása</t>
  </si>
  <si>
    <t>27.</t>
  </si>
  <si>
    <t>2.m.III.3.g (1)</t>
  </si>
  <si>
    <t>Fogyatékos személyek nappali intézményi ellátása</t>
  </si>
  <si>
    <t>28.</t>
  </si>
  <si>
    <t>2.m.III.3.g (3)</t>
  </si>
  <si>
    <t>Foglalkoztatási támogatásban részesülő fogyatékos nappali intézményben ellátottak száma</t>
  </si>
  <si>
    <t>29.</t>
  </si>
  <si>
    <t>2.m.III.3.g (5)</t>
  </si>
  <si>
    <t>Demens személyek nappali intézményi ellátása</t>
  </si>
  <si>
    <t>30.</t>
  </si>
  <si>
    <t>2.m.III.3.ja (1)</t>
  </si>
  <si>
    <t>Bölcsődei ellátás- nem fogyatékos, nem hátrányos helyzetű gyermek</t>
  </si>
  <si>
    <t>31.</t>
  </si>
  <si>
    <t>2.m.III.3.ja (2)</t>
  </si>
  <si>
    <t>Bölcsődei ellátás- nem fogyatékos, hátrányos helyzetű gyermek</t>
  </si>
  <si>
    <t>32.</t>
  </si>
  <si>
    <t>2.m.III.3.ja (3)</t>
  </si>
  <si>
    <t>Bölcsődei ellátás- nem fogyatékos,  halmozottan hátrányos helyzetű gyermek</t>
  </si>
  <si>
    <t>33.</t>
  </si>
  <si>
    <t>2.m.III.3.ja (4)</t>
  </si>
  <si>
    <t>Bölcsődei ellátás- fogyatékos gyermek</t>
  </si>
  <si>
    <t>34.</t>
  </si>
  <si>
    <t>2.m.III.3.l (1)</t>
  </si>
  <si>
    <t>Gyermekek átmeneti otthona</t>
  </si>
  <si>
    <t>35.</t>
  </si>
  <si>
    <t>2.m.III.3.l (3)</t>
  </si>
  <si>
    <t>Családok átmeneti otthona</t>
  </si>
  <si>
    <t>36.</t>
  </si>
  <si>
    <t>2.m.III.1.-3.</t>
  </si>
  <si>
    <t>37.</t>
  </si>
  <si>
    <t>2.m.III.4.a</t>
  </si>
  <si>
    <t>A számított segítői munkatárs létszámhoz kapcsolódó bértámogatás</t>
  </si>
  <si>
    <t>38.</t>
  </si>
  <si>
    <t>2.m.III.4.b</t>
  </si>
  <si>
    <t>Intézmény-üzemeltetési támogatás</t>
  </si>
  <si>
    <t>39.</t>
  </si>
  <si>
    <t>A települési önkormányzatok által az idősek átmeneti és tartós, valamint a hajléktalan
személyek részére nyújtott tartós szociális szakosított ellátási feladatok támogatása</t>
  </si>
  <si>
    <t>40.</t>
  </si>
  <si>
    <t>2.m.III.5.a</t>
  </si>
  <si>
    <t>Finanszírozás szempontjából elismert dolgozók bértámogatása</t>
  </si>
  <si>
    <t>41.</t>
  </si>
  <si>
    <t>2.m.III.5.b</t>
  </si>
  <si>
    <t>Gyermekétkeztetés üzemeltetési támogatása</t>
  </si>
  <si>
    <t>42.</t>
  </si>
  <si>
    <t xml:space="preserve">2.m.III.5 </t>
  </si>
  <si>
    <t>43.</t>
  </si>
  <si>
    <t>Normatív módon elosztott támogatások összesen</t>
  </si>
  <si>
    <t>44.</t>
  </si>
  <si>
    <t>2.m.IV.1.a</t>
  </si>
  <si>
    <t>Megyei hatókörű városi múzeumok feladatainak támogatása</t>
  </si>
  <si>
    <t>45.</t>
  </si>
  <si>
    <t>2.m.IV.1.b</t>
  </si>
  <si>
    <t>Megyei könyvtárak feladatainak támogatása</t>
  </si>
  <si>
    <t>46.</t>
  </si>
  <si>
    <t>2.m.IV.1.c</t>
  </si>
  <si>
    <t>Megyeszékhely megyei jogú városok és Szentendre Város Önkormányzatának közművelődési támogatása</t>
  </si>
  <si>
    <t>47.</t>
  </si>
  <si>
    <t>2.m.IV.1.h</t>
  </si>
  <si>
    <t>Megyei könyvtár kistelepülési könyvtári célú kiegészítő támogatása</t>
  </si>
  <si>
    <t>50.</t>
  </si>
  <si>
    <t>2.m.IV.1.</t>
  </si>
  <si>
    <t>51.</t>
  </si>
  <si>
    <t>2.m.IV.2.aaa</t>
  </si>
  <si>
    <t>A nemzeti minősítésű színházművészeti szervezetek művészeti támogatása</t>
  </si>
  <si>
    <t>52.</t>
  </si>
  <si>
    <t>2.m.IV.2.aab</t>
  </si>
  <si>
    <t>A nemzeti minősítésű színházművészeti szervezetek létesítmény-gazdálkodási célú működési támogatása</t>
  </si>
  <si>
    <t>53.</t>
  </si>
  <si>
    <t>2.m.IV.2.aa</t>
  </si>
  <si>
    <t>A nemzeti minősítésű színházművészeti szervezetek támogatása: Csokonai Színház</t>
  </si>
  <si>
    <t>54.</t>
  </si>
  <si>
    <t>2.m.IV.2.aba</t>
  </si>
  <si>
    <t>A kiemelt minősítésű színházművészeti szervezetek művészeti támogatása</t>
  </si>
  <si>
    <t>55.</t>
  </si>
  <si>
    <t>2.m.IV.2.abb</t>
  </si>
  <si>
    <t>A kiemelt minősítésű színházművészeti szervezetek létesítmény-gazdálkodási célú működési támogatása</t>
  </si>
  <si>
    <t>56.</t>
  </si>
  <si>
    <t>2.m.IV.2.ab</t>
  </si>
  <si>
    <t>A kiemelt minősítésű színházművészeti szervezetek támogatása: Vojtina Bábszínház</t>
  </si>
  <si>
    <t>57.</t>
  </si>
  <si>
    <t>2.m.IV.2.caa</t>
  </si>
  <si>
    <t>A nemzeti minősítésű zenekarok támogatása</t>
  </si>
  <si>
    <t>58.</t>
  </si>
  <si>
    <t>2.m.IV.2.cba</t>
  </si>
  <si>
    <t>A nemzeti minősítésű énekkarok támogatása</t>
  </si>
  <si>
    <t>59.</t>
  </si>
  <si>
    <t>2.m.IV.2.c</t>
  </si>
  <si>
    <t>A nemzeti minősítésű zenekarok és énekkarok támogatása</t>
  </si>
  <si>
    <t>60.</t>
  </si>
  <si>
    <t>A települési önkormányzatok kulturális feladatainak támogatása összesen</t>
  </si>
  <si>
    <t>61.</t>
  </si>
  <si>
    <t>2.2. melléklet a ……/2014. (….....….) önkormányzati rendelethez</t>
  </si>
  <si>
    <t>(2. melléklet 1.2. alcím részletezése)</t>
  </si>
  <si>
    <t xml:space="preserve">Eredeti előirányzat </t>
  </si>
  <si>
    <t>1.2.1.</t>
  </si>
  <si>
    <t>Működési célú támogatások központi költségvetéstől</t>
  </si>
  <si>
    <t>1.2.2.</t>
  </si>
  <si>
    <t>Működési célú támogatások szociális feladatokra</t>
  </si>
  <si>
    <t>1.2.3.</t>
  </si>
  <si>
    <t>Működési célú támogatások fejezeti kezelésű előirányzattól</t>
  </si>
  <si>
    <t>1.2.3.1.</t>
  </si>
  <si>
    <t>TÁMOP 3.2.4.-08/1-2009-0057 "Iskolai könyvtárak a jövő nemzedékének szolgálatában"</t>
  </si>
  <si>
    <t>1.2.3.2.</t>
  </si>
  <si>
    <t>TÁMOP 5.2.5/A-10/2-2010-0042 "Kapcsolat"</t>
  </si>
  <si>
    <t>1.2.3.3.</t>
  </si>
  <si>
    <t>TÁMOP-3.1.3-11/2-2012-0043 „A természettudományos oktatás megújítása Debrecenben, Öveges program a TÁG-ban”</t>
  </si>
  <si>
    <t>1.2.3.4.</t>
  </si>
  <si>
    <t>Egységes területalapú támogatás</t>
  </si>
  <si>
    <t>1.2.3.5.</t>
  </si>
  <si>
    <t>ÁROP-1.A.5-2013-2013-0085 „DMJV Önkormányzata és egyes intézményi működésének, szervezetének felülvizsgálata, fejlesztése”</t>
  </si>
  <si>
    <t>1.2.3.6.</t>
  </si>
  <si>
    <t>ÁROP-1.A.6-2013-2013-0014 „Közigazgatási partnerségi kapcsolatok erősítése”</t>
  </si>
  <si>
    <t>1.2.3.7.</t>
  </si>
  <si>
    <t>Év közben induló pályázatok működési célú támogatása</t>
  </si>
  <si>
    <t>1.2.4.</t>
  </si>
  <si>
    <t>Működési célú támogatások helyi önkormányzattól</t>
  </si>
  <si>
    <t>1.2.5.</t>
  </si>
  <si>
    <t>Működési célú támogatások egyéb forrásból</t>
  </si>
  <si>
    <t xml:space="preserve">                                                                                           ÖSSZESEN</t>
  </si>
  <si>
    <t>2.3. melléklet a ……/2014. (…...….) önkormányzati rendelethez</t>
  </si>
  <si>
    <t>A helyi adó bevételek</t>
  </si>
  <si>
    <t>(2. melléklet 2.4. alcím részletezése)</t>
  </si>
  <si>
    <t xml:space="preserve">                                                              D</t>
  </si>
  <si>
    <t>Eredeti
előirányzat</t>
  </si>
  <si>
    <t>2.4.1.</t>
  </si>
  <si>
    <t>Vagyoni típusú adók (Építményadó)</t>
  </si>
  <si>
    <t>2.4.2.</t>
  </si>
  <si>
    <t>Vállalkozók kommunális adója</t>
  </si>
  <si>
    <t>2.4.3.</t>
  </si>
  <si>
    <t>Helyi iparűzési adó</t>
  </si>
  <si>
    <t>2.4.4.</t>
  </si>
  <si>
    <t>Idegenforgalmi adó</t>
  </si>
  <si>
    <t xml:space="preserve">                                                    ÖSSZESEN</t>
  </si>
  <si>
    <t>2.4. melléklet a ……/2014. (…...........) önkormányzati rendelethez</t>
  </si>
  <si>
    <t>Egyéb közhatalmi bevételek</t>
  </si>
  <si>
    <t>(2. melléklet 2.5.  alcím részletezése)</t>
  </si>
  <si>
    <t xml:space="preserve">                                                   Megnevezés</t>
  </si>
  <si>
    <t>2.5.1.</t>
  </si>
  <si>
    <t>Környezetvédelmi bírság</t>
  </si>
  <si>
    <t>2.5.2.</t>
  </si>
  <si>
    <t>Természetvédelmi bírság</t>
  </si>
  <si>
    <t xml:space="preserve"> </t>
  </si>
  <si>
    <t>2.5.3.</t>
  </si>
  <si>
    <t>Építésügyi bírság</t>
  </si>
  <si>
    <t>2.5.4.</t>
  </si>
  <si>
    <t>Szabálysértési pénz- és helyszíni bírság és a közlekedési szabályszegések után kiszabott közigazgatási bírság</t>
  </si>
  <si>
    <t>2.5.5.</t>
  </si>
  <si>
    <t>Pótlék, bírság</t>
  </si>
  <si>
    <t>2.5.6.</t>
  </si>
  <si>
    <t>Egyéb bírságok</t>
  </si>
  <si>
    <t xml:space="preserve">                       ÖSSZESEN</t>
  </si>
  <si>
    <t>2.5. melléklet a ……/2014. (….......) önkormányzati rendelethez</t>
  </si>
  <si>
    <t>Működési bevételek</t>
  </si>
  <si>
    <t>(2. melléklet 3. cím részletezése)</t>
  </si>
  <si>
    <t xml:space="preserve">                                                       D</t>
  </si>
  <si>
    <t>3.1.</t>
  </si>
  <si>
    <t>Szolgáltatások ellenértéke</t>
  </si>
  <si>
    <t>3.1.1.</t>
  </si>
  <si>
    <t>Tárgyi eszközök bérbe adásából származó bevételek</t>
  </si>
  <si>
    <t>3.1.2.</t>
  </si>
  <si>
    <t>Egyéb szolgáltatások ellenértéke</t>
  </si>
  <si>
    <t>3.1.3.</t>
  </si>
  <si>
    <t>Közterület foglalási díj</t>
  </si>
  <si>
    <t>3.1.4.</t>
  </si>
  <si>
    <t>Zöldterület védelmi díj</t>
  </si>
  <si>
    <t>3.1.5.</t>
  </si>
  <si>
    <t>Településtervezési tevékenység bevétele</t>
  </si>
  <si>
    <t>3.2.</t>
  </si>
  <si>
    <t>Közvetített szolgáltatások ellenértéke</t>
  </si>
  <si>
    <t>3.3.</t>
  </si>
  <si>
    <t>Tulajdonosi bevételek</t>
  </si>
  <si>
    <t>3.3.1.</t>
  </si>
  <si>
    <t>Önkormányzati vagyon üzemeltetéséből származó bevétel</t>
  </si>
  <si>
    <t>3.3.2.</t>
  </si>
  <si>
    <t>Parkoló bérleti díj</t>
  </si>
  <si>
    <t>3.3.3.</t>
  </si>
  <si>
    <t>Földterület bérbeadása</t>
  </si>
  <si>
    <t>3.3.4.</t>
  </si>
  <si>
    <t>Önkormányzati vagyon üzemeltetéséből származó egyéb bevételek</t>
  </si>
  <si>
    <t>3.3.5.</t>
  </si>
  <si>
    <t>Önkormányzati többségi tulajdonú vállalkozástól kapott osztalék</t>
  </si>
  <si>
    <t>3.3.6.</t>
  </si>
  <si>
    <t>Részesedések után kapott osztalék</t>
  </si>
  <si>
    <t>3.4.</t>
  </si>
  <si>
    <t>Ellátási díjak</t>
  </si>
  <si>
    <t>3.5.</t>
  </si>
  <si>
    <t>Áfa bevételek, visszatérülések összesen</t>
  </si>
  <si>
    <t>3.5.1</t>
  </si>
  <si>
    <t>Áfa visszatérülés adóhatóságtól</t>
  </si>
  <si>
    <t>3.5.2.</t>
  </si>
  <si>
    <t>Kiszámlázott termékek és szolgáltatások Áfa-ja</t>
  </si>
  <si>
    <t>3.5.3.</t>
  </si>
  <si>
    <t>Értékesített tárgyi eszközök és immateriális javak Áfa-ja</t>
  </si>
  <si>
    <t>3.6.</t>
  </si>
  <si>
    <t>Kamatbevételek</t>
  </si>
  <si>
    <t>3.7.</t>
  </si>
  <si>
    <t>Egyéb pénzügyi műveletek bevételei</t>
  </si>
  <si>
    <t>3.8.</t>
  </si>
  <si>
    <t>Egyéb működési bevételek</t>
  </si>
  <si>
    <t>3.8.1.</t>
  </si>
  <si>
    <t>Ajánlati biztosítékok, pályázati díjak</t>
  </si>
  <si>
    <t>3.8.2.</t>
  </si>
  <si>
    <t>Biztosítók által fizetett kártérítések</t>
  </si>
  <si>
    <t>3.8.3.</t>
  </si>
  <si>
    <t>Kötbér, késedelmi kamat</t>
  </si>
  <si>
    <t>3.8.5.</t>
  </si>
  <si>
    <t xml:space="preserve">Egyéb bevételek </t>
  </si>
  <si>
    <t>3.9.</t>
  </si>
  <si>
    <t>Költségvetési szervek alaptevékenységének működési bevétele</t>
  </si>
  <si>
    <t xml:space="preserve">                                            ÖSSZESEN</t>
  </si>
  <si>
    <t>2.6. melléklet a ……/2014. (…...........) önkormányzati rendelethez</t>
  </si>
  <si>
    <t xml:space="preserve">Működési célú átvett pénzeszközök </t>
  </si>
  <si>
    <t>(2. melléklet 4. cím részletezése)</t>
  </si>
  <si>
    <t xml:space="preserve">                                                           D</t>
  </si>
  <si>
    <t>4.1.</t>
  </si>
  <si>
    <t>Működési célú átvett pénzeszközök nonprofit gazdasági társaságok</t>
  </si>
  <si>
    <t>4.2.</t>
  </si>
  <si>
    <t>Működési célú átvett pénzeszközök háztartásoktól</t>
  </si>
  <si>
    <t>4.3.</t>
  </si>
  <si>
    <t>Működési célú átvett pénzeszközök vállalkozásoktól</t>
  </si>
  <si>
    <t>4.4.</t>
  </si>
  <si>
    <t>Működési célú átvett pénzeszközök külföldi kormányoktól és nemzetközi szervezetektől</t>
  </si>
  <si>
    <t>4.4.1.</t>
  </si>
  <si>
    <t>INTERREG SEE Science</t>
  </si>
  <si>
    <t>4.4.2.</t>
  </si>
  <si>
    <t>Central Europe Program - HELPS</t>
  </si>
  <si>
    <t>4.4.3.</t>
  </si>
  <si>
    <t>HURO/1001/014/1.1.3. "Crosstrans"</t>
  </si>
  <si>
    <t>4.4.4.</t>
  </si>
  <si>
    <t>HURO/1001/012/1.2.2. "DigiConnect"</t>
  </si>
  <si>
    <t>4.4.5.</t>
  </si>
  <si>
    <t>Interreg  Egészségipar</t>
  </si>
  <si>
    <t>4.4.6.</t>
  </si>
  <si>
    <t>Év közben induló pályázatok működési célú átvett pénzeszköze</t>
  </si>
  <si>
    <t xml:space="preserve">                ÖSSZESEN</t>
  </si>
  <si>
    <t>2.7. melléklet a ……/2014. (…........) önkormányzati rendelethez</t>
  </si>
  <si>
    <t>Felhalmozási célú támogatások államháztartáson belülről</t>
  </si>
  <si>
    <t>(2. melléklet 5.2. alcím részletezése)</t>
  </si>
  <si>
    <t>5.2.1.</t>
  </si>
  <si>
    <t>Felhalmozási bevételek központi költségvetéstől</t>
  </si>
  <si>
    <t>5.2.2.</t>
  </si>
  <si>
    <t>Fejezeti kezelésű előirányzatok EU-s pr. és azok hazai társfin.</t>
  </si>
  <si>
    <t>5.2.3.</t>
  </si>
  <si>
    <t>Felhalmozási bevételek fejezeti kezelésű előirányzattól</t>
  </si>
  <si>
    <t>5.2.4.</t>
  </si>
  <si>
    <t>Felhalmozási bevételek helyi önkormányzattól</t>
  </si>
  <si>
    <t>2.8. melléklet a ……/2013. (….....….) önkormányzati rendelethez</t>
  </si>
  <si>
    <t>Felhalmozási bevételek</t>
  </si>
  <si>
    <t>(2. melléklet 6. cím részletezése)</t>
  </si>
  <si>
    <t xml:space="preserve">                                                      Megnevezés</t>
  </si>
  <si>
    <t>6.1.</t>
  </si>
  <si>
    <t>Ingatlanok értékesítése</t>
  </si>
  <si>
    <t>6.1.1.</t>
  </si>
  <si>
    <t>Telekértékesítés bevétele összesen</t>
  </si>
  <si>
    <t>6.1.1.1.</t>
  </si>
  <si>
    <t>Telekértékesítés bevétele (egyéb tulajdonszerzési jogcímen)</t>
  </si>
  <si>
    <t>6.1.1.2.</t>
  </si>
  <si>
    <t>Telekértékesítés bevétele (ingatlancsere jogcímen)</t>
  </si>
  <si>
    <t>6.1.2.</t>
  </si>
  <si>
    <t>Beépített ingatlanok értékesítése összesen</t>
  </si>
  <si>
    <t>6.1.2.1.</t>
  </si>
  <si>
    <t>Beépített ingatlanok értékesítése (egyéb tulajdonszerzési jogcímen)</t>
  </si>
  <si>
    <t>6.1.2.2.</t>
  </si>
  <si>
    <t>Beépített ingatlanok értékesítése (ingatlancsere jogcímen)</t>
  </si>
  <si>
    <t>6.1.3.</t>
  </si>
  <si>
    <t>Lakásalap bevételei</t>
  </si>
  <si>
    <t>6.1.4.</t>
  </si>
  <si>
    <t>Termőföld értékesítés bevétele</t>
  </si>
  <si>
    <t>6.2.</t>
  </si>
  <si>
    <t>Egyéb tárgyi eszközök értékesítése</t>
  </si>
  <si>
    <t>6.3.</t>
  </si>
  <si>
    <t>Részvények, részesedések, üzletrészek értékesítése</t>
  </si>
  <si>
    <t>6.4.</t>
  </si>
  <si>
    <t>Értékpapírok értékesítése</t>
  </si>
  <si>
    <t>6.5.</t>
  </si>
  <si>
    <t>Költségvetési szervek alaptevékenységének felhalmozási bevétele</t>
  </si>
  <si>
    <t xml:space="preserve">                                                       ÖSSZESEN</t>
  </si>
  <si>
    <t>2.9. melléklet a ……/2013. (…...........) önkormányzati rendelethez</t>
  </si>
  <si>
    <t xml:space="preserve">Felhalmozási célú átvett pénzeszközök </t>
  </si>
  <si>
    <t>(2. melléklet 7. cím részletezése)</t>
  </si>
  <si>
    <t>7.1.</t>
  </si>
  <si>
    <t>Felhalmozási célú átvett pénzeszközök vállalkozásoktól</t>
  </si>
  <si>
    <t>7.2.</t>
  </si>
  <si>
    <t>Felhalmozási célú átvett pénzeszközök háztartásoktól</t>
  </si>
  <si>
    <t>7.3.</t>
  </si>
  <si>
    <t>Felhalmozási célú átvett pénzeszközök külföldi kormányoktól és nemzetközi szervezetektől</t>
  </si>
  <si>
    <t>7.4.</t>
  </si>
  <si>
    <t>Helyi lakástámogatási kölcsönök visszatérülése</t>
  </si>
  <si>
    <t>7.5.</t>
  </si>
  <si>
    <t>Dolgozói lakástámogatási kölcsönök visszatérülése</t>
  </si>
  <si>
    <t>7.6.</t>
  </si>
  <si>
    <t>Debreceni Viziközmű Társulattal összefüggő bevételek</t>
  </si>
  <si>
    <t>7.7.</t>
  </si>
  <si>
    <t>Szennyvízcsatorna Nagymacs + 12 utca bevétele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</si>
</sst>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YYYY\-MM\-DD"/>
    <numFmt numFmtId="167" formatCode="MMM\ D/"/>
    <numFmt numFmtId="168" formatCode="#,##0.00"/>
    <numFmt numFmtId="169" formatCode="#,##0.0"/>
    <numFmt numFmtId="170" formatCode="0.00%"/>
    <numFmt numFmtId="171" formatCode="@"/>
  </numFmts>
  <fonts count="18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 CE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 CE"/>
      <family val="2"/>
    </font>
    <font>
      <sz val="11"/>
      <name val="Times New Roman CE"/>
      <family val="1"/>
    </font>
    <font>
      <sz val="11"/>
      <name val="Arial"/>
      <family val="2"/>
    </font>
    <font>
      <b/>
      <sz val="11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236">
    <xf numFmtId="164" fontId="0" fillId="0" borderId="0" xfId="0" applyAlignment="1">
      <alignment/>
    </xf>
    <xf numFmtId="165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Alignment="1">
      <alignment vertical="center"/>
    </xf>
    <xf numFmtId="164" fontId="5" fillId="0" borderId="0" xfId="0" applyFont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 vertical="center"/>
    </xf>
    <xf numFmtId="164" fontId="0" fillId="0" borderId="0" xfId="0" applyFont="1" applyAlignment="1">
      <alignment horizontal="right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5" fontId="3" fillId="0" borderId="1" xfId="22" applyNumberFormat="1" applyFont="1" applyFill="1" applyBorder="1" applyAlignment="1">
      <alignment horizontal="center" vertical="center"/>
      <protection/>
    </xf>
    <xf numFmtId="165" fontId="3" fillId="2" borderId="1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165" fontId="3" fillId="2" borderId="1" xfId="22" applyNumberFormat="1" applyFont="1" applyFill="1" applyBorder="1" applyAlignment="1">
      <alignment horizontal="center" vertical="center" wrapText="1"/>
      <protection/>
    </xf>
    <xf numFmtId="165" fontId="3" fillId="3" borderId="0" xfId="0" applyNumberFormat="1" applyFont="1" applyFill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22" applyNumberFormat="1" applyFont="1" applyFill="1" applyBorder="1" applyAlignment="1">
      <alignment vertical="center"/>
      <protection/>
    </xf>
    <xf numFmtId="165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5" fontId="3" fillId="4" borderId="1" xfId="22" applyNumberFormat="1" applyFont="1" applyFill="1" applyBorder="1" applyAlignment="1">
      <alignment horizontal="left" vertical="center" wrapText="1"/>
      <protection/>
    </xf>
    <xf numFmtId="165" fontId="3" fillId="4" borderId="1" xfId="22" applyNumberFormat="1" applyFont="1" applyFill="1" applyBorder="1" applyAlignment="1">
      <alignment vertical="center"/>
      <protection/>
    </xf>
    <xf numFmtId="165" fontId="3" fillId="0" borderId="1" xfId="22" applyNumberFormat="1" applyFont="1" applyFill="1" applyBorder="1" applyAlignment="1">
      <alignment vertical="center"/>
      <protection/>
    </xf>
    <xf numFmtId="165" fontId="3" fillId="4" borderId="0" xfId="0" applyNumberFormat="1" applyFont="1" applyFill="1" applyAlignment="1">
      <alignment vertical="center"/>
    </xf>
    <xf numFmtId="164" fontId="6" fillId="4" borderId="0" xfId="0" applyFont="1" applyFill="1" applyAlignment="1">
      <alignment/>
    </xf>
    <xf numFmtId="166" fontId="4" fillId="0" borderId="1" xfId="0" applyNumberFormat="1" applyFont="1" applyFill="1" applyBorder="1" applyAlignment="1">
      <alignment horizontal="center" vertical="center"/>
    </xf>
    <xf numFmtId="165" fontId="4" fillId="0" borderId="1" xfId="22" applyNumberFormat="1" applyFont="1" applyFill="1" applyBorder="1" applyAlignment="1">
      <alignment horizontal="left" vertical="center"/>
      <protection/>
    </xf>
    <xf numFmtId="165" fontId="4" fillId="0" borderId="1" xfId="22" applyNumberFormat="1" applyFont="1" applyFill="1" applyBorder="1" applyAlignment="1">
      <alignment horizontal="right" vertical="center" shrinkToFit="1"/>
      <protection/>
    </xf>
    <xf numFmtId="165" fontId="4" fillId="0" borderId="1" xfId="22" applyNumberFormat="1" applyFont="1" applyFill="1" applyBorder="1" applyAlignment="1">
      <alignment vertical="center"/>
      <protection/>
    </xf>
    <xf numFmtId="165" fontId="4" fillId="0" borderId="1" xfId="22" applyNumberFormat="1" applyFont="1" applyFill="1" applyBorder="1" applyAlignment="1">
      <alignment horizontal="center" vertical="center"/>
      <protection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22" applyNumberFormat="1" applyFont="1" applyFill="1" applyBorder="1" applyAlignment="1">
      <alignment horizontal="left" vertical="center" shrinkToFit="1"/>
      <protection/>
    </xf>
    <xf numFmtId="165" fontId="4" fillId="0" borderId="1" xfId="22" applyNumberFormat="1" applyFont="1" applyFill="1" applyBorder="1" applyAlignment="1">
      <alignment horizontal="left" vertical="center" wrapText="1" shrinkToFit="1"/>
      <protection/>
    </xf>
    <xf numFmtId="165" fontId="3" fillId="0" borderId="1" xfId="22" applyNumberFormat="1" applyFont="1" applyFill="1" applyBorder="1" applyAlignment="1">
      <alignment horizontal="left" vertical="center"/>
      <protection/>
    </xf>
    <xf numFmtId="165" fontId="3" fillId="0" borderId="1" xfId="22" applyNumberFormat="1" applyFont="1" applyFill="1" applyBorder="1" applyAlignment="1">
      <alignment horizontal="right" vertical="center" shrinkToFit="1"/>
      <protection/>
    </xf>
    <xf numFmtId="165" fontId="3" fillId="0" borderId="0" xfId="0" applyNumberFormat="1" applyFont="1" applyFill="1" applyAlignment="1">
      <alignment vertical="center"/>
    </xf>
    <xf numFmtId="164" fontId="6" fillId="0" borderId="0" xfId="0" applyFont="1" applyAlignment="1">
      <alignment/>
    </xf>
    <xf numFmtId="165" fontId="3" fillId="2" borderId="1" xfId="22" applyNumberFormat="1" applyFont="1" applyFill="1" applyBorder="1" applyAlignment="1">
      <alignment horizontal="center" vertical="center"/>
      <protection/>
    </xf>
    <xf numFmtId="165" fontId="3" fillId="2" borderId="1" xfId="22" applyNumberFormat="1" applyFont="1" applyFill="1" applyBorder="1" applyAlignment="1">
      <alignment horizontal="right" vertical="center" shrinkToFit="1"/>
      <protection/>
    </xf>
    <xf numFmtId="165" fontId="3" fillId="0" borderId="1" xfId="22" applyNumberFormat="1" applyFont="1" applyFill="1" applyBorder="1" applyAlignment="1">
      <alignment horizontal="left" vertical="center" shrinkToFit="1"/>
      <protection/>
    </xf>
    <xf numFmtId="165" fontId="3" fillId="4" borderId="1" xfId="22" applyNumberFormat="1" applyFont="1" applyFill="1" applyBorder="1" applyAlignment="1">
      <alignment horizontal="right" vertical="center" shrinkToFit="1"/>
      <protection/>
    </xf>
    <xf numFmtId="165" fontId="3" fillId="0" borderId="1" xfId="22" applyNumberFormat="1" applyFont="1" applyFill="1" applyBorder="1" applyAlignment="1">
      <alignment horizontal="left" vertical="center" shrinkToFit="1"/>
      <protection/>
    </xf>
    <xf numFmtId="167" fontId="3" fillId="0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vertical="center"/>
    </xf>
    <xf numFmtId="164" fontId="0" fillId="4" borderId="0" xfId="0" applyFill="1" applyAlignment="1">
      <alignment/>
    </xf>
    <xf numFmtId="164" fontId="0" fillId="2" borderId="1" xfId="0" applyFill="1" applyBorder="1" applyAlignment="1">
      <alignment/>
    </xf>
    <xf numFmtId="165" fontId="4" fillId="0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5" fontId="4" fillId="4" borderId="1" xfId="22" applyNumberFormat="1" applyFont="1" applyFill="1" applyBorder="1" applyAlignment="1">
      <alignment horizontal="center" vertical="center"/>
      <protection/>
    </xf>
    <xf numFmtId="165" fontId="3" fillId="4" borderId="1" xfId="22" applyNumberFormat="1" applyFont="1" applyFill="1" applyBorder="1" applyAlignment="1">
      <alignment horizontal="center" vertical="center"/>
      <protection/>
    </xf>
    <xf numFmtId="165" fontId="4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164" fontId="0" fillId="0" borderId="0" xfId="21" applyFont="1">
      <alignment/>
      <protection/>
    </xf>
    <xf numFmtId="164" fontId="0" fillId="0" borderId="0" xfId="21" applyFont="1" applyAlignment="1">
      <alignment horizontal="center"/>
      <protection/>
    </xf>
    <xf numFmtId="165" fontId="0" fillId="0" borderId="0" xfId="21" applyNumberFormat="1" applyFont="1">
      <alignment/>
      <protection/>
    </xf>
    <xf numFmtId="164" fontId="7" fillId="0" borderId="0" xfId="20" applyFont="1" applyBorder="1" applyAlignment="1">
      <alignment horizontal="right" vertical="center"/>
      <protection/>
    </xf>
    <xf numFmtId="164" fontId="7" fillId="0" borderId="0" xfId="21" applyFont="1" applyAlignment="1">
      <alignment horizontal="right"/>
      <protection/>
    </xf>
    <xf numFmtId="164" fontId="8" fillId="0" borderId="0" xfId="21" applyFont="1" applyBorder="1" applyAlignment="1">
      <alignment horizontal="center" vertical="center"/>
      <protection/>
    </xf>
    <xf numFmtId="164" fontId="7" fillId="0" borderId="0" xfId="21" applyFont="1" applyBorder="1" applyAlignment="1">
      <alignment horizontal="right" vertical="center"/>
      <protection/>
    </xf>
    <xf numFmtId="165" fontId="0" fillId="0" borderId="2" xfId="21" applyNumberFormat="1" applyFont="1" applyBorder="1" applyAlignment="1">
      <alignment horizontal="right" vertical="center"/>
      <protection/>
    </xf>
    <xf numFmtId="164" fontId="0" fillId="2" borderId="1" xfId="21" applyFont="1" applyFill="1" applyBorder="1" applyAlignment="1">
      <alignment horizontal="center" vertical="center" textRotation="90"/>
      <protection/>
    </xf>
    <xf numFmtId="164" fontId="9" fillId="2" borderId="1" xfId="24" applyFont="1" applyFill="1" applyBorder="1" applyAlignment="1">
      <alignment horizontal="center" vertical="center" wrapText="1"/>
      <protection/>
    </xf>
    <xf numFmtId="165" fontId="9" fillId="2" borderId="1" xfId="24" applyNumberFormat="1" applyFont="1" applyFill="1" applyBorder="1" applyAlignment="1">
      <alignment horizontal="center" vertical="center" wrapText="1"/>
      <protection/>
    </xf>
    <xf numFmtId="164" fontId="0" fillId="0" borderId="0" xfId="21" applyFont="1" applyBorder="1">
      <alignment/>
      <protection/>
    </xf>
    <xf numFmtId="165" fontId="9" fillId="2" borderId="3" xfId="24" applyNumberFormat="1" applyFont="1" applyFill="1" applyBorder="1" applyAlignment="1">
      <alignment horizontal="center" vertical="center" wrapText="1"/>
      <protection/>
    </xf>
    <xf numFmtId="164" fontId="0" fillId="0" borderId="1" xfId="21" applyFont="1" applyBorder="1" applyAlignment="1">
      <alignment horizontal="center" vertical="center" wrapText="1"/>
      <protection/>
    </xf>
    <xf numFmtId="164" fontId="0" fillId="0" borderId="1" xfId="21" applyFont="1" applyBorder="1" applyAlignment="1">
      <alignment horizontal="center" wrapText="1"/>
      <protection/>
    </xf>
    <xf numFmtId="164" fontId="10" fillId="0" borderId="4" xfId="21" applyFont="1" applyBorder="1" applyAlignment="1">
      <alignment horizontal="left" vertical="center" wrapText="1"/>
      <protection/>
    </xf>
    <xf numFmtId="165" fontId="0" fillId="0" borderId="1" xfId="21" applyNumberFormat="1" applyFont="1" applyFill="1" applyBorder="1" applyAlignment="1">
      <alignment horizontal="right" vertical="center" wrapText="1"/>
      <protection/>
    </xf>
    <xf numFmtId="164" fontId="0" fillId="0" borderId="0" xfId="21" applyFont="1" applyAlignment="1">
      <alignment wrapText="1"/>
      <protection/>
    </xf>
    <xf numFmtId="165" fontId="0" fillId="0" borderId="0" xfId="21" applyNumberFormat="1" applyFont="1" applyAlignment="1">
      <alignment wrapText="1"/>
      <protection/>
    </xf>
    <xf numFmtId="164" fontId="0" fillId="0" borderId="4" xfId="21" applyFont="1" applyBorder="1" applyAlignment="1">
      <alignment horizontal="left" vertical="center" wrapText="1"/>
      <protection/>
    </xf>
    <xf numFmtId="165" fontId="0" fillId="0" borderId="1" xfId="24" applyNumberFormat="1" applyFont="1" applyFill="1" applyBorder="1" applyAlignment="1">
      <alignment horizontal="right" vertical="center" wrapText="1"/>
      <protection/>
    </xf>
    <xf numFmtId="164" fontId="0" fillId="0" borderId="1" xfId="21" applyFont="1" applyBorder="1" applyAlignment="1">
      <alignment horizontal="left" vertical="center" wrapText="1"/>
      <protection/>
    </xf>
    <xf numFmtId="164" fontId="9" fillId="2" borderId="4" xfId="21" applyFont="1" applyFill="1" applyBorder="1" applyAlignment="1">
      <alignment horizontal="center" vertical="center" wrapText="1"/>
      <protection/>
    </xf>
    <xf numFmtId="165" fontId="1" fillId="2" borderId="1" xfId="21" applyNumberFormat="1" applyFont="1" applyFill="1" applyBorder="1" applyAlignment="1">
      <alignment horizontal="right" vertical="center" wrapText="1"/>
      <protection/>
    </xf>
    <xf numFmtId="165" fontId="9" fillId="2" borderId="1" xfId="21" applyNumberFormat="1" applyFont="1" applyFill="1" applyBorder="1" applyAlignment="1">
      <alignment horizontal="right" vertical="center" wrapText="1"/>
      <protection/>
    </xf>
    <xf numFmtId="164" fontId="1" fillId="0" borderId="0" xfId="20" applyFont="1">
      <alignment/>
      <protection/>
    </xf>
    <xf numFmtId="164" fontId="1" fillId="0" borderId="0" xfId="20" applyFont="1" applyFill="1">
      <alignment/>
      <protection/>
    </xf>
    <xf numFmtId="164" fontId="1" fillId="0" borderId="0" xfId="20">
      <alignment/>
      <protection/>
    </xf>
    <xf numFmtId="164" fontId="8" fillId="0" borderId="0" xfId="20" applyFont="1" applyBorder="1" applyAlignment="1">
      <alignment horizontal="right" vertical="center"/>
      <protection/>
    </xf>
    <xf numFmtId="164" fontId="8" fillId="0" borderId="0" xfId="20" applyFont="1" applyBorder="1" applyAlignment="1">
      <alignment horizontal="center" vertical="center"/>
      <protection/>
    </xf>
    <xf numFmtId="164" fontId="9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4" fontId="1" fillId="2" borderId="1" xfId="20" applyFont="1" applyFill="1" applyBorder="1" applyAlignment="1">
      <alignment horizontal="center" vertical="center" textRotation="90"/>
      <protection/>
    </xf>
    <xf numFmtId="164" fontId="9" fillId="2" borderId="3" xfId="24" applyFont="1" applyFill="1" applyBorder="1" applyAlignment="1">
      <alignment horizontal="center" vertical="center" wrapText="1"/>
      <protection/>
    </xf>
    <xf numFmtId="164" fontId="9" fillId="2" borderId="1" xfId="20" applyFont="1" applyFill="1" applyBorder="1" applyAlignment="1">
      <alignment horizontal="center" vertical="center"/>
      <protection/>
    </xf>
    <xf numFmtId="164" fontId="0" fillId="0" borderId="4" xfId="21" applyFont="1" applyBorder="1" applyAlignment="1">
      <alignment horizontal="center" vertical="center" wrapText="1"/>
      <protection/>
    </xf>
    <xf numFmtId="164" fontId="0" fillId="0" borderId="1" xfId="24" applyFont="1" applyBorder="1" applyAlignment="1">
      <alignment horizontal="left" vertical="center" wrapText="1"/>
      <protection/>
    </xf>
    <xf numFmtId="168" fontId="0" fillId="0" borderId="1" xfId="24" applyNumberFormat="1" applyFont="1" applyFill="1" applyBorder="1" applyAlignment="1">
      <alignment horizontal="right" vertical="center" wrapText="1"/>
      <protection/>
    </xf>
    <xf numFmtId="165" fontId="1" fillId="0" borderId="4" xfId="20" applyNumberFormat="1" applyFont="1" applyBorder="1" applyAlignment="1">
      <alignment horizontal="center" vertical="center"/>
      <protection/>
    </xf>
    <xf numFmtId="164" fontId="0" fillId="0" borderId="1" xfId="24" applyFont="1" applyBorder="1" applyAlignment="1">
      <alignment horizontal="left" vertical="center"/>
      <protection/>
    </xf>
    <xf numFmtId="164" fontId="0" fillId="0" borderId="1" xfId="21" applyFont="1" applyFill="1" applyBorder="1" applyAlignment="1">
      <alignment horizontal="center" wrapText="1"/>
      <protection/>
    </xf>
    <xf numFmtId="165" fontId="0" fillId="0" borderId="1" xfId="24" applyNumberFormat="1" applyFont="1" applyFill="1" applyBorder="1" applyAlignment="1">
      <alignment vertical="center" wrapText="1"/>
      <protection/>
    </xf>
    <xf numFmtId="164" fontId="0" fillId="0" borderId="1" xfId="24" applyFont="1" applyFill="1" applyBorder="1" applyAlignment="1">
      <alignment horizontal="left" vertical="center" wrapText="1"/>
      <protection/>
    </xf>
    <xf numFmtId="169" fontId="0" fillId="0" borderId="1" xfId="24" applyNumberFormat="1" applyFont="1" applyFill="1" applyBorder="1" applyAlignment="1">
      <alignment horizontal="right" vertical="center" wrapText="1"/>
      <protection/>
    </xf>
    <xf numFmtId="165" fontId="0" fillId="0" borderId="1" xfId="23" applyNumberFormat="1" applyFont="1" applyFill="1" applyBorder="1" applyAlignment="1">
      <alignment horizontal="left" vertical="center" wrapText="1"/>
      <protection/>
    </xf>
    <xf numFmtId="165" fontId="6" fillId="0" borderId="1" xfId="23" applyNumberFormat="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horizontal="center" wrapText="1"/>
      <protection/>
    </xf>
    <xf numFmtId="165" fontId="1" fillId="0" borderId="1" xfId="23" applyNumberFormat="1" applyFont="1" applyFill="1" applyBorder="1" applyAlignment="1">
      <alignment horizontal="center" vertical="center" wrapText="1"/>
      <protection/>
    </xf>
    <xf numFmtId="165" fontId="1" fillId="0" borderId="1" xfId="24" applyNumberFormat="1" applyFont="1" applyFill="1" applyBorder="1" applyAlignment="1">
      <alignment horizontal="right" vertical="center" wrapText="1"/>
      <protection/>
    </xf>
    <xf numFmtId="165" fontId="0" fillId="0" borderId="1" xfId="23" applyNumberFormat="1" applyFont="1" applyFill="1" applyBorder="1" applyAlignment="1">
      <alignment horizontal="center" vertical="center" wrapText="1"/>
      <protection/>
    </xf>
    <xf numFmtId="164" fontId="9" fillId="0" borderId="1" xfId="21" applyFont="1" applyFill="1" applyBorder="1" applyAlignment="1">
      <alignment horizontal="center" wrapText="1"/>
      <protection/>
    </xf>
    <xf numFmtId="165" fontId="9" fillId="0" borderId="1" xfId="23" applyNumberFormat="1" applyFont="1" applyFill="1" applyBorder="1" applyAlignment="1">
      <alignment horizontal="center" vertical="center" wrapText="1"/>
      <protection/>
    </xf>
    <xf numFmtId="165" fontId="9" fillId="0" borderId="1" xfId="24" applyNumberFormat="1" applyFont="1" applyFill="1" applyBorder="1" applyAlignment="1">
      <alignment horizontal="right" vertical="center" wrapText="1"/>
      <protection/>
    </xf>
    <xf numFmtId="165" fontId="0" fillId="0" borderId="1" xfId="23" applyNumberFormat="1" applyFont="1" applyFill="1" applyBorder="1" applyAlignment="1">
      <alignment vertical="center" wrapText="1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4" fontId="1" fillId="0" borderId="1" xfId="21" applyFont="1" applyBorder="1" applyAlignment="1">
      <alignment horizontal="center" vertical="center" wrapText="1"/>
      <protection/>
    </xf>
    <xf numFmtId="165" fontId="1" fillId="0" borderId="1" xfId="23" applyNumberFormat="1" applyFont="1" applyFill="1" applyBorder="1" applyAlignment="1">
      <alignment horizontal="left" vertical="center" wrapText="1"/>
      <protection/>
    </xf>
    <xf numFmtId="165" fontId="0" fillId="0" borderId="1" xfId="23" applyNumberFormat="1" applyFont="1" applyFill="1" applyBorder="1" applyAlignment="1">
      <alignment horizontal="left" vertical="center"/>
      <protection/>
    </xf>
    <xf numFmtId="164" fontId="9" fillId="0" borderId="1" xfId="24" applyFont="1" applyFill="1" applyBorder="1" applyAlignment="1">
      <alignment horizontal="center" vertical="center" wrapText="1"/>
      <protection/>
    </xf>
    <xf numFmtId="164" fontId="9" fillId="0" borderId="1" xfId="21" applyFont="1" applyBorder="1" applyAlignment="1">
      <alignment horizontal="center" vertical="center" wrapText="1"/>
      <protection/>
    </xf>
    <xf numFmtId="164" fontId="1" fillId="0" borderId="1" xfId="24" applyFont="1" applyFill="1" applyBorder="1" applyAlignment="1">
      <alignment horizontal="left" vertical="center" wrapText="1"/>
      <protection/>
    </xf>
    <xf numFmtId="164" fontId="1" fillId="0" borderId="1" xfId="24" applyFont="1" applyFill="1" applyBorder="1" applyAlignment="1">
      <alignment horizontal="center" vertical="center" wrapText="1"/>
      <protection/>
    </xf>
    <xf numFmtId="164" fontId="9" fillId="2" borderId="1" xfId="21" applyFont="1" applyFill="1" applyBorder="1" applyAlignment="1">
      <alignment horizontal="center" wrapText="1"/>
      <protection/>
    </xf>
    <xf numFmtId="165" fontId="9" fillId="2" borderId="1" xfId="24" applyNumberFormat="1" applyFont="1" applyFill="1" applyBorder="1" applyAlignment="1">
      <alignment horizontal="right" vertical="center" wrapText="1"/>
      <protection/>
    </xf>
    <xf numFmtId="164" fontId="9" fillId="0" borderId="0" xfId="20" applyFont="1">
      <alignment/>
      <protection/>
    </xf>
    <xf numFmtId="164" fontId="1" fillId="0" borderId="1" xfId="21" applyFont="1" applyFill="1" applyBorder="1" applyAlignment="1">
      <alignment horizontal="left" wrapText="1"/>
      <protection/>
    </xf>
    <xf numFmtId="164" fontId="0" fillId="0" borderId="1" xfId="21" applyFont="1" applyFill="1" applyBorder="1" applyAlignment="1">
      <alignment horizontal="left" wrapText="1"/>
      <protection/>
    </xf>
    <xf numFmtId="164" fontId="1" fillId="0" borderId="1" xfId="21" applyFont="1" applyFill="1" applyBorder="1" applyAlignment="1">
      <alignment horizontal="right" vertical="center" wrapText="1"/>
      <protection/>
    </xf>
    <xf numFmtId="165" fontId="1" fillId="0" borderId="3" xfId="24" applyNumberFormat="1" applyFont="1" applyFill="1" applyBorder="1" applyAlignment="1">
      <alignment vertical="center" wrapText="1"/>
      <protection/>
    </xf>
    <xf numFmtId="165" fontId="9" fillId="0" borderId="0" xfId="20" applyNumberFormat="1" applyFont="1">
      <alignment/>
      <protection/>
    </xf>
    <xf numFmtId="164" fontId="1" fillId="0" borderId="1" xfId="21" applyFont="1" applyFill="1" applyBorder="1" applyAlignment="1">
      <alignment horizontal="left" vertical="center" wrapText="1"/>
      <protection/>
    </xf>
    <xf numFmtId="164" fontId="0" fillId="0" borderId="1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horizontal="center" vertical="center" wrapText="1"/>
      <protection/>
    </xf>
    <xf numFmtId="165" fontId="9" fillId="2" borderId="1" xfId="24" applyNumberFormat="1" applyFont="1" applyFill="1" applyBorder="1" applyAlignment="1">
      <alignment horizontal="right" vertical="center"/>
      <protection/>
    </xf>
    <xf numFmtId="165" fontId="1" fillId="0" borderId="0" xfId="20" applyNumberFormat="1" applyFont="1">
      <alignment/>
      <protection/>
    </xf>
    <xf numFmtId="164" fontId="4" fillId="0" borderId="0" xfId="0" applyFont="1" applyFill="1" applyAlignment="1">
      <alignment vertical="center"/>
    </xf>
    <xf numFmtId="164" fontId="5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65" fontId="5" fillId="0" borderId="0" xfId="22" applyNumberFormat="1" applyFont="1" applyFill="1" applyBorder="1" applyAlignment="1">
      <alignment horizontal="center" vertical="center"/>
      <protection/>
    </xf>
    <xf numFmtId="164" fontId="3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center" vertical="center" wrapText="1"/>
    </xf>
    <xf numFmtId="164" fontId="0" fillId="0" borderId="1" xfId="0" applyBorder="1" applyAlignment="1">
      <alignment/>
    </xf>
    <xf numFmtId="165" fontId="4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vertical="center" shrinkToFit="1"/>
    </xf>
    <xf numFmtId="165" fontId="11" fillId="0" borderId="1" xfId="0" applyNumberFormat="1" applyFont="1" applyFill="1" applyBorder="1" applyAlignment="1">
      <alignment vertical="center" shrinkToFit="1"/>
    </xf>
    <xf numFmtId="165" fontId="4" fillId="0" borderId="1" xfId="0" applyNumberFormat="1" applyFont="1" applyFill="1" applyBorder="1" applyAlignment="1">
      <alignment vertical="center" shrinkToFit="1"/>
    </xf>
    <xf numFmtId="165" fontId="12" fillId="0" borderId="1" xfId="0" applyNumberFormat="1" applyFont="1" applyFill="1" applyBorder="1" applyAlignment="1">
      <alignment vertical="center" shrinkToFit="1"/>
    </xf>
    <xf numFmtId="165" fontId="4" fillId="0" borderId="1" xfId="0" applyNumberFormat="1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vertical="center" shrinkToFit="1"/>
    </xf>
    <xf numFmtId="165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Alignment="1">
      <alignment vertical="center"/>
    </xf>
    <xf numFmtId="164" fontId="5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vertical="center"/>
    </xf>
    <xf numFmtId="164" fontId="13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2" borderId="3" xfId="22" applyNumberFormat="1" applyFont="1" applyFill="1" applyBorder="1" applyAlignment="1">
      <alignment horizontal="center" vertical="center" wrapText="1"/>
      <protection/>
    </xf>
    <xf numFmtId="165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shrinkToFit="1"/>
    </xf>
    <xf numFmtId="165" fontId="3" fillId="0" borderId="1" xfId="0" applyNumberFormat="1" applyFont="1" applyFill="1" applyBorder="1" applyAlignment="1">
      <alignment vertical="center" shrinkToFit="1"/>
    </xf>
    <xf numFmtId="165" fontId="12" fillId="0" borderId="1" xfId="0" applyNumberFormat="1" applyFont="1" applyFill="1" applyBorder="1" applyAlignment="1">
      <alignment vertical="center" shrinkToFit="1"/>
    </xf>
    <xf numFmtId="165" fontId="3" fillId="2" borderId="4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vertical="center" shrinkToFit="1"/>
    </xf>
    <xf numFmtId="164" fontId="4" fillId="0" borderId="0" xfId="0" applyFont="1" applyFill="1" applyAlignment="1">
      <alignment vertical="center"/>
    </xf>
    <xf numFmtId="164" fontId="4" fillId="0" borderId="2" xfId="0" applyFont="1" applyFill="1" applyBorder="1" applyAlignment="1">
      <alignment vertical="center"/>
    </xf>
    <xf numFmtId="164" fontId="5" fillId="0" borderId="2" xfId="0" applyFont="1" applyFill="1" applyBorder="1" applyAlignment="1" applyProtection="1">
      <alignment horizontal="center" vertical="center"/>
      <protection locked="0"/>
    </xf>
    <xf numFmtId="164" fontId="4" fillId="0" borderId="2" xfId="0" applyFont="1" applyFill="1" applyBorder="1" applyAlignment="1">
      <alignment horizontal="center" vertical="center"/>
    </xf>
    <xf numFmtId="164" fontId="5" fillId="0" borderId="7" xfId="0" applyFont="1" applyFill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 horizontal="center" vertical="center" wrapText="1"/>
    </xf>
    <xf numFmtId="164" fontId="14" fillId="0" borderId="1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 shrinkToFit="1"/>
    </xf>
    <xf numFmtId="164" fontId="4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 vertical="center"/>
    </xf>
    <xf numFmtId="164" fontId="3" fillId="2" borderId="1" xfId="0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164" fontId="5" fillId="0" borderId="0" xfId="0" applyFont="1" applyFill="1" applyAlignment="1">
      <alignment horizontal="right" vertical="center"/>
    </xf>
    <xf numFmtId="164" fontId="4" fillId="0" borderId="0" xfId="0" applyFont="1" applyFill="1" applyAlignment="1">
      <alignment horizontal="center" vertical="center"/>
    </xf>
    <xf numFmtId="164" fontId="16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horizontal="center" vertical="center" textRotation="90" wrapText="1"/>
    </xf>
    <xf numFmtId="165" fontId="3" fillId="0" borderId="1" xfId="0" applyNumberFormat="1" applyFont="1" applyFill="1" applyBorder="1" applyAlignment="1">
      <alignment vertical="center"/>
    </xf>
    <xf numFmtId="165" fontId="3" fillId="4" borderId="1" xfId="22" applyNumberFormat="1" applyFont="1" applyFill="1" applyBorder="1" applyAlignment="1">
      <alignment horizontal="right" vertical="center" wrapText="1"/>
      <protection/>
    </xf>
    <xf numFmtId="164" fontId="17" fillId="4" borderId="0" xfId="0" applyFont="1" applyFill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165" fontId="4" fillId="4" borderId="1" xfId="22" applyNumberFormat="1" applyFont="1" applyFill="1" applyBorder="1" applyAlignment="1">
      <alignment horizontal="right" vertical="center" wrapText="1"/>
      <protection/>
    </xf>
    <xf numFmtId="165" fontId="4" fillId="4" borderId="1" xfId="0" applyNumberFormat="1" applyFont="1" applyFill="1" applyBorder="1" applyAlignment="1">
      <alignment horizontal="right" vertical="center" wrapText="1"/>
    </xf>
    <xf numFmtId="164" fontId="15" fillId="4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left" vertical="center" shrinkToFit="1"/>
    </xf>
    <xf numFmtId="165" fontId="3" fillId="4" borderId="1" xfId="0" applyNumberFormat="1" applyFont="1" applyFill="1" applyBorder="1" applyAlignment="1">
      <alignment horizontal="right" vertical="center" wrapText="1"/>
    </xf>
    <xf numFmtId="164" fontId="3" fillId="0" borderId="1" xfId="0" applyFont="1" applyFill="1" applyBorder="1" applyAlignment="1">
      <alignment vertical="center"/>
    </xf>
    <xf numFmtId="164" fontId="17" fillId="0" borderId="0" xfId="0" applyFont="1" applyFill="1" applyAlignment="1">
      <alignment vertical="center"/>
    </xf>
    <xf numFmtId="164" fontId="4" fillId="0" borderId="1" xfId="0" applyFont="1" applyFill="1" applyBorder="1" applyAlignment="1">
      <alignment vertical="center" shrinkToFit="1"/>
    </xf>
    <xf numFmtId="164" fontId="4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 shrinkToFit="1"/>
    </xf>
    <xf numFmtId="171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/>
    </xf>
    <xf numFmtId="165" fontId="3" fillId="4" borderId="8" xfId="0" applyNumberFormat="1" applyFont="1" applyFill="1" applyBorder="1" applyAlignment="1">
      <alignment horizontal="left" vertical="center"/>
    </xf>
    <xf numFmtId="164" fontId="3" fillId="2" borderId="4" xfId="0" applyFont="1" applyFill="1" applyBorder="1" applyAlignment="1">
      <alignment vertical="center"/>
    </xf>
    <xf numFmtId="164" fontId="3" fillId="2" borderId="5" xfId="0" applyFont="1" applyFill="1" applyBorder="1" applyAlignment="1">
      <alignment vertical="center"/>
    </xf>
    <xf numFmtId="164" fontId="3" fillId="2" borderId="6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 wrapText="1" shrinkToFit="1"/>
    </xf>
    <xf numFmtId="164" fontId="14" fillId="0" borderId="1" xfId="0" applyFont="1" applyBorder="1" applyAlignment="1">
      <alignment vertical="center"/>
    </xf>
    <xf numFmtId="166" fontId="14" fillId="0" borderId="1" xfId="0" applyNumberFormat="1" applyFont="1" applyBorder="1" applyAlignment="1">
      <alignment vertical="center"/>
    </xf>
    <xf numFmtId="164" fontId="3" fillId="2" borderId="1" xfId="0" applyFont="1" applyFill="1" applyBorder="1" applyAlignment="1">
      <alignment vertical="center"/>
    </xf>
    <xf numFmtId="164" fontId="3" fillId="0" borderId="1" xfId="0" applyFont="1" applyFill="1" applyBorder="1" applyAlignment="1">
      <alignment vertical="center" shrinkToFit="1"/>
    </xf>
    <xf numFmtId="167" fontId="4" fillId="0" borderId="1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 shrinkToFit="1"/>
    </xf>
    <xf numFmtId="166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 shrinkToFit="1"/>
    </xf>
    <xf numFmtId="164" fontId="4" fillId="0" borderId="1" xfId="0" applyFont="1" applyFill="1" applyBorder="1" applyAlignment="1">
      <alignment horizontal="left" vertical="center" shrinkToFit="1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_2D 2D1 2010.évi költségvetés" xfId="21"/>
    <cellStyle name="Normál_A költségvetés bevételei (2)" xfId="22"/>
    <cellStyle name="Normál_Rendeler (2D,2D1) Normatív támogatás 2006" xfId="23"/>
    <cellStyle name="Normál_összesítő normatív állami_VéglegesTÁHadata alapján2003január2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13\K&#246;lts&#233;gvet&#233;s%202013\2.1%20&#233;s%202.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. melléklet"/>
      <sheetName val="2.1.1 mellékl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1"/>
  <sheetViews>
    <sheetView view="pageBreakPreview" zoomScale="85" zoomScaleNormal="67" zoomScaleSheetLayoutView="8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5" sqref="A5"/>
    </sheetView>
  </sheetViews>
  <sheetFormatPr defaultColWidth="9.00390625" defaultRowHeight="24.75" customHeight="1"/>
  <cols>
    <col min="1" max="1" width="8.75390625" style="1" customWidth="1"/>
    <col min="2" max="2" width="8.75390625" style="2" customWidth="1"/>
    <col min="3" max="3" width="9.00390625" style="2" customWidth="1"/>
    <col min="4" max="4" width="17.125" style="2" customWidth="1"/>
    <col min="5" max="5" width="105.25390625" style="3" customWidth="1"/>
    <col min="6" max="7" width="19.875" style="3" customWidth="1"/>
    <col min="8" max="8" width="23.25390625" style="3" customWidth="1"/>
    <col min="9" max="9" width="31.00390625" style="3" customWidth="1"/>
    <col min="10" max="246" width="9.125" style="4" customWidth="1"/>
  </cols>
  <sheetData>
    <row r="1" spans="1:10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/>
    </row>
    <row r="2" spans="1:9" ht="18" customHeight="1">
      <c r="A2" s="7"/>
      <c r="B2" s="7"/>
      <c r="C2" s="7"/>
      <c r="D2" s="7"/>
      <c r="E2" s="7"/>
      <c r="F2" s="7"/>
      <c r="G2" s="7"/>
      <c r="H2" s="7"/>
      <c r="I2" s="7"/>
    </row>
    <row r="3" spans="1:7" s="4" customFormat="1" ht="18" customHeight="1">
      <c r="A3" s="7"/>
      <c r="B3" s="7"/>
      <c r="C3" s="7"/>
      <c r="D3" s="7"/>
      <c r="E3" s="7"/>
      <c r="F3" s="7"/>
      <c r="G3" s="7"/>
    </row>
    <row r="4" spans="1:9" ht="18" customHeight="1">
      <c r="A4" s="8" t="s">
        <v>1</v>
      </c>
      <c r="B4" s="8"/>
      <c r="C4" s="8"/>
      <c r="D4" s="8"/>
      <c r="E4" s="8"/>
      <c r="F4" s="8"/>
      <c r="G4" s="8"/>
      <c r="H4" s="8"/>
      <c r="I4" s="8"/>
    </row>
    <row r="5" spans="1:9" ht="18" customHeight="1">
      <c r="A5" s="8"/>
      <c r="B5" s="8"/>
      <c r="C5" s="8"/>
      <c r="D5" s="8"/>
      <c r="E5" s="8"/>
      <c r="F5" s="9"/>
      <c r="G5" s="9"/>
      <c r="H5"/>
      <c r="I5" s="10" t="s">
        <v>2</v>
      </c>
    </row>
    <row r="6" spans="1:9" ht="18" customHeight="1">
      <c r="A6" s="11" t="s">
        <v>3</v>
      </c>
      <c r="B6" s="12" t="s">
        <v>4</v>
      </c>
      <c r="C6" s="12"/>
      <c r="D6" s="12"/>
      <c r="E6" s="12"/>
      <c r="F6" s="13"/>
      <c r="G6" s="13"/>
      <c r="H6" s="13"/>
      <c r="I6" s="13"/>
    </row>
    <row r="7" spans="1:9" ht="18" customHeight="1">
      <c r="A7" s="11" t="s">
        <v>5</v>
      </c>
      <c r="B7" s="14" t="s">
        <v>6</v>
      </c>
      <c r="C7" s="14" t="s">
        <v>7</v>
      </c>
      <c r="D7" s="15" t="s">
        <v>8</v>
      </c>
      <c r="E7" s="16" t="s">
        <v>9</v>
      </c>
      <c r="F7" s="15" t="s">
        <v>10</v>
      </c>
      <c r="G7" s="15" t="s">
        <v>11</v>
      </c>
      <c r="H7" s="15" t="s">
        <v>12</v>
      </c>
      <c r="I7" s="15" t="s">
        <v>13</v>
      </c>
    </row>
    <row r="8" spans="1:9" s="20" customFormat="1" ht="18" customHeight="1">
      <c r="A8" s="17" t="s">
        <v>14</v>
      </c>
      <c r="B8" s="18" t="s">
        <v>15</v>
      </c>
      <c r="C8" s="18" t="s">
        <v>16</v>
      </c>
      <c r="D8" s="18" t="s">
        <v>17</v>
      </c>
      <c r="E8" s="19" t="s">
        <v>18</v>
      </c>
      <c r="F8" s="19" t="s">
        <v>19</v>
      </c>
      <c r="G8" s="19"/>
      <c r="H8" s="19"/>
      <c r="I8" s="19" t="s">
        <v>20</v>
      </c>
    </row>
    <row r="9" spans="1:9" s="20" customFormat="1" ht="54" customHeight="1">
      <c r="A9" s="17"/>
      <c r="B9" s="18"/>
      <c r="C9" s="18"/>
      <c r="D9" s="18"/>
      <c r="E9" s="19"/>
      <c r="F9" s="19" t="s">
        <v>21</v>
      </c>
      <c r="G9" s="19" t="s">
        <v>22</v>
      </c>
      <c r="H9" s="21" t="s">
        <v>23</v>
      </c>
      <c r="I9" s="19"/>
    </row>
    <row r="10" spans="1:9" ht="18" customHeight="1">
      <c r="A10" s="22" t="s">
        <v>24</v>
      </c>
      <c r="B10" s="23"/>
      <c r="C10" s="24"/>
      <c r="D10" s="24"/>
      <c r="E10" s="19" t="s">
        <v>25</v>
      </c>
      <c r="F10" s="25">
        <f>SUM(F11+F27)</f>
        <v>7839611</v>
      </c>
      <c r="G10" s="25">
        <f>SUM(G11+G27)</f>
        <v>0</v>
      </c>
      <c r="H10" s="25">
        <f>SUM(H11+H27)</f>
        <v>0</v>
      </c>
      <c r="I10" s="25">
        <f aca="true" t="shared" si="0" ref="I10:I28">SUM(F10:H10)</f>
        <v>7839611</v>
      </c>
    </row>
    <row r="11" spans="1:255" s="31" customFormat="1" ht="18" customHeight="1">
      <c r="A11" s="26"/>
      <c r="B11" s="27" t="s">
        <v>26</v>
      </c>
      <c r="C11" s="27"/>
      <c r="D11" s="27"/>
      <c r="E11" s="28" t="s">
        <v>27</v>
      </c>
      <c r="F11" s="29">
        <f>F12+F13+F16+F22+F25+F26</f>
        <v>7839611</v>
      </c>
      <c r="G11" s="29">
        <f>G12+G13+G16+G22+G25+G26</f>
        <v>0</v>
      </c>
      <c r="H11" s="29">
        <f>H12+H13+H16+H22+H25+H26</f>
        <v>0</v>
      </c>
      <c r="I11" s="30">
        <f t="shared" si="0"/>
        <v>7839611</v>
      </c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9" ht="18" customHeight="1">
      <c r="A12" s="11"/>
      <c r="B12" s="14"/>
      <c r="C12" s="33" t="s">
        <v>28</v>
      </c>
      <c r="D12" s="33"/>
      <c r="E12" s="34" t="s">
        <v>29</v>
      </c>
      <c r="F12" s="35">
        <v>863390</v>
      </c>
      <c r="G12" s="35">
        <f>SUM(G13:G21)</f>
        <v>0</v>
      </c>
      <c r="H12" s="35">
        <f>SUM(H13:H20)</f>
        <v>0</v>
      </c>
      <c r="I12" s="36">
        <f t="shared" si="0"/>
        <v>863390</v>
      </c>
    </row>
    <row r="13" spans="1:9" ht="18" customHeight="1">
      <c r="A13" s="11"/>
      <c r="B13" s="37"/>
      <c r="C13" s="38" t="s">
        <v>30</v>
      </c>
      <c r="D13" s="38"/>
      <c r="E13" s="39" t="s">
        <v>31</v>
      </c>
      <c r="F13" s="35">
        <f>SUM(F14:F15)</f>
        <v>3127950</v>
      </c>
      <c r="G13" s="35">
        <f>SUM(G14:G15)</f>
        <v>0</v>
      </c>
      <c r="H13" s="35">
        <f>SUM(H14:H15)</f>
        <v>0</v>
      </c>
      <c r="I13" s="36">
        <f t="shared" si="0"/>
        <v>3127950</v>
      </c>
    </row>
    <row r="14" spans="1:9" ht="36" customHeight="1">
      <c r="A14" s="11"/>
      <c r="B14" s="37"/>
      <c r="C14" s="38"/>
      <c r="D14" s="38" t="s">
        <v>32</v>
      </c>
      <c r="E14" s="40" t="s">
        <v>33</v>
      </c>
      <c r="F14" s="35">
        <v>2777801</v>
      </c>
      <c r="G14" s="35">
        <v>0</v>
      </c>
      <c r="H14" s="35">
        <v>0</v>
      </c>
      <c r="I14" s="36">
        <f t="shared" si="0"/>
        <v>2777801</v>
      </c>
    </row>
    <row r="15" spans="1:9" ht="18" customHeight="1">
      <c r="A15" s="11"/>
      <c r="B15" s="37"/>
      <c r="C15" s="38"/>
      <c r="D15" s="38" t="s">
        <v>34</v>
      </c>
      <c r="E15" s="39" t="s">
        <v>35</v>
      </c>
      <c r="F15" s="35">
        <v>350149</v>
      </c>
      <c r="G15" s="35">
        <v>0</v>
      </c>
      <c r="H15" s="35">
        <v>0</v>
      </c>
      <c r="I15" s="36">
        <f t="shared" si="0"/>
        <v>350149</v>
      </c>
    </row>
    <row r="16" spans="1:9" ht="36" customHeight="1">
      <c r="A16" s="11"/>
      <c r="B16" s="37"/>
      <c r="C16" s="38" t="s">
        <v>36</v>
      </c>
      <c r="D16" s="38"/>
      <c r="E16" s="40" t="s">
        <v>37</v>
      </c>
      <c r="F16" s="35">
        <f>SUM(F17:F21)</f>
        <v>2312123</v>
      </c>
      <c r="G16" s="35">
        <f>SUM(G17:G21)</f>
        <v>0</v>
      </c>
      <c r="H16" s="35">
        <f>SUM(H17:H21)</f>
        <v>0</v>
      </c>
      <c r="I16" s="36">
        <f t="shared" si="0"/>
        <v>2312123</v>
      </c>
    </row>
    <row r="17" spans="1:9" ht="18" customHeight="1">
      <c r="A17" s="11"/>
      <c r="B17" s="37"/>
      <c r="C17" s="38"/>
      <c r="D17" s="38" t="s">
        <v>38</v>
      </c>
      <c r="E17" s="36" t="s">
        <v>39</v>
      </c>
      <c r="F17" s="35">
        <v>0</v>
      </c>
      <c r="G17" s="35">
        <v>0</v>
      </c>
      <c r="H17" s="35">
        <v>0</v>
      </c>
      <c r="I17" s="36">
        <f t="shared" si="0"/>
        <v>0</v>
      </c>
    </row>
    <row r="18" spans="1:9" ht="18" customHeight="1">
      <c r="A18" s="11"/>
      <c r="B18" s="37"/>
      <c r="C18" s="38"/>
      <c r="D18" s="38" t="s">
        <v>40</v>
      </c>
      <c r="E18" s="39" t="s">
        <v>41</v>
      </c>
      <c r="F18" s="35">
        <v>371481</v>
      </c>
      <c r="G18" s="35">
        <v>0</v>
      </c>
      <c r="H18" s="35">
        <v>0</v>
      </c>
      <c r="I18" s="36">
        <f t="shared" si="0"/>
        <v>371481</v>
      </c>
    </row>
    <row r="19" spans="1:9" ht="18" customHeight="1">
      <c r="A19" s="11"/>
      <c r="B19" s="37"/>
      <c r="C19" s="38"/>
      <c r="D19" s="38" t="s">
        <v>42</v>
      </c>
      <c r="E19" s="39" t="s">
        <v>43</v>
      </c>
      <c r="F19" s="35">
        <v>614894</v>
      </c>
      <c r="G19" s="35">
        <v>0</v>
      </c>
      <c r="H19" s="35">
        <v>0</v>
      </c>
      <c r="I19" s="36">
        <f t="shared" si="0"/>
        <v>614894</v>
      </c>
    </row>
    <row r="20" spans="1:9" ht="54" customHeight="1">
      <c r="A20" s="11"/>
      <c r="B20" s="37"/>
      <c r="C20" s="38"/>
      <c r="D20" s="38" t="s">
        <v>44</v>
      </c>
      <c r="E20" s="40" t="s">
        <v>45</v>
      </c>
      <c r="F20" s="35">
        <v>346403</v>
      </c>
      <c r="G20" s="35">
        <v>0</v>
      </c>
      <c r="H20" s="35">
        <v>0</v>
      </c>
      <c r="I20" s="36">
        <f t="shared" si="0"/>
        <v>346403</v>
      </c>
    </row>
    <row r="21" spans="1:9" ht="18" customHeight="1">
      <c r="A21" s="11"/>
      <c r="B21" s="37"/>
      <c r="C21" s="38"/>
      <c r="D21" s="38" t="s">
        <v>46</v>
      </c>
      <c r="E21" s="40" t="s">
        <v>47</v>
      </c>
      <c r="F21" s="35">
        <v>979345</v>
      </c>
      <c r="G21" s="35">
        <v>0</v>
      </c>
      <c r="H21" s="35">
        <v>0</v>
      </c>
      <c r="I21" s="36">
        <f t="shared" si="0"/>
        <v>979345</v>
      </c>
    </row>
    <row r="22" spans="1:9" ht="18" customHeight="1">
      <c r="A22" s="11"/>
      <c r="B22" s="14"/>
      <c r="C22" s="38" t="s">
        <v>48</v>
      </c>
      <c r="D22" s="38"/>
      <c r="E22" s="34" t="s">
        <v>49</v>
      </c>
      <c r="F22" s="35">
        <f>SUM(F23:F24)</f>
        <v>1341572</v>
      </c>
      <c r="G22" s="35">
        <f>SUM(G23:G24)</f>
        <v>0</v>
      </c>
      <c r="H22" s="35">
        <f>SUM(H23:H24)</f>
        <v>0</v>
      </c>
      <c r="I22" s="36">
        <f t="shared" si="0"/>
        <v>1341572</v>
      </c>
    </row>
    <row r="23" spans="1:9" ht="18" customHeight="1">
      <c r="A23" s="11"/>
      <c r="B23" s="37"/>
      <c r="C23" s="38"/>
      <c r="D23" s="38" t="s">
        <v>50</v>
      </c>
      <c r="E23" s="39" t="s">
        <v>51</v>
      </c>
      <c r="F23" s="35">
        <v>498972</v>
      </c>
      <c r="G23" s="35">
        <v>0</v>
      </c>
      <c r="H23" s="35">
        <v>0</v>
      </c>
      <c r="I23" s="36">
        <f t="shared" si="0"/>
        <v>498972</v>
      </c>
    </row>
    <row r="24" spans="1:9" ht="36" customHeight="1">
      <c r="A24" s="11"/>
      <c r="B24" s="37"/>
      <c r="C24" s="38"/>
      <c r="D24" s="38" t="s">
        <v>52</v>
      </c>
      <c r="E24" s="40" t="s">
        <v>53</v>
      </c>
      <c r="F24" s="35">
        <v>842600</v>
      </c>
      <c r="G24" s="35">
        <v>0</v>
      </c>
      <c r="H24" s="35">
        <v>0</v>
      </c>
      <c r="I24" s="36">
        <f t="shared" si="0"/>
        <v>842600</v>
      </c>
    </row>
    <row r="25" spans="1:9" ht="18" customHeight="1">
      <c r="A25" s="11"/>
      <c r="B25" s="16"/>
      <c r="C25" s="38" t="s">
        <v>54</v>
      </c>
      <c r="D25" s="38"/>
      <c r="E25" s="34" t="s">
        <v>55</v>
      </c>
      <c r="F25" s="35">
        <v>194576</v>
      </c>
      <c r="G25" s="35">
        <v>0</v>
      </c>
      <c r="H25" s="35">
        <v>0</v>
      </c>
      <c r="I25" s="36">
        <f t="shared" si="0"/>
        <v>194576</v>
      </c>
    </row>
    <row r="26" spans="1:9" ht="18" customHeight="1">
      <c r="A26" s="11"/>
      <c r="B26" s="16"/>
      <c r="C26" s="38" t="s">
        <v>56</v>
      </c>
      <c r="D26" s="38"/>
      <c r="E26" s="34" t="s">
        <v>57</v>
      </c>
      <c r="F26" s="35">
        <v>0</v>
      </c>
      <c r="G26" s="35">
        <v>0</v>
      </c>
      <c r="H26" s="35">
        <v>0</v>
      </c>
      <c r="I26" s="36">
        <f t="shared" si="0"/>
        <v>0</v>
      </c>
    </row>
    <row r="27" spans="1:255" s="43" customFormat="1" ht="18" customHeight="1">
      <c r="A27" s="11"/>
      <c r="B27" s="16" t="s">
        <v>58</v>
      </c>
      <c r="C27" s="14"/>
      <c r="D27" s="14"/>
      <c r="E27" s="41" t="s">
        <v>59</v>
      </c>
      <c r="F27" s="42">
        <f>'Működési célú tám.áll.bel.(1.5.'!F22</f>
        <v>0</v>
      </c>
      <c r="G27" s="42">
        <f>'Működési célú tám.áll.bel.(1.5.'!G22</f>
        <v>0</v>
      </c>
      <c r="H27" s="42">
        <f>'Működési célú tám.áll.bel.(1.5.'!H22</f>
        <v>0</v>
      </c>
      <c r="I27" s="30">
        <f t="shared" si="0"/>
        <v>0</v>
      </c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9" ht="18" customHeight="1">
      <c r="A28" s="22" t="s">
        <v>60</v>
      </c>
      <c r="B28" s="23"/>
      <c r="C28" s="23"/>
      <c r="D28" s="23"/>
      <c r="E28" s="45" t="s">
        <v>61</v>
      </c>
      <c r="F28" s="46">
        <f>SUM(F29:F34)</f>
        <v>14147235</v>
      </c>
      <c r="G28" s="46">
        <f>SUM(G29:G34)</f>
        <v>0</v>
      </c>
      <c r="H28" s="46">
        <f>SUM(H29:H34)</f>
        <v>10500</v>
      </c>
      <c r="I28" s="25">
        <f t="shared" si="0"/>
        <v>14157735</v>
      </c>
    </row>
    <row r="29" spans="1:253" s="31" customFormat="1" ht="18" customHeight="1">
      <c r="A29" s="26"/>
      <c r="B29" s="27" t="s">
        <v>62</v>
      </c>
      <c r="C29" s="27"/>
      <c r="D29" s="27"/>
      <c r="E29" s="47" t="s">
        <v>63</v>
      </c>
      <c r="F29" s="48">
        <v>400</v>
      </c>
      <c r="G29" s="48">
        <v>0</v>
      </c>
      <c r="H29" s="48">
        <v>0</v>
      </c>
      <c r="I29" s="30">
        <f aca="true" t="shared" si="1" ref="I29:I34">SUM(F29:H29)</f>
        <v>400</v>
      </c>
      <c r="IM29" s="32"/>
      <c r="IN29" s="32"/>
      <c r="IO29" s="32"/>
      <c r="IP29" s="32"/>
      <c r="IQ29" s="32"/>
      <c r="IR29" s="32"/>
      <c r="IS29" s="32"/>
    </row>
    <row r="30" spans="1:253" s="31" customFormat="1" ht="18" customHeight="1">
      <c r="A30" s="26"/>
      <c r="B30" s="27" t="s">
        <v>64</v>
      </c>
      <c r="C30" s="27"/>
      <c r="D30" s="27"/>
      <c r="E30" s="47" t="s">
        <v>65</v>
      </c>
      <c r="F30" s="48">
        <v>600000</v>
      </c>
      <c r="G30" s="48">
        <v>0</v>
      </c>
      <c r="H30" s="48">
        <v>0</v>
      </c>
      <c r="I30" s="30">
        <f t="shared" si="1"/>
        <v>600000</v>
      </c>
      <c r="IM30" s="32"/>
      <c r="IN30" s="32"/>
      <c r="IO30" s="32"/>
      <c r="IP30" s="32"/>
      <c r="IQ30" s="32"/>
      <c r="IR30" s="32"/>
      <c r="IS30" s="32"/>
    </row>
    <row r="31" spans="1:253" s="31" customFormat="1" ht="18" customHeight="1">
      <c r="A31" s="26"/>
      <c r="B31" s="27" t="s">
        <v>66</v>
      </c>
      <c r="C31" s="27"/>
      <c r="D31" s="27"/>
      <c r="E31" s="49" t="s">
        <v>67</v>
      </c>
      <c r="F31" s="48">
        <v>200</v>
      </c>
      <c r="G31" s="48">
        <v>0</v>
      </c>
      <c r="H31" s="48">
        <v>0</v>
      </c>
      <c r="I31" s="30">
        <f t="shared" si="1"/>
        <v>200</v>
      </c>
      <c r="IM31" s="32"/>
      <c r="IN31" s="32"/>
      <c r="IO31" s="32"/>
      <c r="IP31" s="32"/>
      <c r="IQ31" s="32"/>
      <c r="IR31" s="32"/>
      <c r="IS31" s="32"/>
    </row>
    <row r="32" spans="1:255" s="43" customFormat="1" ht="18" customHeight="1">
      <c r="A32" s="11"/>
      <c r="B32" s="50" t="s">
        <v>68</v>
      </c>
      <c r="C32" s="14"/>
      <c r="D32" s="14"/>
      <c r="E32" s="47" t="s">
        <v>69</v>
      </c>
      <c r="F32" s="42">
        <f>'Helyi adó bevételek (2.4.)'!E14</f>
        <v>13478938</v>
      </c>
      <c r="G32" s="42">
        <f>'Helyi adó bevételek (2.4.)'!F14</f>
        <v>0</v>
      </c>
      <c r="H32" s="42">
        <f>'Helyi adó bevételek (2.4.)'!G14</f>
        <v>0</v>
      </c>
      <c r="I32" s="30">
        <f t="shared" si="1"/>
        <v>13478938</v>
      </c>
      <c r="IM32" s="44"/>
      <c r="IN32" s="44"/>
      <c r="IO32" s="44"/>
      <c r="IP32" s="44"/>
      <c r="IQ32" s="44"/>
      <c r="IR32" s="44"/>
      <c r="IS32" s="44"/>
      <c r="IT32" s="44"/>
      <c r="IU32" s="44"/>
    </row>
    <row r="33" spans="1:255" s="43" customFormat="1" ht="18" customHeight="1">
      <c r="A33" s="11"/>
      <c r="B33" s="50" t="s">
        <v>70</v>
      </c>
      <c r="C33" s="14"/>
      <c r="D33" s="14"/>
      <c r="E33" s="47" t="s">
        <v>71</v>
      </c>
      <c r="F33" s="42">
        <f>'Egyéb közhatalmi bevételek (2.5'!E16</f>
        <v>0</v>
      </c>
      <c r="G33" s="42">
        <f>'Egyéb közhatalmi bevételek (2.5'!F16</f>
        <v>0</v>
      </c>
      <c r="H33" s="42">
        <f>'Egyéb közhatalmi bevételek (2.5'!G16</f>
        <v>10500</v>
      </c>
      <c r="I33" s="30">
        <f t="shared" si="1"/>
        <v>10500</v>
      </c>
      <c r="IM33" s="44"/>
      <c r="IN33" s="44"/>
      <c r="IO33" s="44"/>
      <c r="IP33" s="44"/>
      <c r="IQ33" s="44"/>
      <c r="IR33" s="44"/>
      <c r="IS33" s="44"/>
      <c r="IT33" s="44"/>
      <c r="IU33" s="44"/>
    </row>
    <row r="34" spans="1:255" s="43" customFormat="1" ht="18" customHeight="1">
      <c r="A34" s="11"/>
      <c r="B34" s="50" t="s">
        <v>72</v>
      </c>
      <c r="C34" s="14"/>
      <c r="D34" s="14"/>
      <c r="E34" s="47" t="s">
        <v>73</v>
      </c>
      <c r="F34" s="42">
        <v>67697</v>
      </c>
      <c r="G34" s="42">
        <v>0</v>
      </c>
      <c r="H34" s="42">
        <v>0</v>
      </c>
      <c r="I34" s="30">
        <f t="shared" si="1"/>
        <v>67697</v>
      </c>
      <c r="IM34" s="44"/>
      <c r="IN34" s="44"/>
      <c r="IO34" s="44"/>
      <c r="IP34" s="44"/>
      <c r="IQ34" s="44"/>
      <c r="IR34" s="44"/>
      <c r="IS34" s="44"/>
      <c r="IT34" s="44"/>
      <c r="IU34" s="44"/>
    </row>
    <row r="35" spans="1:9" ht="18" customHeight="1">
      <c r="A35" s="22" t="s">
        <v>74</v>
      </c>
      <c r="B35" s="23"/>
      <c r="C35" s="24"/>
      <c r="D35" s="24"/>
      <c r="E35" s="22" t="s">
        <v>75</v>
      </c>
      <c r="F35" s="46">
        <f>'Működési bevételek (3.)'!E37</f>
        <v>4899371</v>
      </c>
      <c r="G35" s="46">
        <f>'Működési bevételek (3.)'!F37</f>
        <v>2322119</v>
      </c>
      <c r="H35" s="46">
        <f>'Működési bevételek (3.)'!G37</f>
        <v>0</v>
      </c>
      <c r="I35" s="25">
        <f aca="true" t="shared" si="2" ref="I35:I51">SUM(F35:H35)</f>
        <v>7221490</v>
      </c>
    </row>
    <row r="36" spans="1:9" ht="18" customHeight="1">
      <c r="A36" s="22" t="s">
        <v>76</v>
      </c>
      <c r="B36" s="23"/>
      <c r="C36" s="24"/>
      <c r="D36" s="24"/>
      <c r="E36" s="22" t="s">
        <v>77</v>
      </c>
      <c r="F36" s="25">
        <f>'Működési célú átv.pénz.(4.)'!E19</f>
        <v>0</v>
      </c>
      <c r="G36" s="25">
        <f>'Működési célú átv.pénz.(4.)'!F19</f>
        <v>0</v>
      </c>
      <c r="H36" s="25">
        <f>'Működési célú átv.pénz.(4.)'!G19</f>
        <v>0</v>
      </c>
      <c r="I36" s="25">
        <f t="shared" si="2"/>
        <v>0</v>
      </c>
    </row>
    <row r="37" spans="1:9" ht="18" customHeight="1">
      <c r="A37" s="26"/>
      <c r="B37" s="51"/>
      <c r="C37" s="27"/>
      <c r="D37" s="27"/>
      <c r="E37" s="26" t="s">
        <v>78</v>
      </c>
      <c r="F37" s="30">
        <f>SUM(F10+F28+F35+F36)</f>
        <v>26886217</v>
      </c>
      <c r="G37" s="30">
        <f>SUM(G10+G28+G35+G36)</f>
        <v>2322119</v>
      </c>
      <c r="H37" s="30">
        <f>SUM(H10+H28+H35+H36)</f>
        <v>10500</v>
      </c>
      <c r="I37" s="30">
        <f t="shared" si="2"/>
        <v>29218836</v>
      </c>
    </row>
    <row r="38" spans="1:9" ht="18" customHeight="1">
      <c r="A38" s="22" t="s">
        <v>79</v>
      </c>
      <c r="B38" s="23"/>
      <c r="C38" s="24"/>
      <c r="D38" s="24"/>
      <c r="E38" s="45" t="s">
        <v>80</v>
      </c>
      <c r="F38" s="25">
        <f>SUM(F39:F40)</f>
        <v>0</v>
      </c>
      <c r="G38" s="25">
        <f>SUM(G39:G40)</f>
        <v>1199491</v>
      </c>
      <c r="H38" s="25">
        <f>SUM(H39:H40)</f>
        <v>0</v>
      </c>
      <c r="I38" s="25">
        <f t="shared" si="2"/>
        <v>1199491</v>
      </c>
    </row>
    <row r="39" spans="1:255" s="52" customFormat="1" ht="18" customHeight="1">
      <c r="A39" s="26"/>
      <c r="B39" s="27" t="s">
        <v>81</v>
      </c>
      <c r="C39" s="27"/>
      <c r="D39" s="27"/>
      <c r="E39" s="41" t="s">
        <v>82</v>
      </c>
      <c r="F39" s="29">
        <v>0</v>
      </c>
      <c r="G39" s="29">
        <v>0</v>
      </c>
      <c r="H39" s="29">
        <v>0</v>
      </c>
      <c r="I39" s="30">
        <f t="shared" si="2"/>
        <v>0</v>
      </c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2" customFormat="1" ht="18" customHeight="1">
      <c r="A40" s="26"/>
      <c r="B40" s="27" t="s">
        <v>83</v>
      </c>
      <c r="C40" s="27"/>
      <c r="D40" s="27"/>
      <c r="E40" s="41" t="s">
        <v>84</v>
      </c>
      <c r="F40" s="29">
        <f>'Felhalmozási célú tám.ért. bev.'!E13</f>
        <v>0</v>
      </c>
      <c r="G40" s="29">
        <f>'Felhalmozási célú tám.ért. bev.'!F13</f>
        <v>1199491</v>
      </c>
      <c r="H40" s="29">
        <f>'Felhalmozási célú tám.ért. bev.'!G13</f>
        <v>0</v>
      </c>
      <c r="I40" s="30">
        <f t="shared" si="2"/>
        <v>1199491</v>
      </c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9" ht="18" customHeight="1">
      <c r="A41" s="22" t="s">
        <v>85</v>
      </c>
      <c r="B41" s="23"/>
      <c r="C41" s="24"/>
      <c r="D41" s="24"/>
      <c r="E41" s="22" t="s">
        <v>86</v>
      </c>
      <c r="F41" s="25">
        <f>'Felhalmozási bevételek (6.)'!F22</f>
        <v>4492782</v>
      </c>
      <c r="G41" s="25">
        <f>'Felhalmozási bevételek (6.)'!G22</f>
        <v>0</v>
      </c>
      <c r="H41" s="25">
        <f>'Felhalmozási bevételek (6.)'!H22</f>
        <v>0</v>
      </c>
      <c r="I41" s="25">
        <f t="shared" si="2"/>
        <v>4492782</v>
      </c>
    </row>
    <row r="42" spans="1:9" ht="18" customHeight="1">
      <c r="A42" s="22" t="s">
        <v>87</v>
      </c>
      <c r="B42" s="23"/>
      <c r="C42" s="54"/>
      <c r="D42" s="24"/>
      <c r="E42" s="21" t="s">
        <v>88</v>
      </c>
      <c r="F42" s="46">
        <f>'Felhalmozási célú átv.pénz.(7.)'!D16</f>
        <v>0</v>
      </c>
      <c r="G42" s="46">
        <f>'Felhalmozási célú átv.pénz.(7.)'!E16</f>
        <v>10000</v>
      </c>
      <c r="H42" s="46">
        <f>'Felhalmozási célú átv.pénz.(7.)'!F16</f>
        <v>0</v>
      </c>
      <c r="I42" s="25">
        <f t="shared" si="2"/>
        <v>10000</v>
      </c>
    </row>
    <row r="43" spans="1:9" ht="18" customHeight="1">
      <c r="A43" s="11"/>
      <c r="B43" s="38"/>
      <c r="C43" s="14"/>
      <c r="D43" s="14"/>
      <c r="E43" s="26" t="s">
        <v>89</v>
      </c>
      <c r="F43" s="42">
        <f>F38+F41+F42</f>
        <v>4492782</v>
      </c>
      <c r="G43" s="42">
        <f>G38+G41+G42</f>
        <v>1209491</v>
      </c>
      <c r="H43" s="42">
        <f>H38+H41+H42</f>
        <v>0</v>
      </c>
      <c r="I43" s="30">
        <f t="shared" si="2"/>
        <v>5702273</v>
      </c>
    </row>
    <row r="44" spans="1:9" ht="18" customHeight="1">
      <c r="A44" s="22" t="s">
        <v>90</v>
      </c>
      <c r="B44" s="24"/>
      <c r="C44" s="24"/>
      <c r="D44" s="24"/>
      <c r="E44" s="45" t="s">
        <v>91</v>
      </c>
      <c r="F44" s="46">
        <f>F45+F48</f>
        <v>100000</v>
      </c>
      <c r="G44" s="46">
        <f>G45+G48</f>
        <v>0</v>
      </c>
      <c r="H44" s="46">
        <f>H45+H48</f>
        <v>0</v>
      </c>
      <c r="I44" s="25">
        <f t="shared" si="2"/>
        <v>100000</v>
      </c>
    </row>
    <row r="45" spans="1:9" ht="18" customHeight="1">
      <c r="A45" s="11"/>
      <c r="B45" s="14" t="s">
        <v>92</v>
      </c>
      <c r="C45" s="14"/>
      <c r="D45" s="14"/>
      <c r="E45" s="26" t="s">
        <v>93</v>
      </c>
      <c r="F45" s="35">
        <f>SUM(F46:F47)</f>
        <v>100000</v>
      </c>
      <c r="G45" s="35">
        <v>0</v>
      </c>
      <c r="H45" s="35">
        <v>0</v>
      </c>
      <c r="I45" s="30">
        <f t="shared" si="2"/>
        <v>100000</v>
      </c>
    </row>
    <row r="46" spans="1:255" ht="18" customHeight="1">
      <c r="A46" s="55"/>
      <c r="B46" s="38"/>
      <c r="C46" s="38" t="s">
        <v>94</v>
      </c>
      <c r="D46" s="38"/>
      <c r="E46" s="56" t="s">
        <v>95</v>
      </c>
      <c r="F46" s="35">
        <v>0</v>
      </c>
      <c r="G46" s="35">
        <v>0</v>
      </c>
      <c r="H46" s="35">
        <v>0</v>
      </c>
      <c r="I46" s="36">
        <f t="shared" si="2"/>
        <v>0</v>
      </c>
      <c r="IM46" s="57"/>
      <c r="IN46" s="57"/>
      <c r="IO46" s="57"/>
      <c r="IP46" s="57"/>
      <c r="IQ46" s="57"/>
      <c r="IR46" s="57"/>
      <c r="IS46" s="57"/>
      <c r="IT46" s="57"/>
      <c r="IU46" s="57"/>
    </row>
    <row r="47" spans="1:255" ht="18" customHeight="1">
      <c r="A47" s="55"/>
      <c r="B47" s="38"/>
      <c r="C47" s="38" t="s">
        <v>96</v>
      </c>
      <c r="D47" s="38"/>
      <c r="E47" s="58" t="s">
        <v>97</v>
      </c>
      <c r="F47" s="35">
        <v>100000</v>
      </c>
      <c r="G47" s="35">
        <v>0</v>
      </c>
      <c r="H47" s="35">
        <v>0</v>
      </c>
      <c r="I47" s="36">
        <f t="shared" si="2"/>
        <v>100000</v>
      </c>
      <c r="IM47" s="57"/>
      <c r="IN47" s="57"/>
      <c r="IO47" s="57"/>
      <c r="IP47" s="57"/>
      <c r="IQ47" s="57"/>
      <c r="IR47" s="57"/>
      <c r="IS47" s="57"/>
      <c r="IT47" s="57"/>
      <c r="IU47" s="57"/>
    </row>
    <row r="48" spans="1:9" ht="18" customHeight="1">
      <c r="A48" s="11"/>
      <c r="B48" s="14" t="s">
        <v>98</v>
      </c>
      <c r="C48" s="14"/>
      <c r="D48" s="14"/>
      <c r="E48" s="59" t="s">
        <v>99</v>
      </c>
      <c r="F48" s="35">
        <v>0</v>
      </c>
      <c r="G48" s="35">
        <v>0</v>
      </c>
      <c r="H48" s="35">
        <v>0</v>
      </c>
      <c r="I48" s="30">
        <f t="shared" si="2"/>
        <v>0</v>
      </c>
    </row>
    <row r="49" spans="1:9" ht="18" customHeight="1">
      <c r="A49" s="60"/>
      <c r="B49" s="23"/>
      <c r="C49" s="24"/>
      <c r="D49" s="24"/>
      <c r="E49" s="45" t="s">
        <v>100</v>
      </c>
      <c r="F49" s="46">
        <f>F37+F43+F44</f>
        <v>31478999</v>
      </c>
      <c r="G49" s="46">
        <f>G37+G43+G44</f>
        <v>3531610</v>
      </c>
      <c r="H49" s="46">
        <f>H37+H43+H44</f>
        <v>10500</v>
      </c>
      <c r="I49" s="25">
        <f t="shared" si="2"/>
        <v>35021109</v>
      </c>
    </row>
    <row r="50" spans="1:9" ht="18" customHeight="1">
      <c r="A50" s="11" t="s">
        <v>101</v>
      </c>
      <c r="B50" s="12" t="s">
        <v>102</v>
      </c>
      <c r="C50" s="12"/>
      <c r="D50" s="12"/>
      <c r="E50" s="12"/>
      <c r="F50" s="35">
        <v>0</v>
      </c>
      <c r="G50" s="35">
        <v>0</v>
      </c>
      <c r="H50" s="35">
        <v>0</v>
      </c>
      <c r="I50" s="30">
        <f t="shared" si="2"/>
        <v>0</v>
      </c>
    </row>
    <row r="51" spans="1:9" ht="25.5" customHeight="1">
      <c r="A51" s="22" t="s">
        <v>103</v>
      </c>
      <c r="B51" s="22"/>
      <c r="C51" s="22"/>
      <c r="D51" s="22"/>
      <c r="E51" s="22"/>
      <c r="F51" s="61">
        <f>F49+F50</f>
        <v>31478999</v>
      </c>
      <c r="G51" s="61">
        <f>G49+G50</f>
        <v>3531610</v>
      </c>
      <c r="H51" s="61">
        <f>H49+H50</f>
        <v>10500</v>
      </c>
      <c r="I51" s="25">
        <f t="shared" si="2"/>
        <v>35021109</v>
      </c>
    </row>
  </sheetData>
  <sheetProtection selectLockedCells="1" selectUnlockedCells="1"/>
  <mergeCells count="13">
    <mergeCell ref="A1:I1"/>
    <mergeCell ref="A2:H2"/>
    <mergeCell ref="A4:I4"/>
    <mergeCell ref="B6:E6"/>
    <mergeCell ref="A8:A9"/>
    <mergeCell ref="B8:B9"/>
    <mergeCell ref="C8:C9"/>
    <mergeCell ref="D8:D9"/>
    <mergeCell ref="E8:E9"/>
    <mergeCell ref="F8:H8"/>
    <mergeCell ref="I8:I9"/>
    <mergeCell ref="B50:E50"/>
    <mergeCell ref="A51:E51"/>
  </mergeCells>
  <printOptions horizontalCentered="1" verticalCentered="1"/>
  <pageMargins left="0.43333333333333335" right="0.5118055555555555" top="0.4722222222222222" bottom="0.35416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view="pageBreakPreview" zoomScale="55" zoomScaleNormal="67" zoomScaleSheetLayoutView="55" workbookViewId="0" topLeftCell="A1">
      <selection activeCell="F12" sqref="F12"/>
    </sheetView>
  </sheetViews>
  <sheetFormatPr defaultColWidth="9.00390625" defaultRowHeight="12.75"/>
  <cols>
    <col min="1" max="2" width="8.75390625" style="137" customWidth="1"/>
    <col min="3" max="4" width="12.75390625" style="137" customWidth="1"/>
    <col min="5" max="5" width="84.00390625" style="137" customWidth="1"/>
    <col min="6" max="6" width="21.75390625" style="137" customWidth="1"/>
    <col min="7" max="7" width="23.75390625" style="137" customWidth="1"/>
    <col min="8" max="8" width="25.75390625" style="137" customWidth="1"/>
    <col min="9" max="9" width="23.75390625" style="137" customWidth="1"/>
    <col min="10" max="247" width="9.125" style="196" customWidth="1"/>
  </cols>
  <sheetData>
    <row r="1" spans="1:9" ht="18">
      <c r="A1" s="159" t="s">
        <v>439</v>
      </c>
      <c r="B1" s="159"/>
      <c r="C1" s="159"/>
      <c r="D1" s="159"/>
      <c r="E1" s="159"/>
      <c r="F1" s="159"/>
      <c r="G1" s="159"/>
      <c r="H1" s="159"/>
      <c r="I1" s="159"/>
    </row>
    <row r="2" spans="1:9" ht="15">
      <c r="A2" s="161"/>
      <c r="B2" s="161"/>
      <c r="C2" s="161"/>
      <c r="D2" s="161"/>
      <c r="E2" s="161"/>
      <c r="F2" s="161"/>
      <c r="G2" s="161"/>
      <c r="H2" s="161"/>
      <c r="I2" s="161"/>
    </row>
    <row r="3" spans="1:9" ht="18">
      <c r="A3" s="141" t="s">
        <v>440</v>
      </c>
      <c r="B3" s="141"/>
      <c r="C3" s="141"/>
      <c r="D3" s="141"/>
      <c r="E3" s="141"/>
      <c r="F3" s="141"/>
      <c r="G3" s="141"/>
      <c r="H3" s="141"/>
      <c r="I3" s="141"/>
    </row>
    <row r="4" spans="1:9" ht="18">
      <c r="A4" s="143" t="s">
        <v>441</v>
      </c>
      <c r="B4" s="143"/>
      <c r="C4" s="143"/>
      <c r="D4" s="143"/>
      <c r="E4" s="143"/>
      <c r="F4" s="143"/>
      <c r="G4" s="143"/>
      <c r="H4" s="143"/>
      <c r="I4" s="143"/>
    </row>
    <row r="5" spans="1:9" s="199" customFormat="1" ht="18">
      <c r="A5" s="137"/>
      <c r="B5" s="137"/>
      <c r="C5" s="137"/>
      <c r="D5" s="137"/>
      <c r="E5" s="139"/>
      <c r="F5" s="198"/>
      <c r="G5" s="137"/>
      <c r="H5"/>
      <c r="I5" s="10" t="s">
        <v>2</v>
      </c>
    </row>
    <row r="6" spans="1:9" ht="21" customHeight="1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</row>
    <row r="7" spans="1:9" ht="60" customHeight="1">
      <c r="A7" s="17" t="s">
        <v>14</v>
      </c>
      <c r="B7" s="18" t="s">
        <v>15</v>
      </c>
      <c r="C7" s="18" t="s">
        <v>16</v>
      </c>
      <c r="D7" s="17" t="s">
        <v>17</v>
      </c>
      <c r="E7" s="154" t="s">
        <v>442</v>
      </c>
      <c r="F7" s="21" t="s">
        <v>286</v>
      </c>
      <c r="G7" s="21"/>
      <c r="H7" s="21"/>
      <c r="I7" s="21" t="s">
        <v>20</v>
      </c>
    </row>
    <row r="8" spans="1:9" ht="60" customHeight="1">
      <c r="A8" s="17"/>
      <c r="B8" s="18"/>
      <c r="C8" s="18"/>
      <c r="D8" s="18"/>
      <c r="E8" s="154"/>
      <c r="F8" s="19" t="s">
        <v>21</v>
      </c>
      <c r="G8" s="19" t="s">
        <v>22</v>
      </c>
      <c r="H8" s="21" t="s">
        <v>23</v>
      </c>
      <c r="I8" s="21"/>
    </row>
    <row r="9" spans="1:256" s="213" customFormat="1" ht="49.5" customHeight="1">
      <c r="A9" s="15"/>
      <c r="B9" s="50" t="s">
        <v>443</v>
      </c>
      <c r="C9" s="50"/>
      <c r="D9" s="15"/>
      <c r="E9" s="228" t="s">
        <v>444</v>
      </c>
      <c r="F9" s="149">
        <f>F10+F13+F16+F17</f>
        <v>4491647</v>
      </c>
      <c r="G9" s="149">
        <f>G10+G13+G16+G17</f>
        <v>0</v>
      </c>
      <c r="H9" s="149">
        <f>H10+H13+H16+H17</f>
        <v>0</v>
      </c>
      <c r="I9" s="149">
        <f aca="true" t="shared" si="0" ref="I9:I22">SUM(F9:H9)</f>
        <v>4491647</v>
      </c>
      <c r="IN9" s="44"/>
      <c r="IO9" s="44"/>
      <c r="IP9" s="44"/>
      <c r="IQ9" s="44"/>
      <c r="IR9" s="44"/>
      <c r="IS9" s="44"/>
      <c r="IT9" s="44"/>
      <c r="IU9" s="44"/>
      <c r="IV9" s="44"/>
    </row>
    <row r="10" spans="1:9" ht="49.5" customHeight="1">
      <c r="A10" s="212"/>
      <c r="B10" s="229"/>
      <c r="C10" s="205" t="s">
        <v>445</v>
      </c>
      <c r="D10" s="205"/>
      <c r="E10" s="230" t="s">
        <v>446</v>
      </c>
      <c r="F10" s="151">
        <f>SUM(F11:F12)</f>
        <v>1846296</v>
      </c>
      <c r="G10" s="151">
        <f>SUM(G11:G12)</f>
        <v>0</v>
      </c>
      <c r="H10" s="151">
        <f>SUM(H11:H12)</f>
        <v>0</v>
      </c>
      <c r="I10" s="152">
        <f t="shared" si="0"/>
        <v>1846296</v>
      </c>
    </row>
    <row r="11" spans="1:9" ht="49.5" customHeight="1">
      <c r="A11" s="212"/>
      <c r="B11" s="229"/>
      <c r="C11" s="205"/>
      <c r="D11" s="205" t="s">
        <v>447</v>
      </c>
      <c r="E11" s="230" t="s">
        <v>448</v>
      </c>
      <c r="F11" s="151">
        <v>1846296</v>
      </c>
      <c r="G11" s="151">
        <v>0</v>
      </c>
      <c r="H11" s="152">
        <v>0</v>
      </c>
      <c r="I11" s="152">
        <f t="shared" si="0"/>
        <v>1846296</v>
      </c>
    </row>
    <row r="12" spans="1:9" ht="49.5" customHeight="1">
      <c r="A12" s="212"/>
      <c r="B12" s="229"/>
      <c r="C12" s="205"/>
      <c r="D12" s="205" t="s">
        <v>449</v>
      </c>
      <c r="E12" s="230" t="s">
        <v>450</v>
      </c>
      <c r="F12" s="151">
        <v>0</v>
      </c>
      <c r="G12" s="151">
        <v>0</v>
      </c>
      <c r="H12" s="152">
        <v>0</v>
      </c>
      <c r="I12" s="152">
        <f t="shared" si="0"/>
        <v>0</v>
      </c>
    </row>
    <row r="13" spans="1:9" ht="49.5" customHeight="1">
      <c r="A13" s="212"/>
      <c r="B13" s="229"/>
      <c r="C13" s="205" t="s">
        <v>451</v>
      </c>
      <c r="D13" s="205"/>
      <c r="E13" s="230" t="s">
        <v>452</v>
      </c>
      <c r="F13" s="151">
        <f>SUM(F14:F15)</f>
        <v>2467951</v>
      </c>
      <c r="G13" s="151">
        <f>SUM(G14:G15)</f>
        <v>0</v>
      </c>
      <c r="H13" s="151">
        <f>SUM(H14:H15)</f>
        <v>0</v>
      </c>
      <c r="I13" s="152">
        <f t="shared" si="0"/>
        <v>2467951</v>
      </c>
    </row>
    <row r="14" spans="1:9" ht="49.5" customHeight="1">
      <c r="A14" s="212"/>
      <c r="B14" s="229"/>
      <c r="C14" s="205"/>
      <c r="D14" s="205" t="s">
        <v>453</v>
      </c>
      <c r="E14" s="230" t="s">
        <v>454</v>
      </c>
      <c r="F14" s="151">
        <v>2467951</v>
      </c>
      <c r="G14" s="151">
        <v>0</v>
      </c>
      <c r="H14" s="151">
        <v>0</v>
      </c>
      <c r="I14" s="152">
        <f t="shared" si="0"/>
        <v>2467951</v>
      </c>
    </row>
    <row r="15" spans="1:9" ht="49.5" customHeight="1">
      <c r="A15" s="212"/>
      <c r="B15" s="229"/>
      <c r="C15" s="205"/>
      <c r="D15" s="205" t="s">
        <v>455</v>
      </c>
      <c r="E15" s="230" t="s">
        <v>456</v>
      </c>
      <c r="F15" s="151">
        <v>0</v>
      </c>
      <c r="G15" s="151">
        <v>0</v>
      </c>
      <c r="H15" s="151">
        <v>0</v>
      </c>
      <c r="I15" s="152">
        <f t="shared" si="0"/>
        <v>0</v>
      </c>
    </row>
    <row r="16" spans="1:9" ht="49.5" customHeight="1">
      <c r="A16" s="212"/>
      <c r="B16" s="229"/>
      <c r="C16" s="205" t="s">
        <v>457</v>
      </c>
      <c r="D16" s="205"/>
      <c r="E16" s="230" t="s">
        <v>458</v>
      </c>
      <c r="F16" s="151">
        <v>177400</v>
      </c>
      <c r="G16" s="151">
        <v>0</v>
      </c>
      <c r="H16" s="151">
        <v>0</v>
      </c>
      <c r="I16" s="152">
        <f t="shared" si="0"/>
        <v>177400</v>
      </c>
    </row>
    <row r="17" spans="1:256" ht="49.5" customHeight="1">
      <c r="A17" s="215"/>
      <c r="B17" s="229"/>
      <c r="C17" s="229" t="s">
        <v>459</v>
      </c>
      <c r="D17" s="205"/>
      <c r="E17" s="230" t="s">
        <v>460</v>
      </c>
      <c r="F17" s="151">
        <v>0</v>
      </c>
      <c r="G17" s="151">
        <v>0</v>
      </c>
      <c r="H17" s="151">
        <v>0</v>
      </c>
      <c r="I17" s="151">
        <f t="shared" si="0"/>
        <v>0</v>
      </c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213" customFormat="1" ht="49.5" customHeight="1">
      <c r="A18" s="212"/>
      <c r="B18" s="50" t="s">
        <v>461</v>
      </c>
      <c r="C18" s="50"/>
      <c r="D18" s="231"/>
      <c r="E18" s="212" t="s">
        <v>462</v>
      </c>
      <c r="F18" s="149">
        <v>0</v>
      </c>
      <c r="G18" s="149">
        <v>0</v>
      </c>
      <c r="H18" s="149">
        <v>0</v>
      </c>
      <c r="I18" s="149">
        <f t="shared" si="0"/>
        <v>0</v>
      </c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s="213" customFormat="1" ht="49.5" customHeight="1">
      <c r="A19" s="212"/>
      <c r="B19" s="50" t="s">
        <v>463</v>
      </c>
      <c r="C19" s="50"/>
      <c r="D19" s="15"/>
      <c r="E19" s="228" t="s">
        <v>464</v>
      </c>
      <c r="F19" s="149">
        <v>0</v>
      </c>
      <c r="G19" s="149">
        <v>0</v>
      </c>
      <c r="H19" s="149">
        <v>0</v>
      </c>
      <c r="I19" s="149">
        <f t="shared" si="0"/>
        <v>0</v>
      </c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s="213" customFormat="1" ht="49.5" customHeight="1">
      <c r="A20" s="212"/>
      <c r="B20" s="50" t="s">
        <v>465</v>
      </c>
      <c r="C20" s="50"/>
      <c r="D20" s="15"/>
      <c r="E20" s="212" t="s">
        <v>466</v>
      </c>
      <c r="F20" s="149">
        <v>0</v>
      </c>
      <c r="G20" s="149">
        <v>0</v>
      </c>
      <c r="H20" s="149">
        <v>0</v>
      </c>
      <c r="I20" s="149">
        <f t="shared" si="0"/>
        <v>0</v>
      </c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s="213" customFormat="1" ht="49.5" customHeight="1">
      <c r="A21" s="212"/>
      <c r="B21" s="50" t="s">
        <v>467</v>
      </c>
      <c r="C21" s="50"/>
      <c r="D21" s="15"/>
      <c r="E21" s="212" t="s">
        <v>468</v>
      </c>
      <c r="F21" s="149">
        <v>1135</v>
      </c>
      <c r="G21" s="149">
        <v>0</v>
      </c>
      <c r="H21" s="149">
        <v>0</v>
      </c>
      <c r="I21" s="149">
        <f t="shared" si="0"/>
        <v>1135</v>
      </c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9" ht="60" customHeight="1">
      <c r="A22" s="227" t="s">
        <v>469</v>
      </c>
      <c r="B22" s="227"/>
      <c r="C22" s="227"/>
      <c r="D22" s="227"/>
      <c r="E22" s="227"/>
      <c r="F22" s="155">
        <f>F9+F18+F19+F20+F21</f>
        <v>4492782</v>
      </c>
      <c r="G22" s="155">
        <f>G9+G18+G19+G20+G21</f>
        <v>0</v>
      </c>
      <c r="H22" s="155">
        <f>H9+H18+H19+H20+H21</f>
        <v>0</v>
      </c>
      <c r="I22" s="155">
        <f t="shared" si="0"/>
        <v>4492782</v>
      </c>
    </row>
  </sheetData>
  <sheetProtection selectLockedCells="1" selectUnlockedCells="1"/>
  <mergeCells count="12">
    <mergeCell ref="A1:I1"/>
    <mergeCell ref="A2:H2"/>
    <mergeCell ref="A3:I3"/>
    <mergeCell ref="A4:I4"/>
    <mergeCell ref="A7:A8"/>
    <mergeCell ref="B7:B8"/>
    <mergeCell ref="C7:C8"/>
    <mergeCell ref="D7:D8"/>
    <mergeCell ref="E7:E8"/>
    <mergeCell ref="F7:H7"/>
    <mergeCell ref="I7:I8"/>
    <mergeCell ref="A22:E22"/>
  </mergeCells>
  <printOptions horizontalCentered="1" verticalCentered="1"/>
  <pageMargins left="0.2361111111111111" right="0.2361111111111111" top="0.39375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view="pageBreakPreview" zoomScale="65" zoomScaleNormal="67" zoomScaleSheetLayoutView="65" workbookViewId="0" topLeftCell="A1">
      <selection activeCell="C13" sqref="C13:H13"/>
    </sheetView>
  </sheetViews>
  <sheetFormatPr defaultColWidth="9.00390625" defaultRowHeight="60" customHeight="1"/>
  <cols>
    <col min="1" max="2" width="8.75390625" style="137" customWidth="1"/>
    <col min="3" max="3" width="101.00390625" style="137" customWidth="1"/>
    <col min="4" max="6" width="23.75390625" style="137" customWidth="1"/>
    <col min="7" max="7" width="18.00390625" style="137" customWidth="1"/>
    <col min="8" max="246" width="9.125" style="183" customWidth="1"/>
  </cols>
  <sheetData>
    <row r="1" spans="1:7" ht="18" customHeight="1">
      <c r="A1" s="159" t="s">
        <v>470</v>
      </c>
      <c r="B1" s="159"/>
      <c r="C1" s="159"/>
      <c r="D1" s="159"/>
      <c r="E1" s="159"/>
      <c r="F1" s="159"/>
      <c r="G1" s="159"/>
    </row>
    <row r="2" spans="1:7" ht="18" customHeight="1">
      <c r="A2" s="161"/>
      <c r="B2" s="161"/>
      <c r="C2" s="161"/>
      <c r="D2" s="161"/>
      <c r="E2" s="161"/>
      <c r="F2" s="161"/>
      <c r="G2" s="161"/>
    </row>
    <row r="3" spans="1:7" ht="18" customHeight="1">
      <c r="A3" s="141" t="s">
        <v>471</v>
      </c>
      <c r="B3" s="141"/>
      <c r="C3" s="141"/>
      <c r="D3" s="141"/>
      <c r="E3" s="141"/>
      <c r="F3" s="141"/>
      <c r="G3" s="141"/>
    </row>
    <row r="4" spans="1:7" ht="18" customHeight="1">
      <c r="A4" s="143" t="s">
        <v>472</v>
      </c>
      <c r="B4" s="143"/>
      <c r="C4" s="143"/>
      <c r="D4" s="143"/>
      <c r="E4" s="143"/>
      <c r="F4" s="143"/>
      <c r="G4" s="143"/>
    </row>
    <row r="5" spans="1:7" ht="18" customHeight="1">
      <c r="A5" s="184"/>
      <c r="B5" s="184"/>
      <c r="C5" s="185"/>
      <c r="D5" s="186"/>
      <c r="E5" s="187"/>
      <c r="F5"/>
      <c r="G5" s="10" t="s">
        <v>2</v>
      </c>
    </row>
    <row r="6" spans="1:7" ht="21" customHeight="1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</row>
    <row r="7" spans="1:7" s="189" customFormat="1" ht="60" customHeight="1">
      <c r="A7" s="17" t="s">
        <v>14</v>
      </c>
      <c r="B7" s="18" t="s">
        <v>15</v>
      </c>
      <c r="C7" s="188" t="s">
        <v>329</v>
      </c>
      <c r="D7" s="21" t="s">
        <v>286</v>
      </c>
      <c r="E7" s="21"/>
      <c r="F7" s="21"/>
      <c r="G7" s="21" t="s">
        <v>20</v>
      </c>
    </row>
    <row r="8" spans="1:7" s="189" customFormat="1" ht="60" customHeight="1">
      <c r="A8" s="17"/>
      <c r="B8" s="18"/>
      <c r="C8" s="188"/>
      <c r="D8" s="19" t="s">
        <v>21</v>
      </c>
      <c r="E8" s="19" t="s">
        <v>22</v>
      </c>
      <c r="F8" s="21" t="s">
        <v>23</v>
      </c>
      <c r="G8" s="21"/>
    </row>
    <row r="9" spans="1:7" s="156" customFormat="1" ht="49.5" customHeight="1">
      <c r="A9" s="11"/>
      <c r="B9" s="175" t="s">
        <v>473</v>
      </c>
      <c r="C9" s="176" t="s">
        <v>474</v>
      </c>
      <c r="D9" s="176">
        <v>0</v>
      </c>
      <c r="E9" s="176">
        <v>0</v>
      </c>
      <c r="F9" s="176">
        <v>0</v>
      </c>
      <c r="G9" s="176">
        <f aca="true" t="shared" si="0" ref="G9:G16">SUM(D9:F9)</f>
        <v>0</v>
      </c>
    </row>
    <row r="10" spans="1:7" s="156" customFormat="1" ht="49.5" customHeight="1">
      <c r="A10" s="11"/>
      <c r="B10" s="175" t="s">
        <v>475</v>
      </c>
      <c r="C10" s="176" t="s">
        <v>476</v>
      </c>
      <c r="D10" s="176">
        <v>0</v>
      </c>
      <c r="E10" s="176">
        <v>0</v>
      </c>
      <c r="F10" s="176">
        <v>0</v>
      </c>
      <c r="G10" s="176">
        <f t="shared" si="0"/>
        <v>0</v>
      </c>
    </row>
    <row r="11" spans="1:7" s="156" customFormat="1" ht="49.5" customHeight="1">
      <c r="A11" s="11"/>
      <c r="B11" s="175" t="s">
        <v>477</v>
      </c>
      <c r="C11" s="232" t="s">
        <v>478</v>
      </c>
      <c r="D11" s="176">
        <v>0</v>
      </c>
      <c r="E11" s="176">
        <v>0</v>
      </c>
      <c r="F11" s="176">
        <v>0</v>
      </c>
      <c r="G11" s="176">
        <f t="shared" si="0"/>
        <v>0</v>
      </c>
    </row>
    <row r="12" spans="1:7" s="156" customFormat="1" ht="49.5" customHeight="1">
      <c r="A12" s="11"/>
      <c r="B12" s="175" t="s">
        <v>479</v>
      </c>
      <c r="C12" s="232" t="s">
        <v>480</v>
      </c>
      <c r="D12" s="176">
        <v>0</v>
      </c>
      <c r="E12" s="178">
        <v>10000</v>
      </c>
      <c r="F12" s="176">
        <v>0</v>
      </c>
      <c r="G12" s="176">
        <f t="shared" si="0"/>
        <v>10000</v>
      </c>
    </row>
    <row r="13" spans="1:7" s="156" customFormat="1" ht="49.5" customHeight="1">
      <c r="A13" s="11"/>
      <c r="B13" s="175" t="s">
        <v>481</v>
      </c>
      <c r="C13" s="232" t="s">
        <v>482</v>
      </c>
      <c r="D13" s="176">
        <v>0</v>
      </c>
      <c r="E13" s="178">
        <v>0</v>
      </c>
      <c r="F13" s="176">
        <v>0</v>
      </c>
      <c r="G13" s="176">
        <f t="shared" si="0"/>
        <v>0</v>
      </c>
    </row>
    <row r="14" spans="1:7" s="156" customFormat="1" ht="49.5" customHeight="1">
      <c r="A14" s="11"/>
      <c r="B14" s="175" t="s">
        <v>483</v>
      </c>
      <c r="C14" s="233" t="s">
        <v>484</v>
      </c>
      <c r="D14" s="176">
        <v>0</v>
      </c>
      <c r="E14" s="178">
        <v>0</v>
      </c>
      <c r="F14" s="176"/>
      <c r="G14" s="176">
        <f t="shared" si="0"/>
        <v>0</v>
      </c>
    </row>
    <row r="15" spans="1:7" s="156" customFormat="1" ht="49.5" customHeight="1">
      <c r="A15" s="11"/>
      <c r="B15" s="175" t="s">
        <v>485</v>
      </c>
      <c r="C15" s="234" t="s">
        <v>486</v>
      </c>
      <c r="D15" s="235">
        <v>0</v>
      </c>
      <c r="E15" s="234">
        <v>0</v>
      </c>
      <c r="F15" s="235">
        <v>0</v>
      </c>
      <c r="G15" s="176">
        <f t="shared" si="0"/>
        <v>0</v>
      </c>
    </row>
    <row r="16" spans="1:7" ht="60" customHeight="1">
      <c r="A16" s="195" t="s">
        <v>343</v>
      </c>
      <c r="B16" s="195"/>
      <c r="C16" s="195"/>
      <c r="D16" s="155">
        <f>SUM(D9:D15)</f>
        <v>0</v>
      </c>
      <c r="E16" s="155">
        <f>SUM(E9:E15)</f>
        <v>10000</v>
      </c>
      <c r="F16" s="155">
        <f>SUM(F9:F15)</f>
        <v>0</v>
      </c>
      <c r="G16" s="155">
        <f t="shared" si="0"/>
        <v>10000</v>
      </c>
    </row>
  </sheetData>
  <sheetProtection selectLockedCells="1" selectUnlockedCells="1"/>
  <mergeCells count="10">
    <mergeCell ref="A1:G1"/>
    <mergeCell ref="A2:F2"/>
    <mergeCell ref="A3:G3"/>
    <mergeCell ref="A4:G4"/>
    <mergeCell ref="A7:A8"/>
    <mergeCell ref="B7:B8"/>
    <mergeCell ref="C7:C8"/>
    <mergeCell ref="D7:F7"/>
    <mergeCell ref="G7:G8"/>
    <mergeCell ref="A16:C16"/>
  </mergeCells>
  <printOptions horizontalCentered="1" verticalCentered="1"/>
  <pageMargins left="0.2361111111111111" right="0.2361111111111111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15" zoomScaleSheetLayoutView="11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3" sqref="C13"/>
    </sheetView>
  </sheetViews>
  <sheetFormatPr defaultColWidth="9.00390625" defaultRowHeight="12.75"/>
  <cols>
    <col min="1" max="1" width="3.75390625" style="62" customWidth="1"/>
    <col min="2" max="2" width="10.125" style="63" customWidth="1"/>
    <col min="3" max="7" width="9.125" style="62" customWidth="1"/>
    <col min="8" max="8" width="12.125" style="62" customWidth="1"/>
    <col min="9" max="9" width="11.375" style="64" customWidth="1"/>
    <col min="10" max="10" width="13.375" style="62" customWidth="1"/>
    <col min="11" max="13" width="9.125" style="62" customWidth="1"/>
    <col min="14" max="14" width="12.875" style="62" customWidth="1"/>
    <col min="15" max="16384" width="9.125" style="62" customWidth="1"/>
  </cols>
  <sheetData>
    <row r="1" spans="1:9" ht="12.75">
      <c r="A1" s="65" t="s">
        <v>104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6"/>
      <c r="B2" s="66"/>
      <c r="C2" s="66"/>
      <c r="D2" s="66"/>
      <c r="E2" s="66"/>
      <c r="F2" s="66"/>
      <c r="G2" s="66"/>
      <c r="H2" s="66"/>
      <c r="I2" s="66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5.75">
      <c r="A4" s="67" t="s">
        <v>105</v>
      </c>
      <c r="B4" s="67"/>
      <c r="C4" s="67"/>
      <c r="D4" s="67"/>
      <c r="E4" s="67"/>
      <c r="F4" s="67"/>
      <c r="G4" s="67"/>
      <c r="H4" s="67"/>
      <c r="I4" s="67"/>
    </row>
    <row r="5" spans="1:9" ht="12.75">
      <c r="A5" s="68"/>
      <c r="B5" s="68"/>
      <c r="C5" s="68"/>
      <c r="D5" s="68"/>
      <c r="E5" s="68"/>
      <c r="F5" s="68"/>
      <c r="G5" s="68"/>
      <c r="H5" s="68"/>
      <c r="I5" s="68"/>
    </row>
    <row r="6" spans="1:9" ht="12.75">
      <c r="A6" s="69"/>
      <c r="B6" s="69"/>
      <c r="C6" s="69"/>
      <c r="D6" s="69"/>
      <c r="E6" s="69"/>
      <c r="F6" s="69"/>
      <c r="G6" s="69"/>
      <c r="H6" s="69"/>
      <c r="I6" s="69"/>
    </row>
    <row r="7" spans="1:9" s="73" customFormat="1" ht="38.25" customHeight="1">
      <c r="A7" s="70" t="s">
        <v>106</v>
      </c>
      <c r="B7" s="71" t="s">
        <v>107</v>
      </c>
      <c r="C7" s="71" t="s">
        <v>108</v>
      </c>
      <c r="D7" s="71"/>
      <c r="E7" s="71"/>
      <c r="F7" s="71"/>
      <c r="G7" s="71"/>
      <c r="H7" s="71"/>
      <c r="I7" s="72" t="s">
        <v>109</v>
      </c>
    </row>
    <row r="8" spans="1:9" s="73" customFormat="1" ht="12.75">
      <c r="A8" s="70"/>
      <c r="B8" s="71"/>
      <c r="C8" s="71"/>
      <c r="D8" s="71"/>
      <c r="E8" s="71"/>
      <c r="F8" s="71"/>
      <c r="G8" s="71"/>
      <c r="H8" s="71"/>
      <c r="I8" s="74" t="s">
        <v>110</v>
      </c>
    </row>
    <row r="9" spans="1:11" s="79" customFormat="1" ht="12.75" customHeight="1">
      <c r="A9" s="75" t="s">
        <v>24</v>
      </c>
      <c r="B9" s="76" t="s">
        <v>111</v>
      </c>
      <c r="C9" s="77" t="s">
        <v>112</v>
      </c>
      <c r="D9" s="77"/>
      <c r="E9" s="77"/>
      <c r="F9" s="77"/>
      <c r="G9" s="77"/>
      <c r="H9" s="77"/>
      <c r="I9" s="78">
        <f>'2.1.1 melléklet'!I18</f>
        <v>863390</v>
      </c>
      <c r="K9" s="80"/>
    </row>
    <row r="10" spans="1:11" s="79" customFormat="1" ht="32.25" customHeight="1">
      <c r="A10" s="75" t="s">
        <v>60</v>
      </c>
      <c r="B10" s="75" t="s">
        <v>113</v>
      </c>
      <c r="C10" s="81" t="s">
        <v>114</v>
      </c>
      <c r="D10" s="81"/>
      <c r="E10" s="81"/>
      <c r="F10" s="81"/>
      <c r="G10" s="81"/>
      <c r="H10" s="81"/>
      <c r="I10" s="78">
        <f>'2.1.1 melléklet'!I19+'2.1.1 melléklet'!I20+'2.1.1 melléklet'!I21+'2.1.1 melléklet'!I22+'2.1.1 melléklet'!I23</f>
        <v>2777801</v>
      </c>
      <c r="K10" s="80"/>
    </row>
    <row r="11" spans="1:11" s="79" customFormat="1" ht="12.75" customHeight="1">
      <c r="A11" s="75" t="s">
        <v>74</v>
      </c>
      <c r="B11" s="75" t="s">
        <v>115</v>
      </c>
      <c r="C11" s="81" t="s">
        <v>35</v>
      </c>
      <c r="D11" s="81"/>
      <c r="E11" s="81"/>
      <c r="F11" s="81"/>
      <c r="G11" s="81"/>
      <c r="H11" s="81"/>
      <c r="I11" s="78">
        <f>'2.1.1 melléklet'!I24+'2.1.1 melléklet'!I25</f>
        <v>350149</v>
      </c>
      <c r="K11" s="80"/>
    </row>
    <row r="12" spans="1:11" s="79" customFormat="1" ht="12.75" customHeight="1">
      <c r="A12" s="75" t="s">
        <v>79</v>
      </c>
      <c r="B12" s="76" t="s">
        <v>116</v>
      </c>
      <c r="C12" s="81" t="s">
        <v>39</v>
      </c>
      <c r="D12" s="81"/>
      <c r="E12" s="81"/>
      <c r="F12" s="81"/>
      <c r="G12" s="81"/>
      <c r="H12" s="81"/>
      <c r="I12" s="78">
        <f>'2.1.1 melléklet'!I27</f>
        <v>0</v>
      </c>
      <c r="K12" s="80"/>
    </row>
    <row r="13" spans="1:11" s="79" customFormat="1" ht="12.75" customHeight="1">
      <c r="A13" s="75" t="s">
        <v>85</v>
      </c>
      <c r="B13" s="76" t="s">
        <v>117</v>
      </c>
      <c r="C13" s="81" t="s">
        <v>41</v>
      </c>
      <c r="D13" s="81"/>
      <c r="E13" s="81"/>
      <c r="F13" s="81"/>
      <c r="G13" s="81"/>
      <c r="H13" s="81"/>
      <c r="I13" s="78">
        <v>371481</v>
      </c>
      <c r="K13" s="80"/>
    </row>
    <row r="14" spans="1:11" s="79" customFormat="1" ht="15" customHeight="1">
      <c r="A14" s="75" t="s">
        <v>87</v>
      </c>
      <c r="B14" s="76" t="s">
        <v>118</v>
      </c>
      <c r="C14" s="81" t="s">
        <v>43</v>
      </c>
      <c r="D14" s="81"/>
      <c r="E14" s="81"/>
      <c r="F14" s="81"/>
      <c r="G14" s="81"/>
      <c r="H14" s="81"/>
      <c r="I14" s="82">
        <f>SUM('2.1.1 melléklet'!I29:I43)</f>
        <v>614894</v>
      </c>
      <c r="K14" s="80"/>
    </row>
    <row r="15" spans="1:11" s="79" customFormat="1" ht="44.25" customHeight="1">
      <c r="A15" s="75" t="s">
        <v>90</v>
      </c>
      <c r="B15" s="75" t="s">
        <v>119</v>
      </c>
      <c r="C15" s="81" t="s">
        <v>45</v>
      </c>
      <c r="D15" s="81"/>
      <c r="E15" s="81"/>
      <c r="F15" s="81"/>
      <c r="G15" s="81"/>
      <c r="H15" s="81"/>
      <c r="I15" s="78">
        <f>'2.1.1 melléklet'!I47</f>
        <v>346403</v>
      </c>
      <c r="K15" s="80"/>
    </row>
    <row r="16" spans="1:11" s="79" customFormat="1" ht="12.75" customHeight="1">
      <c r="A16" s="75" t="s">
        <v>120</v>
      </c>
      <c r="B16" s="75" t="s">
        <v>121</v>
      </c>
      <c r="C16" s="83" t="s">
        <v>47</v>
      </c>
      <c r="D16" s="83"/>
      <c r="E16" s="83"/>
      <c r="F16" s="83"/>
      <c r="G16" s="83"/>
      <c r="H16" s="83"/>
      <c r="I16" s="78">
        <f>'2.1.1 melléklet'!I50</f>
        <v>979345</v>
      </c>
      <c r="K16" s="80"/>
    </row>
    <row r="17" spans="1:11" s="79" customFormat="1" ht="12.75" customHeight="1">
      <c r="A17" s="75" t="s">
        <v>122</v>
      </c>
      <c r="B17" s="84" t="s">
        <v>123</v>
      </c>
      <c r="C17" s="84"/>
      <c r="D17" s="84"/>
      <c r="E17" s="84"/>
      <c r="F17" s="84"/>
      <c r="G17" s="84"/>
      <c r="H17" s="84"/>
      <c r="I17" s="85">
        <f>SUM(I9:I16)</f>
        <v>6303463</v>
      </c>
      <c r="K17" s="80"/>
    </row>
    <row r="18" spans="1:11" s="79" customFormat="1" ht="18" customHeight="1">
      <c r="A18" s="75" t="s">
        <v>124</v>
      </c>
      <c r="B18" s="75" t="s">
        <v>125</v>
      </c>
      <c r="C18" s="81" t="s">
        <v>51</v>
      </c>
      <c r="D18" s="81"/>
      <c r="E18" s="81"/>
      <c r="F18" s="81"/>
      <c r="G18" s="81"/>
      <c r="H18" s="81"/>
      <c r="I18" s="78">
        <f>'2.1.1 melléklet'!I56</f>
        <v>498972</v>
      </c>
      <c r="K18" s="80"/>
    </row>
    <row r="19" spans="1:11" s="79" customFormat="1" ht="31.5" customHeight="1">
      <c r="A19" s="75" t="s">
        <v>126</v>
      </c>
      <c r="B19" s="75" t="s">
        <v>127</v>
      </c>
      <c r="C19" s="81" t="s">
        <v>53</v>
      </c>
      <c r="D19" s="81"/>
      <c r="E19" s="81"/>
      <c r="F19" s="81"/>
      <c r="G19" s="81"/>
      <c r="H19" s="81"/>
      <c r="I19" s="78">
        <f>'2.1.1 melléklet'!I59+'2.1.1 melléklet'!I62+'2.1.1 melléklet'!I65</f>
        <v>842600</v>
      </c>
      <c r="K19" s="80"/>
    </row>
    <row r="20" spans="1:11" s="79" customFormat="1" ht="12.75" customHeight="1">
      <c r="A20" s="75" t="s">
        <v>128</v>
      </c>
      <c r="B20" s="84" t="s">
        <v>129</v>
      </c>
      <c r="C20" s="84"/>
      <c r="D20" s="84"/>
      <c r="E20" s="84"/>
      <c r="F20" s="84"/>
      <c r="G20" s="84"/>
      <c r="H20" s="84"/>
      <c r="I20" s="85">
        <f>+I19+I18</f>
        <v>1341572</v>
      </c>
      <c r="K20" s="80"/>
    </row>
    <row r="21" spans="1:11" s="79" customFormat="1" ht="25.5" customHeight="1">
      <c r="A21" s="75" t="s">
        <v>130</v>
      </c>
      <c r="B21" s="84" t="s">
        <v>103</v>
      </c>
      <c r="C21" s="84"/>
      <c r="D21" s="84"/>
      <c r="E21" s="84"/>
      <c r="F21" s="84"/>
      <c r="G21" s="84"/>
      <c r="H21" s="84"/>
      <c r="I21" s="86">
        <f>+I20+I17</f>
        <v>7645035</v>
      </c>
      <c r="K21" s="80"/>
    </row>
  </sheetData>
  <sheetProtection selectLockedCells="1" selectUnlockedCells="1"/>
  <mergeCells count="19">
    <mergeCell ref="A1:I1"/>
    <mergeCell ref="A4:I4"/>
    <mergeCell ref="A5:I5"/>
    <mergeCell ref="A7:A8"/>
    <mergeCell ref="B7:B8"/>
    <mergeCell ref="C7:H8"/>
    <mergeCell ref="C9:H9"/>
    <mergeCell ref="C10:H10"/>
    <mergeCell ref="C11:H11"/>
    <mergeCell ref="C12:H12"/>
    <mergeCell ref="C13:H13"/>
    <mergeCell ref="C14:H14"/>
    <mergeCell ref="C15:H15"/>
    <mergeCell ref="C16:H16"/>
    <mergeCell ref="B17:H17"/>
    <mergeCell ref="C18:H18"/>
    <mergeCell ref="C19:H19"/>
    <mergeCell ref="B20:H20"/>
    <mergeCell ref="B21:H21"/>
  </mergeCells>
  <printOptions horizontalCentered="1" verticalCentered="1"/>
  <pageMargins left="0.2361111111111111" right="0.2361111111111111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SheetLayoutView="100" workbookViewId="0" topLeftCell="A7">
      <selection activeCell="C13" sqref="C13"/>
    </sheetView>
  </sheetViews>
  <sheetFormatPr defaultColWidth="9.00390625" defaultRowHeight="12.75"/>
  <cols>
    <col min="1" max="1" width="5.375" style="87" customWidth="1"/>
    <col min="2" max="2" width="16.00390625" style="87" customWidth="1"/>
    <col min="3" max="3" width="31.00390625" style="88" customWidth="1"/>
    <col min="4" max="5" width="9.125" style="87" customWidth="1"/>
    <col min="6" max="6" width="16.25390625" style="87" customWidth="1"/>
    <col min="7" max="7" width="11.00390625" style="87" customWidth="1"/>
    <col min="8" max="8" width="12.75390625" style="87" customWidth="1"/>
    <col min="9" max="9" width="13.00390625" style="87" customWidth="1"/>
    <col min="10" max="10" width="10.25390625" style="87" customWidth="1"/>
    <col min="11" max="247" width="9.125" style="87" customWidth="1"/>
    <col min="248" max="16384" width="9.125" style="89" customWidth="1"/>
  </cols>
  <sheetData>
    <row r="1" spans="1:9" ht="15.75">
      <c r="A1" s="90" t="s">
        <v>131</v>
      </c>
      <c r="B1" s="90"/>
      <c r="C1" s="90"/>
      <c r="D1" s="90"/>
      <c r="E1" s="90"/>
      <c r="F1" s="90"/>
      <c r="G1" s="90"/>
      <c r="H1" s="90"/>
      <c r="I1" s="90"/>
    </row>
    <row r="2" spans="1:9" ht="15.75">
      <c r="A2" s="90"/>
      <c r="B2" s="90"/>
      <c r="C2" s="90"/>
      <c r="D2" s="90"/>
      <c r="E2" s="90"/>
      <c r="F2" s="90"/>
      <c r="G2" s="90"/>
      <c r="H2" s="90"/>
      <c r="I2" s="90"/>
    </row>
    <row r="3" spans="1:9" ht="15.75">
      <c r="A3" s="91" t="s">
        <v>132</v>
      </c>
      <c r="B3" s="91"/>
      <c r="C3" s="91"/>
      <c r="D3" s="91"/>
      <c r="E3" s="91"/>
      <c r="F3" s="91"/>
      <c r="G3" s="91"/>
      <c r="H3" s="91"/>
      <c r="I3" s="91"/>
    </row>
    <row r="4" spans="2:9" ht="12.75">
      <c r="B4" s="92"/>
      <c r="C4" s="92"/>
      <c r="D4" s="92"/>
      <c r="E4" s="92"/>
      <c r="F4" s="92"/>
      <c r="G4" s="92"/>
      <c r="H4" s="93"/>
      <c r="I4" s="93"/>
    </row>
    <row r="5" spans="1:9" ht="12.75" customHeight="1">
      <c r="A5" s="94" t="s">
        <v>106</v>
      </c>
      <c r="B5" s="95" t="s">
        <v>133</v>
      </c>
      <c r="C5" s="95" t="s">
        <v>108</v>
      </c>
      <c r="D5" s="95"/>
      <c r="E5" s="95"/>
      <c r="F5" s="95"/>
      <c r="G5" s="74" t="s">
        <v>134</v>
      </c>
      <c r="H5" s="96" t="s">
        <v>19</v>
      </c>
      <c r="I5" s="96"/>
    </row>
    <row r="6" spans="1:9" ht="12.75" customHeight="1">
      <c r="A6" s="94"/>
      <c r="B6" s="95"/>
      <c r="C6" s="95"/>
      <c r="D6" s="95"/>
      <c r="E6" s="95"/>
      <c r="F6" s="95"/>
      <c r="G6" s="74"/>
      <c r="H6" s="95" t="s">
        <v>135</v>
      </c>
      <c r="I6" s="95" t="s">
        <v>136</v>
      </c>
    </row>
    <row r="7" spans="1:9" ht="12.75">
      <c r="A7" s="94"/>
      <c r="B7" s="95"/>
      <c r="C7" s="95"/>
      <c r="D7" s="95"/>
      <c r="E7" s="95"/>
      <c r="F7" s="95"/>
      <c r="G7" s="74"/>
      <c r="H7" s="95"/>
      <c r="I7" s="95"/>
    </row>
    <row r="8" spans="1:9" ht="12.75">
      <c r="A8" s="94"/>
      <c r="B8" s="95"/>
      <c r="C8" s="95"/>
      <c r="D8" s="95"/>
      <c r="E8" s="95"/>
      <c r="F8" s="95"/>
      <c r="G8" s="74"/>
      <c r="H8" s="74"/>
      <c r="I8" s="95"/>
    </row>
    <row r="9" spans="1:9" ht="12.75" customHeight="1">
      <c r="A9" s="97" t="s">
        <v>24</v>
      </c>
      <c r="B9" s="76" t="s">
        <v>137</v>
      </c>
      <c r="C9" s="98" t="s">
        <v>138</v>
      </c>
      <c r="D9" s="98"/>
      <c r="E9" s="98"/>
      <c r="F9" s="98"/>
      <c r="G9" s="82">
        <v>4580000</v>
      </c>
      <c r="H9" s="99">
        <v>283.99</v>
      </c>
      <c r="I9" s="82">
        <f>+ROUND(G9*H9/1000,0)</f>
        <v>1300674</v>
      </c>
    </row>
    <row r="10" spans="1:9" ht="12.75">
      <c r="A10" s="100" t="s">
        <v>60</v>
      </c>
      <c r="B10" s="76" t="s">
        <v>139</v>
      </c>
      <c r="C10" s="101" t="s">
        <v>140</v>
      </c>
      <c r="D10" s="101"/>
      <c r="E10" s="101"/>
      <c r="F10" s="101"/>
      <c r="G10" s="82">
        <v>22300</v>
      </c>
      <c r="H10" s="99">
        <f>I10/G10*1000</f>
        <v>5984.394618834081</v>
      </c>
      <c r="I10" s="82">
        <v>133452</v>
      </c>
    </row>
    <row r="11" spans="1:9" ht="12.75" customHeight="1">
      <c r="A11" s="97" t="s">
        <v>74</v>
      </c>
      <c r="B11" s="102" t="s">
        <v>141</v>
      </c>
      <c r="C11" s="98" t="s">
        <v>142</v>
      </c>
      <c r="D11" s="98"/>
      <c r="E11" s="98"/>
      <c r="F11" s="98"/>
      <c r="G11" s="103"/>
      <c r="H11" s="99"/>
      <c r="I11" s="82">
        <f>653873</f>
        <v>653873</v>
      </c>
    </row>
    <row r="12" spans="1:9" ht="12.75" customHeight="1">
      <c r="A12" s="100" t="s">
        <v>76</v>
      </c>
      <c r="B12" s="76" t="s">
        <v>143</v>
      </c>
      <c r="C12" s="104" t="s">
        <v>144</v>
      </c>
      <c r="D12" s="104"/>
      <c r="E12" s="104"/>
      <c r="F12" s="104"/>
      <c r="G12" s="103"/>
      <c r="H12" s="105"/>
      <c r="I12" s="82">
        <v>100</v>
      </c>
    </row>
    <row r="13" spans="1:9" ht="12.75" customHeight="1">
      <c r="A13" s="97" t="s">
        <v>79</v>
      </c>
      <c r="B13" s="76" t="s">
        <v>145</v>
      </c>
      <c r="C13" s="106" t="s">
        <v>146</v>
      </c>
      <c r="D13" s="106"/>
      <c r="E13" s="106"/>
      <c r="F13" s="106"/>
      <c r="G13" s="82"/>
      <c r="H13" s="105"/>
      <c r="I13" s="82">
        <v>264885</v>
      </c>
    </row>
    <row r="14" spans="1:9" ht="12.75" customHeight="1">
      <c r="A14" s="97" t="s">
        <v>85</v>
      </c>
      <c r="B14" s="76" t="s">
        <v>147</v>
      </c>
      <c r="C14" s="107" t="s">
        <v>148</v>
      </c>
      <c r="D14" s="107"/>
      <c r="E14" s="107"/>
      <c r="F14" s="107"/>
      <c r="G14" s="82"/>
      <c r="H14" s="105"/>
      <c r="I14" s="82">
        <f>+I16+I28-2419635</f>
        <v>-1771424</v>
      </c>
    </row>
    <row r="15" spans="1:9" ht="12.75" customHeight="1">
      <c r="A15" s="100" t="s">
        <v>87</v>
      </c>
      <c r="B15" s="108" t="s">
        <v>149</v>
      </c>
      <c r="C15" s="109" t="s">
        <v>150</v>
      </c>
      <c r="D15" s="109"/>
      <c r="E15" s="109"/>
      <c r="F15" s="109"/>
      <c r="G15" s="109"/>
      <c r="H15" s="109"/>
      <c r="I15" s="110">
        <f>+I9+I10+I11+I12+I13+I14</f>
        <v>581560</v>
      </c>
    </row>
    <row r="16" spans="1:9" ht="12.75" customHeight="1">
      <c r="A16" s="97" t="s">
        <v>90</v>
      </c>
      <c r="B16" s="76" t="s">
        <v>151</v>
      </c>
      <c r="C16" s="106" t="s">
        <v>152</v>
      </c>
      <c r="D16" s="106"/>
      <c r="E16" s="106"/>
      <c r="F16" s="106"/>
      <c r="G16" s="82">
        <v>2700</v>
      </c>
      <c r="H16" s="82">
        <v>204985</v>
      </c>
      <c r="I16" s="82">
        <f>+ROUND(G16*H16/1000,0)/2</f>
        <v>276730</v>
      </c>
    </row>
    <row r="17" spans="1:9" ht="12.75" customHeight="1">
      <c r="A17" s="100" t="s">
        <v>120</v>
      </c>
      <c r="B17" s="76" t="s">
        <v>153</v>
      </c>
      <c r="C17" s="111" t="s">
        <v>154</v>
      </c>
      <c r="D17" s="111"/>
      <c r="E17" s="111"/>
      <c r="F17" s="111"/>
      <c r="G17" s="82">
        <v>100</v>
      </c>
      <c r="H17" s="82">
        <v>51000</v>
      </c>
      <c r="I17" s="82">
        <f>ROUND(G17*H17/1000,0)</f>
        <v>5100</v>
      </c>
    </row>
    <row r="18" spans="1:9" ht="12.75" customHeight="1">
      <c r="A18" s="97" t="s">
        <v>122</v>
      </c>
      <c r="B18" s="112" t="s">
        <v>111</v>
      </c>
      <c r="C18" s="113" t="s">
        <v>155</v>
      </c>
      <c r="D18" s="113"/>
      <c r="E18" s="113"/>
      <c r="F18" s="113"/>
      <c r="G18" s="113"/>
      <c r="H18" s="113"/>
      <c r="I18" s="114">
        <f>+I16+I15+I17</f>
        <v>863390</v>
      </c>
    </row>
    <row r="19" spans="1:9" ht="12.75" customHeight="1">
      <c r="A19" s="97" t="s">
        <v>124</v>
      </c>
      <c r="B19" s="75" t="s">
        <v>156</v>
      </c>
      <c r="C19" s="106" t="s">
        <v>157</v>
      </c>
      <c r="D19" s="106"/>
      <c r="E19" s="106"/>
      <c r="F19" s="115" t="s">
        <v>158</v>
      </c>
      <c r="G19" s="82">
        <v>4012000</v>
      </c>
      <c r="H19" s="105">
        <v>549.6</v>
      </c>
      <c r="I19" s="82">
        <f>+ROUND(G19*H19*8/12/1000,0)</f>
        <v>1469997</v>
      </c>
    </row>
    <row r="20" spans="1:9" ht="12.75">
      <c r="A20" s="100" t="s">
        <v>126</v>
      </c>
      <c r="B20" s="75"/>
      <c r="C20" s="106"/>
      <c r="D20" s="106"/>
      <c r="E20" s="106"/>
      <c r="F20" s="115" t="s">
        <v>159</v>
      </c>
      <c r="G20" s="82">
        <v>4012000</v>
      </c>
      <c r="H20" s="105">
        <v>538.3</v>
      </c>
      <c r="I20" s="82">
        <f>+ROUND(G20*H20*4/12/1000,0)-1</f>
        <v>719886</v>
      </c>
    </row>
    <row r="21" spans="1:9" ht="12.75" customHeight="1">
      <c r="A21" s="97" t="s">
        <v>128</v>
      </c>
      <c r="B21" s="75" t="s">
        <v>160</v>
      </c>
      <c r="C21" s="106" t="s">
        <v>161</v>
      </c>
      <c r="D21" s="106"/>
      <c r="E21" s="106"/>
      <c r="F21" s="115" t="s">
        <v>158</v>
      </c>
      <c r="G21" s="82">
        <v>1800000</v>
      </c>
      <c r="H21" s="105">
        <v>316</v>
      </c>
      <c r="I21" s="82">
        <f>+ROUND(G21*H21*8/12/1000,0)</f>
        <v>379200</v>
      </c>
    </row>
    <row r="22" spans="1:9" ht="12.75">
      <c r="A22" s="100" t="s">
        <v>130</v>
      </c>
      <c r="B22" s="75"/>
      <c r="C22" s="106"/>
      <c r="D22" s="106"/>
      <c r="E22" s="106"/>
      <c r="F22" s="115" t="s">
        <v>159</v>
      </c>
      <c r="G22" s="82">
        <v>1800000</v>
      </c>
      <c r="H22" s="105">
        <v>317</v>
      </c>
      <c r="I22" s="82">
        <f>+ROUND(G22*H22*4/12/1000,0)</f>
        <v>190200</v>
      </c>
    </row>
    <row r="23" spans="1:9" ht="12.75" customHeight="1">
      <c r="A23" s="97" t="s">
        <v>162</v>
      </c>
      <c r="B23" s="75" t="s">
        <v>163</v>
      </c>
      <c r="C23" s="111" t="s">
        <v>164</v>
      </c>
      <c r="D23" s="111"/>
      <c r="E23" s="111"/>
      <c r="F23" s="115" t="s">
        <v>165</v>
      </c>
      <c r="G23" s="82">
        <v>34400</v>
      </c>
      <c r="H23" s="105">
        <v>538.3</v>
      </c>
      <c r="I23" s="82">
        <f>+ROUND(G23*H23*4/12*3/1000,0)</f>
        <v>18518</v>
      </c>
    </row>
    <row r="24" spans="1:9" ht="12.75" customHeight="1">
      <c r="A24" s="97" t="s">
        <v>166</v>
      </c>
      <c r="B24" s="75" t="s">
        <v>167</v>
      </c>
      <c r="C24" s="106" t="s">
        <v>35</v>
      </c>
      <c r="D24" s="106"/>
      <c r="E24" s="106"/>
      <c r="F24" s="115" t="s">
        <v>158</v>
      </c>
      <c r="G24" s="82">
        <v>56000</v>
      </c>
      <c r="H24" s="82">
        <v>6294</v>
      </c>
      <c r="I24" s="82">
        <f>+ROUND(G24*H24*8/12/1000,0)</f>
        <v>234976</v>
      </c>
    </row>
    <row r="25" spans="1:9" ht="12.75" customHeight="1">
      <c r="A25" s="100" t="s">
        <v>168</v>
      </c>
      <c r="B25" s="75"/>
      <c r="C25" s="106" t="s">
        <v>35</v>
      </c>
      <c r="D25" s="106"/>
      <c r="E25" s="106"/>
      <c r="F25" s="115" t="s">
        <v>159</v>
      </c>
      <c r="G25" s="82">
        <v>56000</v>
      </c>
      <c r="H25" s="82">
        <v>6170</v>
      </c>
      <c r="I25" s="82">
        <f>+ROUND(G25*H25*4/12/1000,0)</f>
        <v>115173</v>
      </c>
    </row>
    <row r="26" spans="1:9" ht="12.75" customHeight="1">
      <c r="A26" s="97" t="s">
        <v>169</v>
      </c>
      <c r="B26" s="116" t="s">
        <v>170</v>
      </c>
      <c r="C26" s="113" t="s">
        <v>171</v>
      </c>
      <c r="D26" s="113"/>
      <c r="E26" s="113"/>
      <c r="F26" s="113"/>
      <c r="G26" s="113"/>
      <c r="H26" s="113"/>
      <c r="I26" s="114">
        <f>SUM(I19:I25)</f>
        <v>3127950</v>
      </c>
    </row>
    <row r="27" spans="1:9" ht="12.75" customHeight="1">
      <c r="A27" s="100" t="s">
        <v>172</v>
      </c>
      <c r="B27" s="117" t="s">
        <v>116</v>
      </c>
      <c r="C27" s="118" t="s">
        <v>39</v>
      </c>
      <c r="D27" s="118"/>
      <c r="E27" s="118"/>
      <c r="F27" s="118"/>
      <c r="G27" s="113"/>
      <c r="H27" s="113"/>
      <c r="I27" s="110">
        <v>0</v>
      </c>
    </row>
    <row r="28" spans="1:9" ht="12.75">
      <c r="A28" s="97" t="s">
        <v>173</v>
      </c>
      <c r="B28" s="76" t="s">
        <v>117</v>
      </c>
      <c r="C28" s="119" t="s">
        <v>174</v>
      </c>
      <c r="D28" s="119"/>
      <c r="E28" s="119"/>
      <c r="F28" s="119"/>
      <c r="G28" s="82"/>
      <c r="H28" s="82"/>
      <c r="I28" s="110">
        <f>ROUND(742962707/2/1000,0)</f>
        <v>371481</v>
      </c>
    </row>
    <row r="29" spans="1:9" ht="12.75" customHeight="1">
      <c r="A29" s="97" t="s">
        <v>175</v>
      </c>
      <c r="B29" s="76" t="s">
        <v>176</v>
      </c>
      <c r="C29" s="106" t="s">
        <v>177</v>
      </c>
      <c r="D29" s="106"/>
      <c r="E29" s="106"/>
      <c r="F29" s="106"/>
      <c r="G29" s="82">
        <v>3950000</v>
      </c>
      <c r="H29" s="99">
        <f>204985/8000</f>
        <v>25.623125</v>
      </c>
      <c r="I29" s="82">
        <f>ROUND(H29*G29/2/1000,0)</f>
        <v>50606</v>
      </c>
    </row>
    <row r="30" spans="1:9" ht="12.75" customHeight="1">
      <c r="A30" s="100" t="s">
        <v>178</v>
      </c>
      <c r="B30" s="76" t="s">
        <v>179</v>
      </c>
      <c r="C30" s="106" t="s">
        <v>180</v>
      </c>
      <c r="D30" s="106"/>
      <c r="E30" s="106"/>
      <c r="F30" s="106"/>
      <c r="G30" s="82">
        <v>3950000</v>
      </c>
      <c r="H30" s="99">
        <f>204985/8000</f>
        <v>25.623125</v>
      </c>
      <c r="I30" s="82">
        <f>ROUND(H30*G30/2/1000,0)</f>
        <v>50606</v>
      </c>
    </row>
    <row r="31" spans="1:9" ht="12.75" customHeight="1">
      <c r="A31" s="97" t="s">
        <v>181</v>
      </c>
      <c r="B31" s="76" t="s">
        <v>182</v>
      </c>
      <c r="C31" s="106" t="s">
        <v>183</v>
      </c>
      <c r="D31" s="106"/>
      <c r="E31" s="106"/>
      <c r="F31" s="106"/>
      <c r="G31" s="82">
        <v>2099400</v>
      </c>
      <c r="H31" s="82">
        <v>24</v>
      </c>
      <c r="I31" s="82">
        <f>ROUND(+G31*2/1000,0)</f>
        <v>4199</v>
      </c>
    </row>
    <row r="32" spans="1:9" ht="12.75" customHeight="1">
      <c r="A32" s="100" t="s">
        <v>184</v>
      </c>
      <c r="B32" s="76" t="s">
        <v>185</v>
      </c>
      <c r="C32" s="106" t="s">
        <v>186</v>
      </c>
      <c r="D32" s="106"/>
      <c r="E32" s="106"/>
      <c r="F32" s="106"/>
      <c r="G32" s="82">
        <v>55360</v>
      </c>
      <c r="H32" s="82">
        <v>680</v>
      </c>
      <c r="I32" s="82">
        <f aca="true" t="shared" si="0" ref="I32:I43">+ROUND(G32*H32/1000,0)</f>
        <v>37645</v>
      </c>
    </row>
    <row r="33" spans="1:9" ht="12.75" customHeight="1">
      <c r="A33" s="97" t="s">
        <v>187</v>
      </c>
      <c r="B33" s="76" t="s">
        <v>188</v>
      </c>
      <c r="C33" s="106" t="s">
        <v>189</v>
      </c>
      <c r="D33" s="106"/>
      <c r="E33" s="106"/>
      <c r="F33" s="106"/>
      <c r="G33" s="82">
        <v>145000</v>
      </c>
      <c r="H33" s="82">
        <v>215</v>
      </c>
      <c r="I33" s="82">
        <f t="shared" si="0"/>
        <v>31175</v>
      </c>
    </row>
    <row r="34" spans="1:9" ht="12.75" customHeight="1">
      <c r="A34" s="97" t="s">
        <v>190</v>
      </c>
      <c r="B34" s="76" t="s">
        <v>191</v>
      </c>
      <c r="C34" s="106" t="s">
        <v>192</v>
      </c>
      <c r="D34" s="106"/>
      <c r="E34" s="106"/>
      <c r="F34" s="106"/>
      <c r="G34" s="82">
        <v>109000</v>
      </c>
      <c r="H34" s="82">
        <v>115</v>
      </c>
      <c r="I34" s="82">
        <f t="shared" si="0"/>
        <v>12535</v>
      </c>
    </row>
    <row r="35" spans="1:9" ht="12.75" customHeight="1">
      <c r="A35" s="97" t="s">
        <v>193</v>
      </c>
      <c r="B35" s="76" t="s">
        <v>194</v>
      </c>
      <c r="C35" s="106" t="s">
        <v>195</v>
      </c>
      <c r="D35" s="106"/>
      <c r="E35" s="106"/>
      <c r="F35" s="106"/>
      <c r="G35" s="82">
        <v>500000</v>
      </c>
      <c r="H35" s="82">
        <v>50</v>
      </c>
      <c r="I35" s="82">
        <f t="shared" si="0"/>
        <v>25000</v>
      </c>
    </row>
    <row r="36" spans="1:9" ht="12.75" customHeight="1">
      <c r="A36" s="100" t="s">
        <v>196</v>
      </c>
      <c r="B36" s="76" t="s">
        <v>197</v>
      </c>
      <c r="C36" s="106" t="s">
        <v>198</v>
      </c>
      <c r="D36" s="106"/>
      <c r="E36" s="106"/>
      <c r="F36" s="106"/>
      <c r="G36" s="82">
        <f>500000*0.4</f>
        <v>200000</v>
      </c>
      <c r="H36" s="82">
        <v>45</v>
      </c>
      <c r="I36" s="82">
        <f t="shared" si="0"/>
        <v>9000</v>
      </c>
    </row>
    <row r="37" spans="1:9" ht="12.75" customHeight="1">
      <c r="A37" s="97" t="s">
        <v>199</v>
      </c>
      <c r="B37" s="76" t="s">
        <v>200</v>
      </c>
      <c r="C37" s="106" t="s">
        <v>201</v>
      </c>
      <c r="D37" s="106"/>
      <c r="E37" s="106"/>
      <c r="F37" s="106"/>
      <c r="G37" s="82">
        <v>500000</v>
      </c>
      <c r="H37" s="82">
        <v>20</v>
      </c>
      <c r="I37" s="82">
        <f t="shared" si="0"/>
        <v>10000</v>
      </c>
    </row>
    <row r="38" spans="1:9" ht="12.75" customHeight="1">
      <c r="A38" s="100" t="s">
        <v>202</v>
      </c>
      <c r="B38" s="76" t="s">
        <v>203</v>
      </c>
      <c r="C38" s="106" t="s">
        <v>204</v>
      </c>
      <c r="D38" s="106"/>
      <c r="E38" s="106"/>
      <c r="F38" s="106"/>
      <c r="G38" s="82">
        <f>494100</f>
        <v>494100</v>
      </c>
      <c r="H38" s="82">
        <v>668</v>
      </c>
      <c r="I38" s="82">
        <f t="shared" si="0"/>
        <v>330059</v>
      </c>
    </row>
    <row r="39" spans="1:9" ht="12.75" customHeight="1">
      <c r="A39" s="97" t="s">
        <v>205</v>
      </c>
      <c r="B39" s="76" t="s">
        <v>206</v>
      </c>
      <c r="C39" s="106" t="s">
        <v>207</v>
      </c>
      <c r="D39" s="106"/>
      <c r="E39" s="106"/>
      <c r="F39" s="106"/>
      <c r="G39" s="82">
        <f>494100*1.05</f>
        <v>518805</v>
      </c>
      <c r="H39" s="82">
        <v>41</v>
      </c>
      <c r="I39" s="82">
        <f t="shared" si="0"/>
        <v>21271</v>
      </c>
    </row>
    <row r="40" spans="1:9" ht="15" customHeight="1">
      <c r="A40" s="97" t="s">
        <v>208</v>
      </c>
      <c r="B40" s="76" t="s">
        <v>209</v>
      </c>
      <c r="C40" s="106" t="s">
        <v>210</v>
      </c>
      <c r="D40" s="106"/>
      <c r="E40" s="106"/>
      <c r="F40" s="106"/>
      <c r="G40" s="82">
        <f>494100*1.1</f>
        <v>543510</v>
      </c>
      <c r="H40" s="82">
        <v>5</v>
      </c>
      <c r="I40" s="82">
        <f>+ROUND(G40*H40/1000,0)-1</f>
        <v>2717</v>
      </c>
    </row>
    <row r="41" spans="1:9" ht="12.75" customHeight="1">
      <c r="A41" s="100" t="s">
        <v>211</v>
      </c>
      <c r="B41" s="76" t="s">
        <v>212</v>
      </c>
      <c r="C41" s="106" t="s">
        <v>213</v>
      </c>
      <c r="D41" s="106"/>
      <c r="E41" s="106"/>
      <c r="F41" s="106"/>
      <c r="G41" s="82">
        <f>494100*1.5</f>
        <v>741150</v>
      </c>
      <c r="H41" s="82">
        <v>14</v>
      </c>
      <c r="I41" s="82">
        <f t="shared" si="0"/>
        <v>10376</v>
      </c>
    </row>
    <row r="42" spans="1:9" ht="12.75" customHeight="1">
      <c r="A42" s="97" t="s">
        <v>214</v>
      </c>
      <c r="B42" s="76" t="s">
        <v>215</v>
      </c>
      <c r="C42" s="98" t="s">
        <v>216</v>
      </c>
      <c r="D42" s="98"/>
      <c r="E42" s="98"/>
      <c r="F42" s="98"/>
      <c r="G42" s="82">
        <v>635650</v>
      </c>
      <c r="H42" s="82">
        <v>6</v>
      </c>
      <c r="I42" s="82">
        <f t="shared" si="0"/>
        <v>3814</v>
      </c>
    </row>
    <row r="43" spans="1:9" ht="12.75" customHeight="1">
      <c r="A43" s="100" t="s">
        <v>217</v>
      </c>
      <c r="B43" s="76" t="s">
        <v>218</v>
      </c>
      <c r="C43" s="98" t="s">
        <v>219</v>
      </c>
      <c r="D43" s="98"/>
      <c r="E43" s="98"/>
      <c r="F43" s="98"/>
      <c r="G43" s="82">
        <v>635650</v>
      </c>
      <c r="H43" s="82">
        <v>25</v>
      </c>
      <c r="I43" s="82">
        <f t="shared" si="0"/>
        <v>15891</v>
      </c>
    </row>
    <row r="44" spans="1:9" ht="12.75" customHeight="1">
      <c r="A44" s="97" t="s">
        <v>220</v>
      </c>
      <c r="B44" s="112" t="s">
        <v>221</v>
      </c>
      <c r="C44" s="120" t="s">
        <v>43</v>
      </c>
      <c r="D44" s="120"/>
      <c r="E44" s="120"/>
      <c r="F44" s="120"/>
      <c r="G44" s="120"/>
      <c r="H44" s="120"/>
      <c r="I44" s="114">
        <f>SUM(I27:I43)</f>
        <v>986375</v>
      </c>
    </row>
    <row r="45" spans="1:9" ht="12.75" customHeight="1">
      <c r="A45" s="97" t="s">
        <v>222</v>
      </c>
      <c r="B45" s="75" t="s">
        <v>223</v>
      </c>
      <c r="C45" s="104" t="s">
        <v>224</v>
      </c>
      <c r="D45" s="104"/>
      <c r="E45" s="104"/>
      <c r="F45" s="104"/>
      <c r="G45" s="82">
        <v>2606040</v>
      </c>
      <c r="H45" s="82">
        <v>88</v>
      </c>
      <c r="I45" s="82">
        <f>+ROUND(G45*H45/1000,0)-1</f>
        <v>229331</v>
      </c>
    </row>
    <row r="46" spans="1:9" ht="12.75" customHeight="1">
      <c r="A46" s="100" t="s">
        <v>225</v>
      </c>
      <c r="B46" s="75" t="s">
        <v>226</v>
      </c>
      <c r="C46" s="104" t="s">
        <v>227</v>
      </c>
      <c r="D46" s="104"/>
      <c r="E46" s="104"/>
      <c r="F46" s="104"/>
      <c r="G46" s="82"/>
      <c r="H46" s="82"/>
      <c r="I46" s="82">
        <v>117072</v>
      </c>
    </row>
    <row r="47" spans="1:9" ht="31.5" customHeight="1">
      <c r="A47" s="97" t="s">
        <v>228</v>
      </c>
      <c r="B47" s="121" t="s">
        <v>119</v>
      </c>
      <c r="C47" s="120" t="s">
        <v>229</v>
      </c>
      <c r="D47" s="120"/>
      <c r="E47" s="120"/>
      <c r="F47" s="120"/>
      <c r="G47" s="120"/>
      <c r="H47" s="120"/>
      <c r="I47" s="114">
        <f>+I46+I45</f>
        <v>346403</v>
      </c>
    </row>
    <row r="48" spans="1:9" ht="12.75" customHeight="1">
      <c r="A48" s="100" t="s">
        <v>230</v>
      </c>
      <c r="B48" s="121" t="s">
        <v>231</v>
      </c>
      <c r="C48" s="122" t="s">
        <v>232</v>
      </c>
      <c r="D48" s="122"/>
      <c r="E48" s="122"/>
      <c r="F48" s="122"/>
      <c r="G48" s="82">
        <v>1632000</v>
      </c>
      <c r="H48" s="123">
        <v>407.19</v>
      </c>
      <c r="I48" s="82">
        <f>+ROUND(G48*H48/1000,0)</f>
        <v>664534</v>
      </c>
    </row>
    <row r="49" spans="1:9" ht="12.75" customHeight="1">
      <c r="A49" s="97" t="s">
        <v>233</v>
      </c>
      <c r="B49" s="121" t="s">
        <v>234</v>
      </c>
      <c r="C49" s="122" t="s">
        <v>235</v>
      </c>
      <c r="D49" s="122"/>
      <c r="E49" s="122"/>
      <c r="F49" s="122"/>
      <c r="G49" s="82"/>
      <c r="H49" s="120"/>
      <c r="I49" s="110">
        <f>ROUND(314810857/1000,0)</f>
        <v>314811</v>
      </c>
    </row>
    <row r="50" spans="1:9" ht="12.75" customHeight="1">
      <c r="A50" s="100" t="s">
        <v>236</v>
      </c>
      <c r="B50" s="116" t="s">
        <v>237</v>
      </c>
      <c r="C50" s="120" t="s">
        <v>47</v>
      </c>
      <c r="D50" s="120"/>
      <c r="E50" s="120"/>
      <c r="F50" s="120"/>
      <c r="G50" s="120"/>
      <c r="H50" s="120"/>
      <c r="I50" s="114">
        <f>+I49+I48</f>
        <v>979345</v>
      </c>
    </row>
    <row r="51" spans="1:9" s="126" customFormat="1" ht="12.75" customHeight="1">
      <c r="A51" s="97" t="s">
        <v>238</v>
      </c>
      <c r="B51" s="124" t="s">
        <v>239</v>
      </c>
      <c r="C51" s="124"/>
      <c r="D51" s="124"/>
      <c r="E51" s="124"/>
      <c r="F51" s="124"/>
      <c r="G51" s="124"/>
      <c r="H51" s="124"/>
      <c r="I51" s="125">
        <f>+I47+I44+I26+I18+I50</f>
        <v>6303463</v>
      </c>
    </row>
    <row r="52" spans="1:9" s="126" customFormat="1" ht="12.75" customHeight="1">
      <c r="A52" s="100" t="s">
        <v>240</v>
      </c>
      <c r="B52" s="75" t="s">
        <v>241</v>
      </c>
      <c r="C52" s="127" t="s">
        <v>242</v>
      </c>
      <c r="D52" s="127"/>
      <c r="E52" s="127"/>
      <c r="F52" s="127"/>
      <c r="G52" s="112"/>
      <c r="H52" s="112"/>
      <c r="I52" s="110">
        <v>147000</v>
      </c>
    </row>
    <row r="53" spans="1:9" s="126" customFormat="1" ht="12.75" customHeight="1">
      <c r="A53" s="97" t="s">
        <v>243</v>
      </c>
      <c r="B53" s="75" t="s">
        <v>244</v>
      </c>
      <c r="C53" s="128" t="s">
        <v>245</v>
      </c>
      <c r="D53" s="128"/>
      <c r="E53" s="128"/>
      <c r="F53" s="128"/>
      <c r="G53" s="108"/>
      <c r="H53" s="108"/>
      <c r="I53" s="110">
        <v>233800</v>
      </c>
    </row>
    <row r="54" spans="1:9" s="126" customFormat="1" ht="12.75" customHeight="1">
      <c r="A54" s="100" t="s">
        <v>246</v>
      </c>
      <c r="B54" s="75" t="s">
        <v>247</v>
      </c>
      <c r="C54" s="128" t="s">
        <v>248</v>
      </c>
      <c r="D54" s="128"/>
      <c r="E54" s="128"/>
      <c r="F54" s="128"/>
      <c r="G54" s="129">
        <v>400</v>
      </c>
      <c r="H54" s="129">
        <v>204985</v>
      </c>
      <c r="I54" s="110">
        <f>ROUND(G54*H54/1000,0)</f>
        <v>81994</v>
      </c>
    </row>
    <row r="55" spans="1:9" s="126" customFormat="1" ht="12.75" customHeight="1">
      <c r="A55" s="97" t="s">
        <v>249</v>
      </c>
      <c r="B55" s="75" t="s">
        <v>250</v>
      </c>
      <c r="C55" s="128" t="s">
        <v>251</v>
      </c>
      <c r="D55" s="128"/>
      <c r="E55" s="128"/>
      <c r="F55" s="128"/>
      <c r="G55" s="129"/>
      <c r="H55" s="129"/>
      <c r="I55" s="130">
        <f>ROUND(36178040/1000,0)</f>
        <v>36178</v>
      </c>
    </row>
    <row r="56" spans="1:11" s="126" customFormat="1" ht="12.75" customHeight="1">
      <c r="A56" s="97" t="s">
        <v>252</v>
      </c>
      <c r="B56" s="121" t="s">
        <v>253</v>
      </c>
      <c r="C56" s="112" t="s">
        <v>51</v>
      </c>
      <c r="D56" s="112"/>
      <c r="E56" s="112"/>
      <c r="F56" s="112"/>
      <c r="G56" s="112"/>
      <c r="H56" s="112"/>
      <c r="I56" s="114">
        <f>SUM(I52:I55)</f>
        <v>498972</v>
      </c>
      <c r="J56" s="131"/>
      <c r="K56" s="131"/>
    </row>
    <row r="57" spans="1:9" s="126" customFormat="1" ht="12.75" customHeight="1">
      <c r="A57" s="100" t="s">
        <v>254</v>
      </c>
      <c r="B57" s="75" t="s">
        <v>255</v>
      </c>
      <c r="C57" s="128" t="s">
        <v>256</v>
      </c>
      <c r="D57" s="128"/>
      <c r="E57" s="128"/>
      <c r="F57" s="128"/>
      <c r="G57" s="108"/>
      <c r="H57" s="108"/>
      <c r="I57" s="110">
        <v>314400</v>
      </c>
    </row>
    <row r="58" spans="1:9" s="126" customFormat="1" ht="12.75" customHeight="1">
      <c r="A58" s="97" t="s">
        <v>257</v>
      </c>
      <c r="B58" s="75" t="s">
        <v>258</v>
      </c>
      <c r="C58" s="128" t="s">
        <v>259</v>
      </c>
      <c r="D58" s="128"/>
      <c r="E58" s="128"/>
      <c r="F58" s="128"/>
      <c r="G58" s="108"/>
      <c r="H58" s="108"/>
      <c r="I58" s="110">
        <v>209600</v>
      </c>
    </row>
    <row r="59" spans="1:9" s="126" customFormat="1" ht="12.75" customHeight="1">
      <c r="A59" s="100" t="s">
        <v>260</v>
      </c>
      <c r="B59" s="121" t="s">
        <v>261</v>
      </c>
      <c r="C59" s="116" t="s">
        <v>262</v>
      </c>
      <c r="D59" s="116"/>
      <c r="E59" s="116"/>
      <c r="F59" s="116"/>
      <c r="G59" s="116"/>
      <c r="H59" s="116"/>
      <c r="I59" s="114">
        <f>+I58+I57</f>
        <v>524000</v>
      </c>
    </row>
    <row r="60" spans="1:9" s="126" customFormat="1" ht="12.75" customHeight="1">
      <c r="A60" s="97" t="s">
        <v>263</v>
      </c>
      <c r="B60" s="75" t="s">
        <v>264</v>
      </c>
      <c r="C60" s="128" t="s">
        <v>265</v>
      </c>
      <c r="D60" s="128"/>
      <c r="E60" s="128"/>
      <c r="F60" s="128"/>
      <c r="G60" s="108"/>
      <c r="H60" s="108"/>
      <c r="I60" s="110">
        <v>34900</v>
      </c>
    </row>
    <row r="61" spans="1:11" s="126" customFormat="1" ht="12.75" customHeight="1">
      <c r="A61" s="100" t="s">
        <v>266</v>
      </c>
      <c r="B61" s="75" t="s">
        <v>267</v>
      </c>
      <c r="C61" s="128" t="s">
        <v>268</v>
      </c>
      <c r="D61" s="128"/>
      <c r="E61" s="128"/>
      <c r="F61" s="128"/>
      <c r="G61" s="108"/>
      <c r="H61" s="108"/>
      <c r="I61" s="110">
        <v>23300</v>
      </c>
      <c r="K61" s="131"/>
    </row>
    <row r="62" spans="1:9" s="126" customFormat="1" ht="12.75" customHeight="1">
      <c r="A62" s="97" t="s">
        <v>269</v>
      </c>
      <c r="B62" s="121" t="s">
        <v>270</v>
      </c>
      <c r="C62" s="116" t="s">
        <v>271</v>
      </c>
      <c r="D62" s="116"/>
      <c r="E62" s="116"/>
      <c r="F62" s="116"/>
      <c r="G62" s="116"/>
      <c r="H62" s="116"/>
      <c r="I62" s="114">
        <f>+I61+I60</f>
        <v>58200</v>
      </c>
    </row>
    <row r="63" spans="1:9" s="126" customFormat="1" ht="12.75" customHeight="1">
      <c r="A63" s="100" t="s">
        <v>272</v>
      </c>
      <c r="B63" s="75" t="s">
        <v>273</v>
      </c>
      <c r="C63" s="132" t="s">
        <v>274</v>
      </c>
      <c r="D63" s="132"/>
      <c r="E63" s="132"/>
      <c r="F63" s="132"/>
      <c r="G63" s="116"/>
      <c r="H63" s="116"/>
      <c r="I63" s="110">
        <v>178900</v>
      </c>
    </row>
    <row r="64" spans="1:9" s="126" customFormat="1" ht="12.75" customHeight="1">
      <c r="A64" s="97" t="s">
        <v>275</v>
      </c>
      <c r="B64" s="75" t="s">
        <v>276</v>
      </c>
      <c r="C64" s="133" t="s">
        <v>277</v>
      </c>
      <c r="D64" s="133"/>
      <c r="E64" s="133"/>
      <c r="F64" s="133"/>
      <c r="G64" s="134"/>
      <c r="H64" s="134"/>
      <c r="I64" s="110">
        <v>81500</v>
      </c>
    </row>
    <row r="65" spans="1:9" s="126" customFormat="1" ht="12.75" customHeight="1">
      <c r="A65" s="100" t="s">
        <v>278</v>
      </c>
      <c r="B65" s="121" t="s">
        <v>279</v>
      </c>
      <c r="C65" s="116" t="s">
        <v>280</v>
      </c>
      <c r="D65" s="116"/>
      <c r="E65" s="116"/>
      <c r="F65" s="116"/>
      <c r="G65" s="116"/>
      <c r="H65" s="116"/>
      <c r="I65" s="114">
        <f>+I64+I63</f>
        <v>260400</v>
      </c>
    </row>
    <row r="66" spans="1:9" ht="12.75" customHeight="1">
      <c r="A66" s="97" t="s">
        <v>281</v>
      </c>
      <c r="B66" s="71" t="s">
        <v>282</v>
      </c>
      <c r="C66" s="71"/>
      <c r="D66" s="71"/>
      <c r="E66" s="71"/>
      <c r="F66" s="71"/>
      <c r="G66" s="71"/>
      <c r="H66" s="71"/>
      <c r="I66" s="125">
        <f>+I65+I62+I59+I56</f>
        <v>1341572</v>
      </c>
    </row>
    <row r="67" spans="1:10" ht="12.75" customHeight="1">
      <c r="A67" s="100" t="s">
        <v>283</v>
      </c>
      <c r="B67" s="71" t="s">
        <v>103</v>
      </c>
      <c r="C67" s="71"/>
      <c r="D67" s="71"/>
      <c r="E67" s="71"/>
      <c r="F67" s="71"/>
      <c r="G67" s="71"/>
      <c r="H67" s="71"/>
      <c r="I67" s="135">
        <f>+I66+I51</f>
        <v>7645035</v>
      </c>
      <c r="J67" s="136"/>
    </row>
  </sheetData>
  <sheetProtection selectLockedCells="1" selectUnlockedCells="1"/>
  <mergeCells count="69">
    <mergeCell ref="A1:I1"/>
    <mergeCell ref="A3:I3"/>
    <mergeCell ref="A5:A8"/>
    <mergeCell ref="B5:B8"/>
    <mergeCell ref="C5:F8"/>
    <mergeCell ref="G5:G8"/>
    <mergeCell ref="H5:I5"/>
    <mergeCell ref="H6:H8"/>
    <mergeCell ref="I6:I8"/>
    <mergeCell ref="C9:F9"/>
    <mergeCell ref="C10:F10"/>
    <mergeCell ref="C11:F11"/>
    <mergeCell ref="C12:F12"/>
    <mergeCell ref="C13:F13"/>
    <mergeCell ref="C14:F14"/>
    <mergeCell ref="C15:H15"/>
    <mergeCell ref="C16:F16"/>
    <mergeCell ref="C17:F17"/>
    <mergeCell ref="C18:H18"/>
    <mergeCell ref="B19:B20"/>
    <mergeCell ref="C19:E20"/>
    <mergeCell ref="B21:B22"/>
    <mergeCell ref="C21:E22"/>
    <mergeCell ref="C23:E23"/>
    <mergeCell ref="B24:B25"/>
    <mergeCell ref="C24:E24"/>
    <mergeCell ref="C25:E25"/>
    <mergeCell ref="C26:H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H44"/>
    <mergeCell ref="C45:F45"/>
    <mergeCell ref="C46:F46"/>
    <mergeCell ref="C47:H47"/>
    <mergeCell ref="C48:F48"/>
    <mergeCell ref="C49:F49"/>
    <mergeCell ref="C50:H50"/>
    <mergeCell ref="B51:H51"/>
    <mergeCell ref="C52:F52"/>
    <mergeCell ref="C53:F53"/>
    <mergeCell ref="C54:F54"/>
    <mergeCell ref="C55:F55"/>
    <mergeCell ref="C56:H56"/>
    <mergeCell ref="C57:F57"/>
    <mergeCell ref="C58:F58"/>
    <mergeCell ref="C59:H59"/>
    <mergeCell ref="C60:F60"/>
    <mergeCell ref="C61:F61"/>
    <mergeCell ref="C62:H62"/>
    <mergeCell ref="C63:F63"/>
    <mergeCell ref="C64:F64"/>
    <mergeCell ref="C65:H65"/>
    <mergeCell ref="B66:H66"/>
    <mergeCell ref="B67:H67"/>
  </mergeCells>
  <printOptions horizontalCentered="1" verticalCentered="1"/>
  <pageMargins left="0.2361111111111111" right="0.2361111111111111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="70" zoomScaleNormal="67" zoomScaleSheetLayoutView="70" workbookViewId="0" topLeftCell="A1">
      <pane xSplit="4" ySplit="9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3" sqref="C13"/>
    </sheetView>
  </sheetViews>
  <sheetFormatPr defaultColWidth="9.00390625" defaultRowHeight="12.75"/>
  <cols>
    <col min="1" max="2" width="8.75390625" style="137" customWidth="1"/>
    <col min="3" max="4" width="12.75390625" style="137" customWidth="1"/>
    <col min="5" max="5" width="117.00390625" style="137" customWidth="1"/>
    <col min="6" max="6" width="21.75390625" style="137" customWidth="1"/>
    <col min="7" max="7" width="23.00390625" style="137" customWidth="1"/>
    <col min="8" max="8" width="22.125" style="137" customWidth="1"/>
    <col min="9" max="9" width="19.625" style="137" customWidth="1"/>
    <col min="10" max="248" width="9.125" style="137" customWidth="1"/>
  </cols>
  <sheetData>
    <row r="1" spans="1:9" ht="18">
      <c r="A1" s="138" t="s">
        <v>284</v>
      </c>
      <c r="B1" s="138"/>
      <c r="C1" s="138"/>
      <c r="D1" s="138"/>
      <c r="E1" s="138"/>
      <c r="F1" s="138"/>
      <c r="G1" s="138"/>
      <c r="H1" s="138"/>
      <c r="I1" s="138"/>
    </row>
    <row r="2" spans="1:9" ht="18">
      <c r="A2" s="139"/>
      <c r="B2" s="139"/>
      <c r="C2" s="139"/>
      <c r="D2" s="139"/>
      <c r="E2" s="139"/>
      <c r="F2" s="139"/>
      <c r="G2" s="139"/>
      <c r="H2" s="139"/>
      <c r="I2" s="139"/>
    </row>
    <row r="3" spans="1:9" ht="18">
      <c r="A3" s="139"/>
      <c r="B3" s="140"/>
      <c r="C3" s="140"/>
      <c r="D3" s="140"/>
      <c r="E3" s="141"/>
      <c r="F3" s="140"/>
      <c r="G3" s="140"/>
      <c r="H3" s="140"/>
      <c r="I3" s="140"/>
    </row>
    <row r="4" spans="1:9" ht="18">
      <c r="A4" s="142" t="s">
        <v>59</v>
      </c>
      <c r="B4" s="142"/>
      <c r="C4" s="142"/>
      <c r="D4" s="142"/>
      <c r="E4" s="142"/>
      <c r="F4" s="142"/>
      <c r="G4" s="142"/>
      <c r="H4" s="142"/>
      <c r="I4" s="142"/>
    </row>
    <row r="5" spans="1:9" ht="18">
      <c r="A5" s="143" t="s">
        <v>285</v>
      </c>
      <c r="B5" s="143"/>
      <c r="C5" s="143"/>
      <c r="D5" s="143"/>
      <c r="E5" s="143"/>
      <c r="F5" s="143"/>
      <c r="G5" s="143"/>
      <c r="H5" s="143"/>
      <c r="I5" s="143"/>
    </row>
    <row r="6" spans="1:9" ht="18">
      <c r="A6" s="140"/>
      <c r="B6" s="140"/>
      <c r="C6" s="140"/>
      <c r="D6" s="140"/>
      <c r="E6" s="144"/>
      <c r="F6" s="145"/>
      <c r="G6" s="144"/>
      <c r="H6"/>
      <c r="I6" s="10" t="s">
        <v>2</v>
      </c>
    </row>
    <row r="7" spans="1:9" ht="21" customHeight="1">
      <c r="A7" s="15" t="s">
        <v>5</v>
      </c>
      <c r="B7" s="15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</row>
    <row r="8" spans="1:9" s="146" customFormat="1" ht="60" customHeight="1">
      <c r="A8" s="17" t="s">
        <v>14</v>
      </c>
      <c r="B8" s="18" t="s">
        <v>15</v>
      </c>
      <c r="C8" s="18" t="s">
        <v>16</v>
      </c>
      <c r="D8" s="18" t="s">
        <v>17</v>
      </c>
      <c r="E8" s="19" t="s">
        <v>18</v>
      </c>
      <c r="F8" s="21" t="s">
        <v>286</v>
      </c>
      <c r="G8" s="21"/>
      <c r="H8" s="21"/>
      <c r="I8" s="21" t="s">
        <v>20</v>
      </c>
    </row>
    <row r="9" spans="1:9" s="146" customFormat="1" ht="60" customHeight="1">
      <c r="A9" s="17"/>
      <c r="B9" s="18"/>
      <c r="C9" s="18"/>
      <c r="D9" s="18"/>
      <c r="E9" s="19"/>
      <c r="F9" s="19" t="s">
        <v>21</v>
      </c>
      <c r="G9" s="19" t="s">
        <v>22</v>
      </c>
      <c r="H9" s="21" t="s">
        <v>23</v>
      </c>
      <c r="I9" s="21"/>
    </row>
    <row r="10" spans="1:9" s="4" customFormat="1" ht="49.5" customHeight="1">
      <c r="A10" s="55"/>
      <c r="B10" s="55"/>
      <c r="C10" s="55" t="s">
        <v>287</v>
      </c>
      <c r="D10" s="147"/>
      <c r="E10" s="148" t="s">
        <v>288</v>
      </c>
      <c r="F10" s="149">
        <v>0</v>
      </c>
      <c r="G10" s="150">
        <v>0</v>
      </c>
      <c r="H10" s="149">
        <v>0</v>
      </c>
      <c r="I10" s="149">
        <f aca="true" t="shared" si="0" ref="I10:I18">SUM(F10:H10)</f>
        <v>0</v>
      </c>
    </row>
    <row r="11" spans="1:9" s="4" customFormat="1" ht="49.5" customHeight="1">
      <c r="A11" s="55"/>
      <c r="B11" s="55"/>
      <c r="C11" s="55" t="s">
        <v>289</v>
      </c>
      <c r="D11" s="147"/>
      <c r="E11" s="148" t="s">
        <v>290</v>
      </c>
      <c r="F11" s="149">
        <v>0</v>
      </c>
      <c r="G11" s="150">
        <v>0</v>
      </c>
      <c r="H11" s="149">
        <v>0</v>
      </c>
      <c r="I11" s="149">
        <f t="shared" si="0"/>
        <v>0</v>
      </c>
    </row>
    <row r="12" spans="1:9" s="4" customFormat="1" ht="49.5" customHeight="1">
      <c r="A12" s="55"/>
      <c r="B12" s="55"/>
      <c r="C12" s="55" t="s">
        <v>291</v>
      </c>
      <c r="D12" s="147"/>
      <c r="E12" s="148" t="s">
        <v>292</v>
      </c>
      <c r="F12" s="149">
        <f>SUM(F13:F19)</f>
        <v>0</v>
      </c>
      <c r="G12" s="150">
        <f>SUM(G13:G19)</f>
        <v>0</v>
      </c>
      <c r="H12" s="149">
        <f>SUM(H13:H19)</f>
        <v>0</v>
      </c>
      <c r="I12" s="149">
        <f t="shared" si="0"/>
        <v>0</v>
      </c>
    </row>
    <row r="13" spans="1:9" s="4" customFormat="1" ht="49.5" customHeight="1">
      <c r="A13" s="55"/>
      <c r="B13" s="55"/>
      <c r="C13" s="55"/>
      <c r="D13" s="55" t="s">
        <v>293</v>
      </c>
      <c r="E13" s="148" t="s">
        <v>294</v>
      </c>
      <c r="F13" s="151">
        <v>0</v>
      </c>
      <c r="G13" s="152">
        <v>0</v>
      </c>
      <c r="H13" s="151">
        <v>0</v>
      </c>
      <c r="I13" s="151">
        <f t="shared" si="0"/>
        <v>0</v>
      </c>
    </row>
    <row r="14" spans="1:9" s="4" customFormat="1" ht="49.5" customHeight="1">
      <c r="A14" s="55"/>
      <c r="B14" s="55"/>
      <c r="C14" s="55"/>
      <c r="D14" s="55" t="s">
        <v>295</v>
      </c>
      <c r="E14" s="148" t="s">
        <v>296</v>
      </c>
      <c r="F14" s="151">
        <v>0</v>
      </c>
      <c r="G14" s="152">
        <v>0</v>
      </c>
      <c r="H14" s="151">
        <v>0</v>
      </c>
      <c r="I14" s="151">
        <f t="shared" si="0"/>
        <v>0</v>
      </c>
    </row>
    <row r="15" spans="1:9" s="4" customFormat="1" ht="49.5" customHeight="1">
      <c r="A15" s="55"/>
      <c r="B15" s="55"/>
      <c r="C15" s="55"/>
      <c r="D15" s="55" t="s">
        <v>297</v>
      </c>
      <c r="E15" s="153" t="s">
        <v>298</v>
      </c>
      <c r="F15" s="151">
        <v>0</v>
      </c>
      <c r="G15" s="152">
        <v>0</v>
      </c>
      <c r="H15" s="151">
        <v>0</v>
      </c>
      <c r="I15" s="151">
        <f t="shared" si="0"/>
        <v>0</v>
      </c>
    </row>
    <row r="16" spans="1:9" s="4" customFormat="1" ht="49.5" customHeight="1">
      <c r="A16" s="55"/>
      <c r="B16" s="55"/>
      <c r="C16" s="55"/>
      <c r="D16" s="55" t="s">
        <v>299</v>
      </c>
      <c r="E16" s="148" t="s">
        <v>300</v>
      </c>
      <c r="F16" s="151">
        <v>0</v>
      </c>
      <c r="G16" s="152">
        <v>0</v>
      </c>
      <c r="H16" s="151">
        <v>0</v>
      </c>
      <c r="I16" s="151">
        <f t="shared" si="0"/>
        <v>0</v>
      </c>
    </row>
    <row r="17" spans="1:9" s="4" customFormat="1" ht="49.5" customHeight="1">
      <c r="A17" s="55"/>
      <c r="B17" s="55"/>
      <c r="C17" s="55"/>
      <c r="D17" s="55" t="s">
        <v>301</v>
      </c>
      <c r="E17" s="153" t="s">
        <v>302</v>
      </c>
      <c r="F17" s="151">
        <v>0</v>
      </c>
      <c r="G17" s="152">
        <v>0</v>
      </c>
      <c r="H17" s="151">
        <v>0</v>
      </c>
      <c r="I17" s="151">
        <f t="shared" si="0"/>
        <v>0</v>
      </c>
    </row>
    <row r="18" spans="1:9" s="4" customFormat="1" ht="49.5" customHeight="1">
      <c r="A18" s="55"/>
      <c r="B18" s="55"/>
      <c r="C18" s="55"/>
      <c r="D18" s="55" t="s">
        <v>303</v>
      </c>
      <c r="E18" s="153" t="s">
        <v>304</v>
      </c>
      <c r="F18" s="151">
        <v>0</v>
      </c>
      <c r="G18" s="152">
        <v>0</v>
      </c>
      <c r="H18" s="151">
        <v>0</v>
      </c>
      <c r="I18" s="151">
        <f t="shared" si="0"/>
        <v>0</v>
      </c>
    </row>
    <row r="19" spans="1:9" s="4" customFormat="1" ht="49.5" customHeight="1">
      <c r="A19" s="55"/>
      <c r="B19" s="55"/>
      <c r="C19" s="55"/>
      <c r="D19" s="55" t="s">
        <v>305</v>
      </c>
      <c r="E19" s="148" t="s">
        <v>306</v>
      </c>
      <c r="F19" s="151">
        <v>0</v>
      </c>
      <c r="G19" s="152">
        <v>0</v>
      </c>
      <c r="H19" s="151">
        <v>0</v>
      </c>
      <c r="I19" s="151">
        <f>SUM(F19:H19)</f>
        <v>0</v>
      </c>
    </row>
    <row r="20" spans="1:9" s="4" customFormat="1" ht="49.5" customHeight="1">
      <c r="A20" s="55"/>
      <c r="B20" s="55"/>
      <c r="C20" s="55" t="s">
        <v>307</v>
      </c>
      <c r="D20" s="55"/>
      <c r="E20" s="148" t="s">
        <v>308</v>
      </c>
      <c r="F20" s="149">
        <v>0</v>
      </c>
      <c r="G20" s="149">
        <v>0</v>
      </c>
      <c r="H20" s="149">
        <v>0</v>
      </c>
      <c r="I20" s="149">
        <f>SUM(F20:H20)</f>
        <v>0</v>
      </c>
    </row>
    <row r="21" spans="1:9" s="4" customFormat="1" ht="49.5" customHeight="1">
      <c r="A21" s="55"/>
      <c r="B21" s="55"/>
      <c r="C21" s="55" t="s">
        <v>309</v>
      </c>
      <c r="D21" s="55"/>
      <c r="E21" s="148" t="s">
        <v>310</v>
      </c>
      <c r="F21" s="149">
        <v>0</v>
      </c>
      <c r="G21" s="149">
        <v>0</v>
      </c>
      <c r="H21" s="149">
        <v>0</v>
      </c>
      <c r="I21" s="149">
        <f>SUM(F21:H21)</f>
        <v>0</v>
      </c>
    </row>
    <row r="22" spans="1:9" ht="60" customHeight="1">
      <c r="A22" s="154" t="s">
        <v>311</v>
      </c>
      <c r="B22" s="154"/>
      <c r="C22" s="154"/>
      <c r="D22" s="154"/>
      <c r="E22" s="154"/>
      <c r="F22" s="155">
        <f>SUM(F10+F11+F12+F20+F21)</f>
        <v>0</v>
      </c>
      <c r="G22" s="155">
        <f>SUM(G10+G11+G12+G20+G21)</f>
        <v>0</v>
      </c>
      <c r="H22" s="155">
        <f>SUM(H10+H11+H12+H20+H21)</f>
        <v>0</v>
      </c>
      <c r="I22" s="155">
        <f>SUM(F22:H22)</f>
        <v>0</v>
      </c>
    </row>
  </sheetData>
  <sheetProtection selectLockedCells="1" selectUnlockedCells="1"/>
  <mergeCells count="12">
    <mergeCell ref="A1:I1"/>
    <mergeCell ref="A2:H2"/>
    <mergeCell ref="A4:I4"/>
    <mergeCell ref="A5:I5"/>
    <mergeCell ref="A8:A9"/>
    <mergeCell ref="B8:B9"/>
    <mergeCell ref="C8:C9"/>
    <mergeCell ref="D8:D9"/>
    <mergeCell ref="E8:E9"/>
    <mergeCell ref="F8:H8"/>
    <mergeCell ref="I8:I9"/>
    <mergeCell ref="A22:E22"/>
  </mergeCells>
  <printOptions horizontalCentered="1" verticalCentered="1"/>
  <pageMargins left="0.2361111111111111" right="0.2361111111111111" top="0.393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="65" zoomScaleNormal="67" zoomScaleSheetLayoutView="65" workbookViewId="0" topLeftCell="A1">
      <selection activeCell="E13" sqref="E13"/>
    </sheetView>
  </sheetViews>
  <sheetFormatPr defaultColWidth="9.00390625" defaultRowHeight="21.75" customHeight="1"/>
  <cols>
    <col min="1" max="2" width="8.75390625" style="156" customWidth="1"/>
    <col min="3" max="3" width="12.75390625" style="156" customWidth="1"/>
    <col min="4" max="4" width="102.125" style="157" customWidth="1"/>
    <col min="5" max="7" width="25.625" style="158" customWidth="1"/>
    <col min="8" max="8" width="17.75390625" style="158" customWidth="1"/>
    <col min="9" max="9" width="0" style="157" hidden="1" customWidth="1"/>
    <col min="10" max="246" width="9.125" style="157" customWidth="1"/>
  </cols>
  <sheetData>
    <row r="1" spans="1:9" ht="18" customHeight="1">
      <c r="A1" s="159" t="s">
        <v>312</v>
      </c>
      <c r="B1" s="159"/>
      <c r="C1" s="159"/>
      <c r="D1" s="159"/>
      <c r="E1" s="159"/>
      <c r="F1" s="159"/>
      <c r="G1" s="159"/>
      <c r="H1" s="159"/>
      <c r="I1" s="160"/>
    </row>
    <row r="2" spans="1:8" ht="18" customHeight="1">
      <c r="A2" s="161"/>
      <c r="B2" s="161"/>
      <c r="C2" s="161"/>
      <c r="D2" s="161"/>
      <c r="E2" s="161"/>
      <c r="F2" s="161"/>
      <c r="G2" s="161"/>
      <c r="H2" s="161"/>
    </row>
    <row r="3" spans="1:8" ht="18" customHeight="1">
      <c r="A3" s="161"/>
      <c r="D3" s="162"/>
      <c r="E3" s="162"/>
      <c r="F3" s="162"/>
      <c r="G3" s="162"/>
      <c r="H3" s="162"/>
    </row>
    <row r="4" spans="1:8" ht="18" customHeight="1">
      <c r="A4" s="163" t="s">
        <v>313</v>
      </c>
      <c r="B4" s="163"/>
      <c r="C4" s="163"/>
      <c r="D4" s="163"/>
      <c r="E4" s="163"/>
      <c r="F4" s="163"/>
      <c r="G4" s="163"/>
      <c r="H4" s="163"/>
    </row>
    <row r="5" spans="1:9" ht="18" customHeight="1">
      <c r="A5" s="164" t="s">
        <v>314</v>
      </c>
      <c r="B5" s="164"/>
      <c r="C5" s="164"/>
      <c r="D5" s="164"/>
      <c r="E5" s="164"/>
      <c r="F5" s="164"/>
      <c r="G5" s="164"/>
      <c r="H5" s="164"/>
      <c r="I5" s="160"/>
    </row>
    <row r="6" spans="4:8" s="165" customFormat="1" ht="18" customHeight="1">
      <c r="D6" s="166"/>
      <c r="E6" s="167"/>
      <c r="F6" s="166"/>
      <c r="G6"/>
      <c r="H6" s="10" t="s">
        <v>2</v>
      </c>
    </row>
    <row r="7" spans="1:8" s="170" customFormat="1" ht="21" customHeight="1">
      <c r="A7" s="168" t="s">
        <v>5</v>
      </c>
      <c r="B7" s="168" t="s">
        <v>6</v>
      </c>
      <c r="C7" s="168" t="s">
        <v>7</v>
      </c>
      <c r="D7" s="169" t="s">
        <v>315</v>
      </c>
      <c r="E7" s="15" t="s">
        <v>9</v>
      </c>
      <c r="F7" s="15" t="s">
        <v>10</v>
      </c>
      <c r="G7" s="15" t="s">
        <v>11</v>
      </c>
      <c r="H7" s="15" t="s">
        <v>12</v>
      </c>
    </row>
    <row r="8" spans="1:8" s="172" customFormat="1" ht="60" customHeight="1">
      <c r="A8" s="17" t="s">
        <v>14</v>
      </c>
      <c r="B8" s="18" t="s">
        <v>15</v>
      </c>
      <c r="C8" s="18" t="s">
        <v>16</v>
      </c>
      <c r="D8" s="19" t="s">
        <v>18</v>
      </c>
      <c r="E8" s="171" t="s">
        <v>316</v>
      </c>
      <c r="F8" s="171"/>
      <c r="G8" s="171"/>
      <c r="H8" s="171" t="s">
        <v>20</v>
      </c>
    </row>
    <row r="9" spans="1:8" s="172" customFormat="1" ht="60" customHeight="1">
      <c r="A9" s="17"/>
      <c r="B9" s="18"/>
      <c r="C9" s="18"/>
      <c r="D9" s="19"/>
      <c r="E9" s="173" t="s">
        <v>21</v>
      </c>
      <c r="F9" s="173" t="s">
        <v>22</v>
      </c>
      <c r="G9" s="21" t="s">
        <v>23</v>
      </c>
      <c r="H9" s="171"/>
    </row>
    <row r="10" spans="1:8" ht="49.5" customHeight="1">
      <c r="A10" s="174"/>
      <c r="B10" s="174"/>
      <c r="C10" s="175" t="s">
        <v>317</v>
      </c>
      <c r="D10" s="174" t="s">
        <v>318</v>
      </c>
      <c r="E10" s="176">
        <v>2700000</v>
      </c>
      <c r="F10" s="176">
        <v>0</v>
      </c>
      <c r="G10" s="176">
        <v>0</v>
      </c>
      <c r="H10" s="177">
        <f>SUM(E10:G10)</f>
        <v>2700000</v>
      </c>
    </row>
    <row r="11" spans="1:8" ht="49.5" customHeight="1">
      <c r="A11" s="174"/>
      <c r="B11" s="174"/>
      <c r="C11" s="175" t="s">
        <v>319</v>
      </c>
      <c r="D11" s="174" t="s">
        <v>320</v>
      </c>
      <c r="E11" s="176">
        <v>0</v>
      </c>
      <c r="F11" s="176">
        <v>0</v>
      </c>
      <c r="G11" s="178">
        <v>0</v>
      </c>
      <c r="H11" s="177">
        <f>SUM(E11:G11)</f>
        <v>0</v>
      </c>
    </row>
    <row r="12" spans="1:8" ht="49.5" customHeight="1">
      <c r="A12" s="174"/>
      <c r="B12" s="174"/>
      <c r="C12" s="175" t="s">
        <v>321</v>
      </c>
      <c r="D12" s="174" t="s">
        <v>322</v>
      </c>
      <c r="E12" s="176">
        <v>10703938</v>
      </c>
      <c r="F12" s="176">
        <v>0</v>
      </c>
      <c r="G12" s="178">
        <v>0</v>
      </c>
      <c r="H12" s="177">
        <f>SUM(E12:G12)</f>
        <v>10703938</v>
      </c>
    </row>
    <row r="13" spans="1:8" ht="49.5" customHeight="1">
      <c r="A13" s="174"/>
      <c r="B13" s="174"/>
      <c r="C13" s="175" t="s">
        <v>323</v>
      </c>
      <c r="D13" s="174" t="s">
        <v>324</v>
      </c>
      <c r="E13" s="176">
        <v>75000</v>
      </c>
      <c r="F13" s="176">
        <v>0</v>
      </c>
      <c r="G13" s="176">
        <v>0</v>
      </c>
      <c r="H13" s="177">
        <f>SUM(E13:G13)</f>
        <v>75000</v>
      </c>
    </row>
    <row r="14" spans="1:8" s="156" customFormat="1" ht="60" customHeight="1">
      <c r="A14" s="179"/>
      <c r="B14" s="180"/>
      <c r="C14" s="180"/>
      <c r="D14" s="181" t="s">
        <v>325</v>
      </c>
      <c r="E14" s="182">
        <f>SUM(E10:E13)</f>
        <v>13478938</v>
      </c>
      <c r="F14" s="182">
        <f>SUM(F10:F13)</f>
        <v>0</v>
      </c>
      <c r="G14" s="182">
        <f>SUM(G10:G13)</f>
        <v>0</v>
      </c>
      <c r="H14" s="182">
        <f>SUM(E14:G14)</f>
        <v>13478938</v>
      </c>
    </row>
  </sheetData>
  <sheetProtection selectLockedCells="1" selectUnlockedCells="1"/>
  <mergeCells count="10">
    <mergeCell ref="A1:H1"/>
    <mergeCell ref="A2:G2"/>
    <mergeCell ref="A4:H4"/>
    <mergeCell ref="A5:H5"/>
    <mergeCell ref="A8:A9"/>
    <mergeCell ref="B8:B9"/>
    <mergeCell ref="C8:C9"/>
    <mergeCell ref="D8:D9"/>
    <mergeCell ref="E8:G8"/>
    <mergeCell ref="H8:H9"/>
  </mergeCells>
  <printOptions horizontalCentered="1" verticalCentered="1"/>
  <pageMargins left="0.2361111111111111" right="0.2361111111111111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5" zoomScaleNormal="67" zoomScaleSheetLayoutView="65" workbookViewId="0" topLeftCell="A1">
      <selection activeCell="C13" sqref="C13"/>
    </sheetView>
  </sheetViews>
  <sheetFormatPr defaultColWidth="9.00390625" defaultRowHeight="60" customHeight="1"/>
  <cols>
    <col min="1" max="3" width="8.75390625" style="137" customWidth="1"/>
    <col min="4" max="4" width="101.00390625" style="137" customWidth="1"/>
    <col min="5" max="7" width="23.75390625" style="137" customWidth="1"/>
    <col min="8" max="8" width="18.00390625" style="137" customWidth="1"/>
    <col min="9" max="9" width="18.875" style="183" customWidth="1"/>
    <col min="10" max="249" width="9.125" style="183" customWidth="1"/>
  </cols>
  <sheetData>
    <row r="1" spans="1:8" ht="18" customHeight="1">
      <c r="A1" s="159" t="s">
        <v>326</v>
      </c>
      <c r="B1" s="159"/>
      <c r="C1" s="159"/>
      <c r="D1" s="159"/>
      <c r="E1" s="159"/>
      <c r="F1" s="159"/>
      <c r="G1" s="159"/>
      <c r="H1" s="159"/>
    </row>
    <row r="2" spans="1:8" ht="18" customHeight="1">
      <c r="A2" s="161"/>
      <c r="B2" s="161"/>
      <c r="C2" s="161"/>
      <c r="D2" s="161"/>
      <c r="E2" s="161"/>
      <c r="F2" s="161"/>
      <c r="G2" s="161"/>
      <c r="H2" s="161"/>
    </row>
    <row r="3" spans="1:8" ht="18" customHeight="1">
      <c r="A3" s="161"/>
      <c r="B3" s="161"/>
      <c r="C3" s="140"/>
      <c r="D3" s="141"/>
      <c r="E3" s="140"/>
      <c r="F3" s="140"/>
      <c r="G3" s="140"/>
      <c r="H3" s="140"/>
    </row>
    <row r="4" spans="1:8" ht="18" customHeight="1">
      <c r="A4" s="141" t="s">
        <v>327</v>
      </c>
      <c r="B4" s="141"/>
      <c r="C4" s="141"/>
      <c r="D4" s="141"/>
      <c r="E4" s="141"/>
      <c r="F4" s="141"/>
      <c r="G4" s="141"/>
      <c r="H4" s="141"/>
    </row>
    <row r="5" spans="1:8" ht="18" customHeight="1">
      <c r="A5" s="143" t="s">
        <v>328</v>
      </c>
      <c r="B5" s="143"/>
      <c r="C5" s="143"/>
      <c r="D5" s="143"/>
      <c r="E5" s="143"/>
      <c r="F5" s="143"/>
      <c r="G5" s="143"/>
      <c r="H5" s="143"/>
    </row>
    <row r="6" spans="1:8" ht="18" customHeight="1">
      <c r="A6" s="184"/>
      <c r="B6" s="184"/>
      <c r="C6" s="184"/>
      <c r="D6" s="185"/>
      <c r="E6" s="186"/>
      <c r="F6" s="187"/>
      <c r="G6"/>
      <c r="H6" s="10" t="s">
        <v>2</v>
      </c>
    </row>
    <row r="7" spans="1:8" ht="21" customHeight="1">
      <c r="A7" s="15" t="s">
        <v>5</v>
      </c>
      <c r="B7" s="15" t="s">
        <v>6</v>
      </c>
      <c r="C7" s="14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</row>
    <row r="8" spans="1:8" s="189" customFormat="1" ht="60" customHeight="1">
      <c r="A8" s="17" t="s">
        <v>14</v>
      </c>
      <c r="B8" s="18" t="s">
        <v>15</v>
      </c>
      <c r="C8" s="18" t="s">
        <v>16</v>
      </c>
      <c r="D8" s="188" t="s">
        <v>329</v>
      </c>
      <c r="E8" s="21" t="s">
        <v>286</v>
      </c>
      <c r="F8" s="21"/>
      <c r="G8" s="21"/>
      <c r="H8" s="21" t="s">
        <v>20</v>
      </c>
    </row>
    <row r="9" spans="1:8" s="189" customFormat="1" ht="60" customHeight="1">
      <c r="A9" s="17"/>
      <c r="B9" s="18"/>
      <c r="C9" s="18"/>
      <c r="D9" s="188"/>
      <c r="E9" s="19" t="s">
        <v>21</v>
      </c>
      <c r="F9" s="19" t="s">
        <v>22</v>
      </c>
      <c r="G9" s="21" t="s">
        <v>23</v>
      </c>
      <c r="H9" s="21"/>
    </row>
    <row r="10" spans="1:8" s="157" customFormat="1" ht="49.5" customHeight="1">
      <c r="A10" s="55"/>
      <c r="B10" s="55"/>
      <c r="C10" s="190" t="s">
        <v>330</v>
      </c>
      <c r="D10" s="151" t="s">
        <v>331</v>
      </c>
      <c r="E10" s="149">
        <v>0</v>
      </c>
      <c r="F10" s="149">
        <v>0</v>
      </c>
      <c r="G10" s="149">
        <v>500</v>
      </c>
      <c r="H10" s="149">
        <f aca="true" t="shared" si="0" ref="H10:H16">SUM(E10:G10)</f>
        <v>500</v>
      </c>
    </row>
    <row r="11" spans="1:8" s="157" customFormat="1" ht="49.5" customHeight="1">
      <c r="A11" s="55"/>
      <c r="B11" s="55"/>
      <c r="C11" s="190" t="s">
        <v>332</v>
      </c>
      <c r="D11" s="151" t="s">
        <v>333</v>
      </c>
      <c r="E11" s="149" t="s">
        <v>334</v>
      </c>
      <c r="F11" s="149">
        <v>0</v>
      </c>
      <c r="G11" s="149">
        <v>0</v>
      </c>
      <c r="H11" s="149">
        <f t="shared" si="0"/>
        <v>0</v>
      </c>
    </row>
    <row r="12" spans="1:8" s="157" customFormat="1" ht="49.5" customHeight="1">
      <c r="A12" s="55"/>
      <c r="B12" s="55"/>
      <c r="C12" s="190" t="s">
        <v>335</v>
      </c>
      <c r="D12" s="191" t="s">
        <v>336</v>
      </c>
      <c r="E12" s="149">
        <v>0</v>
      </c>
      <c r="F12" s="149">
        <v>0</v>
      </c>
      <c r="G12" s="149">
        <v>0</v>
      </c>
      <c r="H12" s="149">
        <f t="shared" si="0"/>
        <v>0</v>
      </c>
    </row>
    <row r="13" spans="1:8" s="157" customFormat="1" ht="49.5" customHeight="1">
      <c r="A13" s="55"/>
      <c r="B13" s="55"/>
      <c r="C13" s="190" t="s">
        <v>337</v>
      </c>
      <c r="D13" s="191" t="s">
        <v>338</v>
      </c>
      <c r="E13" s="149">
        <v>0</v>
      </c>
      <c r="F13" s="150">
        <v>0</v>
      </c>
      <c r="G13" s="149">
        <v>10000</v>
      </c>
      <c r="H13" s="149">
        <f t="shared" si="0"/>
        <v>10000</v>
      </c>
    </row>
    <row r="14" spans="1:8" s="157" customFormat="1" ht="49.5" customHeight="1">
      <c r="A14" s="55"/>
      <c r="B14" s="55"/>
      <c r="C14" s="190" t="s">
        <v>339</v>
      </c>
      <c r="D14" s="191" t="s">
        <v>340</v>
      </c>
      <c r="E14" s="149">
        <v>0</v>
      </c>
      <c r="F14" s="150">
        <v>0</v>
      </c>
      <c r="G14" s="149">
        <v>0</v>
      </c>
      <c r="H14" s="149">
        <f t="shared" si="0"/>
        <v>0</v>
      </c>
    </row>
    <row r="15" spans="1:8" s="157" customFormat="1" ht="49.5" customHeight="1">
      <c r="A15" s="55"/>
      <c r="B15" s="55"/>
      <c r="C15" s="190" t="s">
        <v>341</v>
      </c>
      <c r="D15" s="192" t="s">
        <v>342</v>
      </c>
      <c r="E15" s="193">
        <v>0</v>
      </c>
      <c r="F15" s="194">
        <v>0</v>
      </c>
      <c r="G15" s="193">
        <v>0</v>
      </c>
      <c r="H15" s="149">
        <f t="shared" si="0"/>
        <v>0</v>
      </c>
    </row>
    <row r="16" spans="1:9" ht="60" customHeight="1">
      <c r="A16" s="195" t="s">
        <v>343</v>
      </c>
      <c r="B16" s="195"/>
      <c r="C16" s="195"/>
      <c r="D16" s="195"/>
      <c r="E16" s="155">
        <f>SUM(E10:E15)</f>
        <v>0</v>
      </c>
      <c r="F16" s="155">
        <f>SUM(F10:F15)</f>
        <v>0</v>
      </c>
      <c r="G16" s="155">
        <f>SUM(G10:G15)</f>
        <v>10500</v>
      </c>
      <c r="H16" s="155">
        <f t="shared" si="0"/>
        <v>10500</v>
      </c>
      <c r="I16" s="157"/>
    </row>
  </sheetData>
  <sheetProtection selectLockedCells="1" selectUnlockedCells="1"/>
  <mergeCells count="11">
    <mergeCell ref="A1:H1"/>
    <mergeCell ref="A2:G2"/>
    <mergeCell ref="A4:H4"/>
    <mergeCell ref="A5:H5"/>
    <mergeCell ref="A8:A9"/>
    <mergeCell ref="B8:B9"/>
    <mergeCell ref="C8:C9"/>
    <mergeCell ref="D8:D9"/>
    <mergeCell ref="E8:G8"/>
    <mergeCell ref="H8:H9"/>
    <mergeCell ref="A16:D16"/>
  </mergeCells>
  <printOptions horizontalCentered="1" verticalCentered="1"/>
  <pageMargins left="0.2361111111111111" right="0.2361111111111111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view="pageBreakPreview" zoomScale="70" zoomScaleNormal="67" zoomScaleSheetLayoutView="70" workbookViewId="0" topLeftCell="A1">
      <selection activeCell="C13" sqref="C13"/>
    </sheetView>
  </sheetViews>
  <sheetFormatPr defaultColWidth="9.00390625" defaultRowHeight="12.75"/>
  <cols>
    <col min="1" max="2" width="8.75390625" style="137" customWidth="1"/>
    <col min="3" max="3" width="12.75390625" style="137" customWidth="1"/>
    <col min="4" max="4" width="93.75390625" style="137" customWidth="1"/>
    <col min="5" max="5" width="22.00390625" style="137" customWidth="1"/>
    <col min="6" max="7" width="23.75390625" style="137" customWidth="1"/>
    <col min="8" max="8" width="28.375" style="137" customWidth="1"/>
    <col min="9" max="9" width="19.625" style="196" customWidth="1"/>
    <col min="10" max="247" width="9.125" style="196" customWidth="1"/>
  </cols>
  <sheetData>
    <row r="1" spans="1:8" ht="18">
      <c r="A1" s="159" t="s">
        <v>344</v>
      </c>
      <c r="B1" s="159"/>
      <c r="C1" s="159"/>
      <c r="D1" s="159"/>
      <c r="E1" s="159"/>
      <c r="F1" s="159"/>
      <c r="G1" s="159"/>
      <c r="H1" s="159"/>
    </row>
    <row r="2" spans="1:8" ht="15">
      <c r="A2" s="161"/>
      <c r="B2" s="161"/>
      <c r="C2" s="161"/>
      <c r="D2" s="161"/>
      <c r="E2" s="161"/>
      <c r="F2" s="161"/>
      <c r="G2" s="161"/>
      <c r="H2" s="161"/>
    </row>
    <row r="3" spans="5:8" ht="18">
      <c r="E3" s="197"/>
      <c r="F3" s="197"/>
      <c r="G3" s="197"/>
      <c r="H3" s="197"/>
    </row>
    <row r="4" spans="1:8" ht="18">
      <c r="A4" s="141" t="s">
        <v>345</v>
      </c>
      <c r="B4" s="141"/>
      <c r="C4" s="141"/>
      <c r="D4" s="141"/>
      <c r="E4" s="141"/>
      <c r="F4" s="141"/>
      <c r="G4" s="141"/>
      <c r="H4" s="141"/>
    </row>
    <row r="5" spans="1:8" ht="18">
      <c r="A5" s="143" t="s">
        <v>346</v>
      </c>
      <c r="B5" s="143"/>
      <c r="C5" s="143"/>
      <c r="D5" s="143"/>
      <c r="E5" s="143"/>
      <c r="F5" s="143"/>
      <c r="G5" s="143"/>
      <c r="H5" s="143"/>
    </row>
    <row r="6" spans="1:8" s="199" customFormat="1" ht="18">
      <c r="A6" s="137"/>
      <c r="B6" s="137"/>
      <c r="C6" s="137"/>
      <c r="D6" s="139"/>
      <c r="E6" s="198"/>
      <c r="F6" s="137"/>
      <c r="G6"/>
      <c r="H6" s="10" t="s">
        <v>2</v>
      </c>
    </row>
    <row r="7" spans="1:8" ht="21" customHeight="1">
      <c r="A7" s="15" t="s">
        <v>5</v>
      </c>
      <c r="B7" s="15" t="s">
        <v>6</v>
      </c>
      <c r="C7" s="15" t="s">
        <v>7</v>
      </c>
      <c r="D7" s="200" t="s">
        <v>347</v>
      </c>
      <c r="E7" s="15" t="s">
        <v>9</v>
      </c>
      <c r="F7" s="15" t="s">
        <v>10</v>
      </c>
      <c r="G7" s="15" t="s">
        <v>11</v>
      </c>
      <c r="H7" s="15" t="s">
        <v>12</v>
      </c>
    </row>
    <row r="8" spans="1:8" ht="60" customHeight="1">
      <c r="A8" s="17" t="s">
        <v>14</v>
      </c>
      <c r="B8" s="18" t="s">
        <v>15</v>
      </c>
      <c r="C8" s="18" t="s">
        <v>16</v>
      </c>
      <c r="D8" s="19" t="s">
        <v>18</v>
      </c>
      <c r="E8" s="21" t="s">
        <v>19</v>
      </c>
      <c r="F8" s="21"/>
      <c r="G8" s="21"/>
      <c r="H8" s="21" t="s">
        <v>20</v>
      </c>
    </row>
    <row r="9" spans="1:8" ht="60" customHeight="1">
      <c r="A9" s="17"/>
      <c r="B9" s="18"/>
      <c r="C9" s="18"/>
      <c r="D9" s="19"/>
      <c r="E9" s="19" t="s">
        <v>21</v>
      </c>
      <c r="F9" s="19" t="s">
        <v>22</v>
      </c>
      <c r="G9" s="21" t="s">
        <v>23</v>
      </c>
      <c r="H9" s="21"/>
    </row>
    <row r="10" spans="1:254" s="204" customFormat="1" ht="18">
      <c r="A10" s="201"/>
      <c r="B10" s="15" t="s">
        <v>348</v>
      </c>
      <c r="C10" s="15"/>
      <c r="D10" s="202" t="s">
        <v>349</v>
      </c>
      <c r="E10" s="203">
        <f>SUM(E11:E15)</f>
        <v>68000</v>
      </c>
      <c r="F10" s="203">
        <f>SUM(F11:F15)</f>
        <v>758</v>
      </c>
      <c r="G10" s="203">
        <f>SUM(G11:G15)</f>
        <v>0</v>
      </c>
      <c r="H10" s="149">
        <f aca="true" t="shared" si="0" ref="H10:H37">SUM(E10:G10)</f>
        <v>68758</v>
      </c>
      <c r="IN10" s="32"/>
      <c r="IO10" s="32"/>
      <c r="IP10" s="32"/>
      <c r="IQ10" s="32"/>
      <c r="IR10" s="32"/>
      <c r="IS10" s="32"/>
      <c r="IT10" s="32"/>
    </row>
    <row r="11" spans="1:254" s="209" customFormat="1" ht="18">
      <c r="A11" s="201"/>
      <c r="B11" s="205"/>
      <c r="C11" s="205" t="s">
        <v>350</v>
      </c>
      <c r="D11" s="206" t="s">
        <v>351</v>
      </c>
      <c r="E11" s="207">
        <v>0</v>
      </c>
      <c r="F11" s="207">
        <v>0</v>
      </c>
      <c r="G11" s="208">
        <v>0</v>
      </c>
      <c r="H11" s="151">
        <f t="shared" si="0"/>
        <v>0</v>
      </c>
      <c r="IN11" s="53"/>
      <c r="IO11" s="53"/>
      <c r="IP11" s="53"/>
      <c r="IQ11" s="53"/>
      <c r="IR11" s="53"/>
      <c r="IS11" s="53"/>
      <c r="IT11" s="53"/>
    </row>
    <row r="12" spans="1:254" s="209" customFormat="1" ht="18">
      <c r="A12" s="201"/>
      <c r="B12" s="205"/>
      <c r="C12" s="205" t="s">
        <v>352</v>
      </c>
      <c r="D12" s="206" t="s">
        <v>353</v>
      </c>
      <c r="E12" s="207">
        <v>0</v>
      </c>
      <c r="F12" s="207">
        <v>758</v>
      </c>
      <c r="G12" s="208">
        <v>0</v>
      </c>
      <c r="H12" s="151">
        <f t="shared" si="0"/>
        <v>758</v>
      </c>
      <c r="IN12" s="53"/>
      <c r="IO12" s="53"/>
      <c r="IP12" s="53"/>
      <c r="IQ12" s="53"/>
      <c r="IR12" s="53"/>
      <c r="IS12" s="53"/>
      <c r="IT12" s="53"/>
    </row>
    <row r="13" spans="1:254" s="209" customFormat="1" ht="18">
      <c r="A13" s="201"/>
      <c r="B13" s="205"/>
      <c r="C13" s="33" t="s">
        <v>354</v>
      </c>
      <c r="D13" s="210" t="s">
        <v>355</v>
      </c>
      <c r="E13" s="151">
        <v>67000</v>
      </c>
      <c r="F13" s="152">
        <v>0</v>
      </c>
      <c r="G13" s="151">
        <v>0</v>
      </c>
      <c r="H13" s="151">
        <f t="shared" si="0"/>
        <v>67000</v>
      </c>
      <c r="IN13" s="53"/>
      <c r="IO13" s="53"/>
      <c r="IP13" s="53"/>
      <c r="IQ13" s="53"/>
      <c r="IR13" s="53"/>
      <c r="IS13" s="53"/>
      <c r="IT13" s="53"/>
    </row>
    <row r="14" spans="1:254" s="209" customFormat="1" ht="18">
      <c r="A14" s="201"/>
      <c r="B14" s="205"/>
      <c r="C14" s="205" t="s">
        <v>356</v>
      </c>
      <c r="D14" s="210" t="s">
        <v>357</v>
      </c>
      <c r="E14" s="151">
        <v>1000</v>
      </c>
      <c r="F14" s="152">
        <v>0</v>
      </c>
      <c r="G14" s="151">
        <v>0</v>
      </c>
      <c r="H14" s="151">
        <f t="shared" si="0"/>
        <v>1000</v>
      </c>
      <c r="IN14" s="53"/>
      <c r="IO14" s="53"/>
      <c r="IP14" s="53"/>
      <c r="IQ14" s="53"/>
      <c r="IR14" s="53"/>
      <c r="IS14" s="53"/>
      <c r="IT14" s="53"/>
    </row>
    <row r="15" spans="1:254" s="209" customFormat="1" ht="18">
      <c r="A15" s="201"/>
      <c r="B15" s="205"/>
      <c r="C15" s="205" t="s">
        <v>358</v>
      </c>
      <c r="D15" s="151" t="s">
        <v>359</v>
      </c>
      <c r="E15" s="206">
        <v>0</v>
      </c>
      <c r="F15" s="152">
        <v>0</v>
      </c>
      <c r="G15" s="151">
        <v>0</v>
      </c>
      <c r="H15" s="151">
        <f t="shared" si="0"/>
        <v>0</v>
      </c>
      <c r="IN15" s="53"/>
      <c r="IO15" s="53"/>
      <c r="IP15" s="53"/>
      <c r="IQ15" s="53"/>
      <c r="IR15" s="53"/>
      <c r="IS15" s="53"/>
      <c r="IT15" s="53"/>
    </row>
    <row r="16" spans="1:254" s="204" customFormat="1" ht="18">
      <c r="A16" s="201"/>
      <c r="B16" s="15" t="s">
        <v>360</v>
      </c>
      <c r="C16" s="15"/>
      <c r="D16" s="202" t="s">
        <v>361</v>
      </c>
      <c r="E16" s="203">
        <v>0</v>
      </c>
      <c r="F16" s="203">
        <v>0</v>
      </c>
      <c r="G16" s="211">
        <v>0</v>
      </c>
      <c r="H16" s="149">
        <f t="shared" si="0"/>
        <v>0</v>
      </c>
      <c r="IN16" s="32"/>
      <c r="IO16" s="32"/>
      <c r="IP16" s="32"/>
      <c r="IQ16" s="32"/>
      <c r="IR16" s="32"/>
      <c r="IS16" s="32"/>
      <c r="IT16" s="32"/>
    </row>
    <row r="17" spans="1:256" s="213" customFormat="1" ht="18">
      <c r="A17" s="212"/>
      <c r="B17" s="15" t="s">
        <v>362</v>
      </c>
      <c r="C17" s="15"/>
      <c r="D17" s="149" t="s">
        <v>363</v>
      </c>
      <c r="E17" s="149">
        <f>SUM(E18:E23)</f>
        <v>484780</v>
      </c>
      <c r="F17" s="149">
        <f>SUM(F18:F23)</f>
        <v>2320550</v>
      </c>
      <c r="G17" s="149">
        <f>SUM(G18:G23)</f>
        <v>0</v>
      </c>
      <c r="H17" s="149">
        <f t="shared" si="0"/>
        <v>2805330</v>
      </c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8" ht="18">
      <c r="A18" s="212"/>
      <c r="B18" s="212"/>
      <c r="C18" s="205" t="s">
        <v>364</v>
      </c>
      <c r="D18" s="214" t="s">
        <v>365</v>
      </c>
      <c r="E18" s="151">
        <v>343780</v>
      </c>
      <c r="F18" s="152">
        <v>550</v>
      </c>
      <c r="G18" s="151">
        <v>0</v>
      </c>
      <c r="H18" s="151">
        <f t="shared" si="0"/>
        <v>344330</v>
      </c>
    </row>
    <row r="19" spans="1:8" ht="18">
      <c r="A19" s="212"/>
      <c r="B19" s="212"/>
      <c r="C19" s="205" t="s">
        <v>366</v>
      </c>
      <c r="D19" s="214" t="s">
        <v>367</v>
      </c>
      <c r="E19" s="151">
        <v>100000</v>
      </c>
      <c r="F19" s="152">
        <v>0</v>
      </c>
      <c r="G19" s="152">
        <v>0</v>
      </c>
      <c r="H19" s="151">
        <f t="shared" si="0"/>
        <v>100000</v>
      </c>
    </row>
    <row r="20" spans="1:8" ht="18">
      <c r="A20" s="212"/>
      <c r="B20" s="212"/>
      <c r="C20" s="205" t="s">
        <v>368</v>
      </c>
      <c r="D20" s="214" t="s">
        <v>369</v>
      </c>
      <c r="E20" s="151">
        <v>1000</v>
      </c>
      <c r="F20" s="152">
        <v>0</v>
      </c>
      <c r="G20" s="151">
        <v>0</v>
      </c>
      <c r="H20" s="151">
        <f t="shared" si="0"/>
        <v>1000</v>
      </c>
    </row>
    <row r="21" spans="1:8" ht="18">
      <c r="A21" s="212"/>
      <c r="B21" s="212"/>
      <c r="C21" s="205" t="s">
        <v>370</v>
      </c>
      <c r="D21" s="215" t="s">
        <v>371</v>
      </c>
      <c r="E21" s="151">
        <v>40000</v>
      </c>
      <c r="F21" s="152">
        <v>0</v>
      </c>
      <c r="G21" s="151">
        <v>0</v>
      </c>
      <c r="H21" s="151">
        <f t="shared" si="0"/>
        <v>40000</v>
      </c>
    </row>
    <row r="22" spans="1:8" ht="18">
      <c r="A22" s="212"/>
      <c r="B22" s="212"/>
      <c r="C22" s="205" t="s">
        <v>372</v>
      </c>
      <c r="D22" s="215" t="s">
        <v>373</v>
      </c>
      <c r="E22" s="151">
        <v>0</v>
      </c>
      <c r="F22" s="152">
        <v>2320000</v>
      </c>
      <c r="G22" s="151">
        <v>0</v>
      </c>
      <c r="H22" s="151">
        <f t="shared" si="0"/>
        <v>2320000</v>
      </c>
    </row>
    <row r="23" spans="1:8" ht="18">
      <c r="A23" s="212"/>
      <c r="B23" s="212"/>
      <c r="C23" s="33" t="s">
        <v>374</v>
      </c>
      <c r="D23" s="215" t="s">
        <v>375</v>
      </c>
      <c r="E23" s="151">
        <v>0</v>
      </c>
      <c r="F23" s="152">
        <v>0</v>
      </c>
      <c r="G23" s="151">
        <v>0</v>
      </c>
      <c r="H23" s="151">
        <f t="shared" si="0"/>
        <v>0</v>
      </c>
    </row>
    <row r="24" spans="1:256" s="213" customFormat="1" ht="18">
      <c r="A24" s="212"/>
      <c r="B24" s="15" t="s">
        <v>376</v>
      </c>
      <c r="C24" s="15"/>
      <c r="D24" s="216" t="s">
        <v>377</v>
      </c>
      <c r="E24" s="149">
        <v>0</v>
      </c>
      <c r="F24" s="150">
        <v>0</v>
      </c>
      <c r="G24" s="149">
        <v>0</v>
      </c>
      <c r="H24" s="149">
        <f t="shared" si="0"/>
        <v>0</v>
      </c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s="213" customFormat="1" ht="18">
      <c r="A25" s="212"/>
      <c r="B25" s="15" t="s">
        <v>378</v>
      </c>
      <c r="C25" s="15"/>
      <c r="D25" s="149" t="s">
        <v>379</v>
      </c>
      <c r="E25" s="149">
        <f>SUM(E26:E28)</f>
        <v>550562</v>
      </c>
      <c r="F25" s="149">
        <f>SUM(F26:F28)</f>
        <v>417</v>
      </c>
      <c r="G25" s="149">
        <f>SUM(G26:G28)</f>
        <v>0</v>
      </c>
      <c r="H25" s="149">
        <f t="shared" si="0"/>
        <v>550979</v>
      </c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8" ht="18">
      <c r="A26" s="212"/>
      <c r="B26" s="205"/>
      <c r="C26" s="217" t="s">
        <v>380</v>
      </c>
      <c r="D26" s="218" t="s">
        <v>381</v>
      </c>
      <c r="E26" s="151">
        <v>0</v>
      </c>
      <c r="F26" s="152">
        <v>0</v>
      </c>
      <c r="G26" s="151">
        <v>0</v>
      </c>
      <c r="H26" s="151">
        <f t="shared" si="0"/>
        <v>0</v>
      </c>
    </row>
    <row r="27" spans="1:8" ht="18">
      <c r="A27" s="212"/>
      <c r="B27" s="205"/>
      <c r="C27" s="217" t="s">
        <v>382</v>
      </c>
      <c r="D27" s="218" t="s">
        <v>383</v>
      </c>
      <c r="E27" s="151">
        <v>186332</v>
      </c>
      <c r="F27" s="152">
        <v>417</v>
      </c>
      <c r="G27" s="151">
        <v>0</v>
      </c>
      <c r="H27" s="151">
        <f t="shared" si="0"/>
        <v>186749</v>
      </c>
    </row>
    <row r="28" spans="1:8" ht="18">
      <c r="A28" s="212"/>
      <c r="B28" s="205"/>
      <c r="C28" s="217" t="s">
        <v>384</v>
      </c>
      <c r="D28" s="218" t="s">
        <v>385</v>
      </c>
      <c r="E28" s="151">
        <v>364230</v>
      </c>
      <c r="F28" s="152">
        <v>0</v>
      </c>
      <c r="G28" s="151">
        <v>0</v>
      </c>
      <c r="H28" s="151">
        <f t="shared" si="0"/>
        <v>364230</v>
      </c>
    </row>
    <row r="29" spans="1:256" s="213" customFormat="1" ht="18">
      <c r="A29" s="212"/>
      <c r="B29" s="15" t="s">
        <v>386</v>
      </c>
      <c r="C29" s="15"/>
      <c r="D29" s="149" t="s">
        <v>387</v>
      </c>
      <c r="E29" s="149">
        <v>0</v>
      </c>
      <c r="F29" s="150">
        <v>0</v>
      </c>
      <c r="G29" s="149">
        <v>0</v>
      </c>
      <c r="H29" s="149">
        <f t="shared" si="0"/>
        <v>0</v>
      </c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213" customFormat="1" ht="18">
      <c r="A30" s="212"/>
      <c r="B30" s="15" t="s">
        <v>388</v>
      </c>
      <c r="C30" s="15"/>
      <c r="D30" s="149" t="s">
        <v>389</v>
      </c>
      <c r="E30" s="149">
        <v>0</v>
      </c>
      <c r="F30" s="150">
        <v>0</v>
      </c>
      <c r="G30" s="149">
        <v>0</v>
      </c>
      <c r="H30" s="149">
        <f t="shared" si="0"/>
        <v>0</v>
      </c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s="213" customFormat="1" ht="18">
      <c r="A31" s="212"/>
      <c r="B31" s="15" t="s">
        <v>390</v>
      </c>
      <c r="C31" s="15"/>
      <c r="D31" s="202" t="s">
        <v>391</v>
      </c>
      <c r="E31" s="149">
        <f>SUM(E32:E35)</f>
        <v>0</v>
      </c>
      <c r="F31" s="149">
        <f>SUM(F32:F35)</f>
        <v>394</v>
      </c>
      <c r="G31" s="149">
        <f>SUM(G32:G35)</f>
        <v>0</v>
      </c>
      <c r="H31" s="149">
        <f t="shared" si="0"/>
        <v>394</v>
      </c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8" ht="18">
      <c r="A32" s="212"/>
      <c r="B32" s="205"/>
      <c r="C32" s="205" t="s">
        <v>392</v>
      </c>
      <c r="D32" s="151" t="s">
        <v>393</v>
      </c>
      <c r="E32" s="206">
        <v>0</v>
      </c>
      <c r="F32" s="152">
        <v>394</v>
      </c>
      <c r="G32" s="151">
        <v>0</v>
      </c>
      <c r="H32" s="151">
        <f t="shared" si="0"/>
        <v>394</v>
      </c>
    </row>
    <row r="33" spans="1:8" ht="18">
      <c r="A33" s="212"/>
      <c r="B33" s="205"/>
      <c r="C33" s="205" t="s">
        <v>394</v>
      </c>
      <c r="D33" s="151" t="s">
        <v>395</v>
      </c>
      <c r="E33" s="206">
        <v>0</v>
      </c>
      <c r="F33" s="152">
        <v>0</v>
      </c>
      <c r="G33" s="151">
        <v>0</v>
      </c>
      <c r="H33" s="151">
        <f t="shared" si="0"/>
        <v>0</v>
      </c>
    </row>
    <row r="34" spans="1:8" ht="18">
      <c r="A34" s="212"/>
      <c r="B34" s="205"/>
      <c r="C34" s="205" t="s">
        <v>396</v>
      </c>
      <c r="D34" s="151" t="s">
        <v>397</v>
      </c>
      <c r="E34" s="206">
        <v>0</v>
      </c>
      <c r="F34" s="152">
        <v>0</v>
      </c>
      <c r="G34" s="151">
        <v>0</v>
      </c>
      <c r="H34" s="151">
        <f t="shared" si="0"/>
        <v>0</v>
      </c>
    </row>
    <row r="35" spans="1:8" ht="18">
      <c r="A35" s="212"/>
      <c r="B35" s="205"/>
      <c r="C35" s="205" t="s">
        <v>398</v>
      </c>
      <c r="D35" s="219" t="s">
        <v>399</v>
      </c>
      <c r="E35" s="149">
        <v>0</v>
      </c>
      <c r="F35" s="150">
        <v>0</v>
      </c>
      <c r="G35" s="149">
        <v>0</v>
      </c>
      <c r="H35" s="149">
        <f t="shared" si="0"/>
        <v>0</v>
      </c>
    </row>
    <row r="36" spans="1:8" ht="18">
      <c r="A36" s="212"/>
      <c r="B36" s="15" t="s">
        <v>400</v>
      </c>
      <c r="C36" s="205"/>
      <c r="D36" s="220" t="s">
        <v>401</v>
      </c>
      <c r="E36" s="149">
        <v>3796029</v>
      </c>
      <c r="F36" s="150">
        <v>0</v>
      </c>
      <c r="G36" s="149">
        <v>0</v>
      </c>
      <c r="H36" s="149">
        <f t="shared" si="0"/>
        <v>3796029</v>
      </c>
    </row>
    <row r="37" spans="1:8" ht="25.5" customHeight="1">
      <c r="A37" s="221" t="s">
        <v>402</v>
      </c>
      <c r="B37" s="222"/>
      <c r="C37" s="222"/>
      <c r="D37" s="223"/>
      <c r="E37" s="155">
        <f>E10+E16+E17+E24+E25+E29+E30+E31+E36</f>
        <v>4899371</v>
      </c>
      <c r="F37" s="155">
        <f>F10+F16+F17+F24+F25+F29+F30+F31+F36</f>
        <v>2322119</v>
      </c>
      <c r="G37" s="155">
        <f>G10+G16+G17+G24+G25+G29+G30+G31+G36</f>
        <v>0</v>
      </c>
      <c r="H37" s="155">
        <f t="shared" si="0"/>
        <v>7221490</v>
      </c>
    </row>
  </sheetData>
  <sheetProtection selectLockedCells="1" selectUnlockedCells="1"/>
  <mergeCells count="10">
    <mergeCell ref="A1:H1"/>
    <mergeCell ref="A2:G2"/>
    <mergeCell ref="A4:H4"/>
    <mergeCell ref="A5:H5"/>
    <mergeCell ref="A8:A9"/>
    <mergeCell ref="B8:B9"/>
    <mergeCell ref="C8:C9"/>
    <mergeCell ref="D8:D9"/>
    <mergeCell ref="E8:G8"/>
    <mergeCell ref="H8:H9"/>
  </mergeCells>
  <printOptions horizontalCentered="1" verticalCentered="1"/>
  <pageMargins left="0.2361111111111111" right="0.2361111111111111" top="0.393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65" zoomScaleNormal="67" zoomScaleSheetLayoutView="65" workbookViewId="0" topLeftCell="A1">
      <selection activeCell="C13" sqref="C13"/>
    </sheetView>
  </sheetViews>
  <sheetFormatPr defaultColWidth="9.00390625" defaultRowHeight="12.75"/>
  <cols>
    <col min="1" max="2" width="8.75390625" style="137" customWidth="1"/>
    <col min="3" max="3" width="12.75390625" style="137" customWidth="1"/>
    <col min="4" max="4" width="96.00390625" style="137" customWidth="1"/>
    <col min="5" max="5" width="21.75390625" style="137" customWidth="1"/>
    <col min="6" max="6" width="19.875" style="137" customWidth="1"/>
    <col min="7" max="7" width="23.00390625" style="137" customWidth="1"/>
    <col min="8" max="8" width="18.00390625" style="137" customWidth="1"/>
    <col min="9" max="9" width="10.875" style="183" customWidth="1"/>
    <col min="10" max="246" width="9.125" style="183" customWidth="1"/>
  </cols>
  <sheetData>
    <row r="1" spans="1:8" ht="18">
      <c r="A1" s="159" t="s">
        <v>403</v>
      </c>
      <c r="B1" s="159"/>
      <c r="C1" s="159"/>
      <c r="D1" s="159"/>
      <c r="E1" s="159"/>
      <c r="F1" s="159"/>
      <c r="G1" s="159"/>
      <c r="H1" s="159"/>
    </row>
    <row r="2" spans="1:8" ht="18">
      <c r="A2" s="161"/>
      <c r="B2" s="161"/>
      <c r="C2" s="161"/>
      <c r="D2" s="161"/>
      <c r="E2" s="161"/>
      <c r="F2" s="161"/>
      <c r="G2" s="161"/>
      <c r="H2" s="161"/>
    </row>
    <row r="3" spans="1:8" ht="18">
      <c r="A3" s="141" t="s">
        <v>404</v>
      </c>
      <c r="B3" s="141"/>
      <c r="C3" s="141"/>
      <c r="D3" s="141"/>
      <c r="E3" s="141"/>
      <c r="F3" s="141"/>
      <c r="G3" s="141"/>
      <c r="H3" s="141"/>
    </row>
    <row r="4" spans="1:8" ht="18">
      <c r="A4" s="143" t="s">
        <v>405</v>
      </c>
      <c r="B4" s="143"/>
      <c r="C4" s="143"/>
      <c r="D4" s="143"/>
      <c r="E4" s="143"/>
      <c r="F4" s="143"/>
      <c r="G4" s="143"/>
      <c r="H4" s="143"/>
    </row>
    <row r="5" spans="1:8" ht="18">
      <c r="A5" s="184"/>
      <c r="B5" s="184"/>
      <c r="C5" s="184"/>
      <c r="D5" s="185"/>
      <c r="E5" s="186"/>
      <c r="F5" s="187"/>
      <c r="G5"/>
      <c r="H5" s="10" t="s">
        <v>2</v>
      </c>
    </row>
    <row r="6" spans="1:8" ht="18">
      <c r="A6" s="15" t="s">
        <v>5</v>
      </c>
      <c r="B6" s="15" t="s">
        <v>6</v>
      </c>
      <c r="C6" s="15" t="s">
        <v>7</v>
      </c>
      <c r="D6" s="200" t="s">
        <v>406</v>
      </c>
      <c r="E6" s="15" t="s">
        <v>9</v>
      </c>
      <c r="F6" s="15" t="s">
        <v>10</v>
      </c>
      <c r="G6" s="15" t="s">
        <v>11</v>
      </c>
      <c r="H6" s="15" t="s">
        <v>12</v>
      </c>
    </row>
    <row r="7" spans="1:8" s="189" customFormat="1" ht="18" customHeight="1">
      <c r="A7" s="17" t="s">
        <v>14</v>
      </c>
      <c r="B7" s="18" t="s">
        <v>15</v>
      </c>
      <c r="C7" s="18" t="s">
        <v>16</v>
      </c>
      <c r="D7" s="19" t="s">
        <v>18</v>
      </c>
      <c r="E7" s="21" t="s">
        <v>286</v>
      </c>
      <c r="F7" s="21"/>
      <c r="G7" s="21"/>
      <c r="H7" s="21" t="s">
        <v>20</v>
      </c>
    </row>
    <row r="8" spans="1:8" s="189" customFormat="1" ht="54">
      <c r="A8" s="17"/>
      <c r="B8" s="18"/>
      <c r="C8" s="18"/>
      <c r="D8" s="19"/>
      <c r="E8" s="19" t="s">
        <v>21</v>
      </c>
      <c r="F8" s="19" t="s">
        <v>22</v>
      </c>
      <c r="G8" s="21" t="s">
        <v>23</v>
      </c>
      <c r="H8" s="21"/>
    </row>
    <row r="9" spans="1:8" s="156" customFormat="1" ht="49.5" customHeight="1">
      <c r="A9" s="11"/>
      <c r="B9" s="11" t="s">
        <v>407</v>
      </c>
      <c r="C9" s="11"/>
      <c r="D9" s="149" t="s">
        <v>408</v>
      </c>
      <c r="E9" s="149">
        <v>0</v>
      </c>
      <c r="F9" s="150">
        <v>0</v>
      </c>
      <c r="G9" s="149">
        <v>0</v>
      </c>
      <c r="H9" s="149">
        <f aca="true" t="shared" si="0" ref="H9:H18">SUM(E9:G9)</f>
        <v>0</v>
      </c>
    </row>
    <row r="10" spans="1:8" s="156" customFormat="1" ht="49.5" customHeight="1">
      <c r="A10" s="11"/>
      <c r="B10" s="11" t="s">
        <v>409</v>
      </c>
      <c r="C10" s="11"/>
      <c r="D10" s="149" t="s">
        <v>410</v>
      </c>
      <c r="E10" s="149">
        <v>0</v>
      </c>
      <c r="F10" s="150">
        <v>0</v>
      </c>
      <c r="G10" s="149">
        <v>0</v>
      </c>
      <c r="H10" s="149">
        <f t="shared" si="0"/>
        <v>0</v>
      </c>
    </row>
    <row r="11" spans="1:8" s="156" customFormat="1" ht="49.5" customHeight="1">
      <c r="A11" s="11"/>
      <c r="B11" s="11" t="s">
        <v>411</v>
      </c>
      <c r="C11" s="11"/>
      <c r="D11" s="149" t="s">
        <v>412</v>
      </c>
      <c r="E11" s="149">
        <v>0</v>
      </c>
      <c r="F11" s="150">
        <v>0</v>
      </c>
      <c r="G11" s="149">
        <v>0</v>
      </c>
      <c r="H11" s="149">
        <f t="shared" si="0"/>
        <v>0</v>
      </c>
    </row>
    <row r="12" spans="1:8" s="156" customFormat="1" ht="49.5" customHeight="1">
      <c r="A12" s="11"/>
      <c r="B12" s="11" t="s">
        <v>413</v>
      </c>
      <c r="C12" s="11"/>
      <c r="D12" s="224" t="s">
        <v>414</v>
      </c>
      <c r="E12" s="149">
        <f>SUM(E13:E18)</f>
        <v>0</v>
      </c>
      <c r="F12" s="150">
        <f>SUM(F13:F18)</f>
        <v>0</v>
      </c>
      <c r="G12" s="149">
        <f>SUM(G13:G18)</f>
        <v>0</v>
      </c>
      <c r="H12" s="149">
        <f t="shared" si="0"/>
        <v>0</v>
      </c>
    </row>
    <row r="13" spans="1:8" s="157" customFormat="1" ht="49.5" customHeight="1">
      <c r="A13" s="55"/>
      <c r="B13" s="55"/>
      <c r="C13" s="55" t="s">
        <v>415</v>
      </c>
      <c r="D13" s="148" t="s">
        <v>416</v>
      </c>
      <c r="E13" s="151">
        <v>0</v>
      </c>
      <c r="F13" s="152">
        <v>0</v>
      </c>
      <c r="G13" s="151">
        <v>0</v>
      </c>
      <c r="H13" s="151">
        <f t="shared" si="0"/>
        <v>0</v>
      </c>
    </row>
    <row r="14" spans="1:8" s="157" customFormat="1" ht="49.5" customHeight="1">
      <c r="A14" s="55"/>
      <c r="B14" s="55"/>
      <c r="C14" s="55" t="s">
        <v>417</v>
      </c>
      <c r="D14" s="148" t="s">
        <v>418</v>
      </c>
      <c r="E14" s="151">
        <v>0</v>
      </c>
      <c r="F14" s="152">
        <v>0</v>
      </c>
      <c r="G14" s="151">
        <v>0</v>
      </c>
      <c r="H14" s="151">
        <f t="shared" si="0"/>
        <v>0</v>
      </c>
    </row>
    <row r="15" spans="1:8" s="157" customFormat="1" ht="49.5" customHeight="1">
      <c r="A15" s="55"/>
      <c r="B15" s="55"/>
      <c r="C15" s="55" t="s">
        <v>419</v>
      </c>
      <c r="D15" s="148" t="s">
        <v>420</v>
      </c>
      <c r="E15" s="151">
        <v>0</v>
      </c>
      <c r="F15" s="152">
        <v>0</v>
      </c>
      <c r="G15" s="151">
        <v>0</v>
      </c>
      <c r="H15" s="151">
        <f t="shared" si="0"/>
        <v>0</v>
      </c>
    </row>
    <row r="16" spans="1:8" s="157" customFormat="1" ht="49.5" customHeight="1">
      <c r="A16" s="55"/>
      <c r="B16" s="55"/>
      <c r="C16" s="55" t="s">
        <v>421</v>
      </c>
      <c r="D16" s="148" t="s">
        <v>422</v>
      </c>
      <c r="E16" s="151">
        <v>0</v>
      </c>
      <c r="F16" s="152">
        <v>0</v>
      </c>
      <c r="G16" s="151">
        <v>0</v>
      </c>
      <c r="H16" s="151">
        <f t="shared" si="0"/>
        <v>0</v>
      </c>
    </row>
    <row r="17" spans="1:8" s="157" customFormat="1" ht="49.5" customHeight="1">
      <c r="A17" s="55"/>
      <c r="B17" s="55"/>
      <c r="C17" s="55" t="s">
        <v>423</v>
      </c>
      <c r="D17" s="148" t="s">
        <v>424</v>
      </c>
      <c r="E17" s="151">
        <v>0</v>
      </c>
      <c r="F17" s="152">
        <v>0</v>
      </c>
      <c r="G17" s="151">
        <v>0</v>
      </c>
      <c r="H17" s="151">
        <f t="shared" si="0"/>
        <v>0</v>
      </c>
    </row>
    <row r="18" spans="1:8" s="157" customFormat="1" ht="49.5" customHeight="1">
      <c r="A18" s="55"/>
      <c r="B18" s="55"/>
      <c r="C18" s="55" t="s">
        <v>425</v>
      </c>
      <c r="D18" s="148" t="s">
        <v>426</v>
      </c>
      <c r="E18" s="151">
        <v>0</v>
      </c>
      <c r="F18" s="152">
        <v>0</v>
      </c>
      <c r="G18" s="151">
        <v>0</v>
      </c>
      <c r="H18" s="151">
        <f t="shared" si="0"/>
        <v>0</v>
      </c>
    </row>
    <row r="19" spans="1:8" ht="60" customHeight="1">
      <c r="A19" s="195" t="s">
        <v>427</v>
      </c>
      <c r="B19" s="195"/>
      <c r="C19" s="195"/>
      <c r="D19" s="195"/>
      <c r="E19" s="155">
        <f>SUM(E9+E10+E11+E12)</f>
        <v>0</v>
      </c>
      <c r="F19" s="155">
        <f>SUM(F9+F10+F11+F12)</f>
        <v>0</v>
      </c>
      <c r="G19" s="155">
        <f>SUM(G9+G10+G11+G12)</f>
        <v>0</v>
      </c>
      <c r="H19" s="155">
        <f>SUM(H9:H12)</f>
        <v>0</v>
      </c>
    </row>
  </sheetData>
  <sheetProtection selectLockedCells="1" selectUnlockedCells="1"/>
  <mergeCells count="11">
    <mergeCell ref="A1:H1"/>
    <mergeCell ref="A2:G2"/>
    <mergeCell ref="A3:H3"/>
    <mergeCell ref="A4:H4"/>
    <mergeCell ref="A7:A8"/>
    <mergeCell ref="B7:B8"/>
    <mergeCell ref="C7:C8"/>
    <mergeCell ref="D7:D8"/>
    <mergeCell ref="E7:G7"/>
    <mergeCell ref="H7:H8"/>
    <mergeCell ref="A19:D19"/>
  </mergeCells>
  <printOptions horizontalCentered="1" verticalCentered="1"/>
  <pageMargins left="0.2361111111111111" right="0.2361111111111111" top="0.393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view="pageBreakPreview" zoomScale="65" zoomScaleNormal="67" zoomScaleSheetLayoutView="65" workbookViewId="0" topLeftCell="A1">
      <selection activeCell="F11" sqref="F11"/>
    </sheetView>
  </sheetViews>
  <sheetFormatPr defaultColWidth="9.00390625" defaultRowHeight="12.75"/>
  <cols>
    <col min="1" max="3" width="8.75390625" style="137" customWidth="1"/>
    <col min="4" max="4" width="73.75390625" style="137" customWidth="1"/>
    <col min="5" max="5" width="21.75390625" style="137" customWidth="1"/>
    <col min="6" max="8" width="23.75390625" style="137" customWidth="1"/>
    <col min="9" max="248" width="9.125" style="196" customWidth="1"/>
  </cols>
  <sheetData>
    <row r="1" spans="1:8" ht="18">
      <c r="A1" s="159" t="s">
        <v>428</v>
      </c>
      <c r="B1" s="159"/>
      <c r="C1" s="159"/>
      <c r="D1" s="159"/>
      <c r="E1" s="159"/>
      <c r="F1" s="159"/>
      <c r="G1" s="159"/>
      <c r="H1" s="159"/>
    </row>
    <row r="2" spans="1:8" ht="15">
      <c r="A2" s="161"/>
      <c r="B2" s="161"/>
      <c r="C2" s="161"/>
      <c r="D2" s="161"/>
      <c r="E2" s="161"/>
      <c r="F2" s="161"/>
      <c r="G2" s="161"/>
      <c r="H2" s="161"/>
    </row>
    <row r="3" spans="1:8" ht="18">
      <c r="A3" s="142" t="s">
        <v>429</v>
      </c>
      <c r="B3" s="142"/>
      <c r="C3" s="142"/>
      <c r="D3" s="142"/>
      <c r="E3" s="142"/>
      <c r="F3" s="142"/>
      <c r="G3" s="142"/>
      <c r="H3" s="142"/>
    </row>
    <row r="4" spans="1:8" ht="18">
      <c r="A4" s="143" t="s">
        <v>430</v>
      </c>
      <c r="B4" s="143"/>
      <c r="C4" s="143"/>
      <c r="D4" s="143"/>
      <c r="E4" s="143"/>
      <c r="F4" s="143"/>
      <c r="G4" s="143"/>
      <c r="H4" s="143"/>
    </row>
    <row r="5" spans="1:8" s="199" customFormat="1" ht="18">
      <c r="A5" s="137"/>
      <c r="B5" s="137"/>
      <c r="C5" s="137"/>
      <c r="D5" s="139"/>
      <c r="E5" s="198"/>
      <c r="F5" s="137"/>
      <c r="G5"/>
      <c r="H5" s="10" t="s">
        <v>2</v>
      </c>
    </row>
    <row r="6" spans="1:8" ht="21" customHeight="1">
      <c r="A6" s="15" t="s">
        <v>5</v>
      </c>
      <c r="B6" s="15" t="s">
        <v>6</v>
      </c>
      <c r="C6" s="14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</row>
    <row r="7" spans="1:8" ht="60" customHeight="1">
      <c r="A7" s="17" t="s">
        <v>14</v>
      </c>
      <c r="B7" s="18" t="s">
        <v>15</v>
      </c>
      <c r="C7" s="18" t="s">
        <v>16</v>
      </c>
      <c r="D7" s="19" t="s">
        <v>18</v>
      </c>
      <c r="E7" s="21" t="s">
        <v>19</v>
      </c>
      <c r="F7" s="21"/>
      <c r="G7" s="21"/>
      <c r="H7" s="21" t="s">
        <v>20</v>
      </c>
    </row>
    <row r="8" spans="1:8" ht="60" customHeight="1">
      <c r="A8" s="17"/>
      <c r="B8" s="18"/>
      <c r="C8" s="18"/>
      <c r="D8" s="19"/>
      <c r="E8" s="19" t="s">
        <v>21</v>
      </c>
      <c r="F8" s="19" t="s">
        <v>22</v>
      </c>
      <c r="G8" s="21" t="s">
        <v>23</v>
      </c>
      <c r="H8" s="21"/>
    </row>
    <row r="9" spans="1:8" ht="49.5" customHeight="1">
      <c r="A9" s="15"/>
      <c r="B9" s="55"/>
      <c r="C9" s="225" t="s">
        <v>431</v>
      </c>
      <c r="D9" s="148" t="s">
        <v>432</v>
      </c>
      <c r="E9" s="149">
        <v>0</v>
      </c>
      <c r="F9" s="150">
        <v>0</v>
      </c>
      <c r="G9" s="149">
        <v>0</v>
      </c>
      <c r="H9" s="149">
        <f>SUM(E9:G9)</f>
        <v>0</v>
      </c>
    </row>
    <row r="10" spans="1:8" ht="49.5" customHeight="1">
      <c r="A10" s="212"/>
      <c r="B10" s="55"/>
      <c r="C10" s="225" t="s">
        <v>433</v>
      </c>
      <c r="D10" s="148" t="s">
        <v>434</v>
      </c>
      <c r="E10" s="149">
        <v>0</v>
      </c>
      <c r="F10" s="150">
        <v>1058429</v>
      </c>
      <c r="G10" s="149">
        <v>0</v>
      </c>
      <c r="H10" s="149">
        <f>SUM(E10:G10)</f>
        <v>1058429</v>
      </c>
    </row>
    <row r="11" spans="1:8" ht="49.5" customHeight="1">
      <c r="A11" s="212"/>
      <c r="B11" s="55"/>
      <c r="C11" s="225" t="s">
        <v>435</v>
      </c>
      <c r="D11" s="148" t="s">
        <v>436</v>
      </c>
      <c r="E11" s="149">
        <v>0</v>
      </c>
      <c r="F11" s="150">
        <v>141062</v>
      </c>
      <c r="G11" s="150">
        <v>0</v>
      </c>
      <c r="H11" s="149">
        <f>SUM(E11:G11)</f>
        <v>141062</v>
      </c>
    </row>
    <row r="12" spans="1:8" ht="49.5" customHeight="1">
      <c r="A12" s="212"/>
      <c r="B12" s="55"/>
      <c r="C12" s="226" t="s">
        <v>437</v>
      </c>
      <c r="D12" s="148" t="s">
        <v>438</v>
      </c>
      <c r="E12" s="149">
        <v>0</v>
      </c>
      <c r="F12" s="150">
        <v>0</v>
      </c>
      <c r="G12" s="149">
        <v>0</v>
      </c>
      <c r="H12" s="149">
        <f>SUM(E12:G12)</f>
        <v>0</v>
      </c>
    </row>
    <row r="13" spans="1:8" ht="60" customHeight="1">
      <c r="A13" s="227" t="s">
        <v>325</v>
      </c>
      <c r="B13" s="227"/>
      <c r="C13" s="227"/>
      <c r="D13" s="227"/>
      <c r="E13" s="155">
        <f>SUM(E9:E12)</f>
        <v>0</v>
      </c>
      <c r="F13" s="155">
        <f>SUM(F9:F12)</f>
        <v>1199491</v>
      </c>
      <c r="G13" s="155">
        <f>SUM(G9:G12)</f>
        <v>0</v>
      </c>
      <c r="H13" s="155">
        <f>SUM(E13:G13)</f>
        <v>1199491</v>
      </c>
    </row>
  </sheetData>
  <sheetProtection selectLockedCells="1" selectUnlockedCells="1"/>
  <mergeCells count="11">
    <mergeCell ref="A1:H1"/>
    <mergeCell ref="A2:G2"/>
    <mergeCell ref="A3:H3"/>
    <mergeCell ref="A4:H4"/>
    <mergeCell ref="A7:A8"/>
    <mergeCell ref="B7:B8"/>
    <mergeCell ref="C7:C8"/>
    <mergeCell ref="D7:D8"/>
    <mergeCell ref="E7:G7"/>
    <mergeCell ref="H7:H8"/>
    <mergeCell ref="A13:D13"/>
  </mergeCells>
  <printOptions horizontalCentered="1" verticalCentered="1"/>
  <pageMargins left="0.2361111111111111" right="0.2361111111111111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2014-02-20T15:00:10Z</cp:lastPrinted>
  <dcterms:modified xsi:type="dcterms:W3CDTF">2014-02-27T10:56:29Z</dcterms:modified>
  <cp:category/>
  <cp:version/>
  <cp:contentType/>
  <cp:contentStatus/>
  <cp:revision>1</cp:revision>
</cp:coreProperties>
</file>