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zarkándi Zita\Dr. Szarkándi Zita\RENDELETEK Nh\"/>
    </mc:Choice>
  </mc:AlternateContent>
  <xr:revisionPtr revIDLastSave="0" documentId="8_{455685A6-B52D-419B-9BF9-E970691CACBF}" xr6:coauthVersionLast="45" xr6:coauthVersionMax="45" xr10:uidLastSave="{00000000-0000-0000-0000-000000000000}"/>
  <bookViews>
    <workbookView xWindow="-108" yWindow="-108" windowWidth="23256" windowHeight="12576" firstSheet="2" activeTab="11" xr2:uid="{00000000-000D-0000-FFFF-FFFF00000000}"/>
  </bookViews>
  <sheets>
    <sheet name="Nh.1.mell." sheetId="53" r:id="rId1"/>
    <sheet name="Nh.2.mell." sheetId="35" r:id="rId2"/>
    <sheet name="Nh.3.mell." sheetId="34" r:id="rId3"/>
    <sheet name="Nh.4.mell." sheetId="55" r:id="rId4"/>
    <sheet name="Nh.5.mell." sheetId="16" r:id="rId5"/>
    <sheet name="Nh.6.mell." sheetId="52" r:id="rId6"/>
    <sheet name="Nh.7.mell." sheetId="42" r:id="rId7"/>
    <sheet name="Nh.8.mell." sheetId="36" r:id="rId8"/>
    <sheet name="Nh.9.mell." sheetId="46" r:id="rId9"/>
    <sheet name="Nh.10.mell." sheetId="47" r:id="rId10"/>
    <sheet name="Nh.10.a.mell. KÖH" sheetId="51" r:id="rId11"/>
    <sheet name="Nh.11.mell." sheetId="4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3" i="47" l="1"/>
  <c r="C7" i="42" l="1"/>
  <c r="O17" i="52"/>
  <c r="G83" i="34"/>
  <c r="H36" i="55" l="1"/>
  <c r="I36" i="55"/>
  <c r="G36" i="55"/>
  <c r="J83" i="34" l="1"/>
  <c r="I70" i="47" l="1"/>
  <c r="I66" i="47"/>
  <c r="I50" i="47"/>
  <c r="I46" i="47"/>
  <c r="I40" i="47"/>
  <c r="I35" i="47"/>
  <c r="H35" i="47"/>
  <c r="I26" i="47"/>
  <c r="I21" i="47"/>
  <c r="I14" i="47"/>
  <c r="I41" i="47" l="1"/>
  <c r="I28" i="47"/>
  <c r="I53" i="47" s="1"/>
  <c r="I17" i="52"/>
  <c r="I18" i="52"/>
  <c r="H27" i="55"/>
  <c r="I27" i="55"/>
  <c r="G27" i="55"/>
  <c r="H13" i="55" l="1"/>
  <c r="H42" i="55" s="1"/>
  <c r="I13" i="55"/>
  <c r="I42" i="55" s="1"/>
  <c r="I73" i="55" l="1"/>
  <c r="H73" i="55"/>
  <c r="G73" i="55"/>
  <c r="I70" i="55"/>
  <c r="H70" i="55"/>
  <c r="G70" i="55"/>
  <c r="I63" i="55"/>
  <c r="H63" i="55"/>
  <c r="G63" i="55"/>
  <c r="I56" i="55"/>
  <c r="H56" i="55"/>
  <c r="G56" i="55"/>
  <c r="I50" i="55"/>
  <c r="H50" i="55"/>
  <c r="G50" i="55"/>
  <c r="I40" i="55"/>
  <c r="H40" i="55"/>
  <c r="G40" i="55"/>
  <c r="G13" i="55"/>
  <c r="G42" i="55" s="1"/>
  <c r="G74" i="55" l="1"/>
  <c r="I74" i="55"/>
  <c r="H74" i="55"/>
  <c r="G9" i="46"/>
  <c r="C21" i="42" l="1"/>
  <c r="B14" i="45"/>
  <c r="B22" i="45"/>
  <c r="O10" i="52"/>
  <c r="I10" i="52"/>
  <c r="O8" i="52"/>
  <c r="D25" i="52"/>
  <c r="E25" i="52"/>
  <c r="F25" i="52"/>
  <c r="G25" i="52"/>
  <c r="H25" i="52"/>
  <c r="J25" i="52"/>
  <c r="K25" i="52"/>
  <c r="L25" i="52"/>
  <c r="M25" i="52"/>
  <c r="N25" i="52"/>
  <c r="C25" i="52"/>
  <c r="I8" i="52"/>
  <c r="D68" i="34"/>
  <c r="C22" i="34"/>
  <c r="B98" i="34"/>
  <c r="C98" i="34"/>
  <c r="G68" i="34"/>
  <c r="C36" i="35"/>
  <c r="E36" i="35"/>
  <c r="F36" i="35"/>
  <c r="H36" i="35"/>
  <c r="I36" i="35"/>
  <c r="B36" i="35"/>
  <c r="E28" i="35"/>
  <c r="F28" i="35"/>
  <c r="F38" i="35" s="1"/>
  <c r="H28" i="35"/>
  <c r="I28" i="35"/>
  <c r="C28" i="35"/>
  <c r="B28" i="35"/>
  <c r="N46" i="52"/>
  <c r="M46" i="52"/>
  <c r="L46" i="52"/>
  <c r="K46" i="52"/>
  <c r="J46" i="52"/>
  <c r="H46" i="52"/>
  <c r="G46" i="52"/>
  <c r="F46" i="52"/>
  <c r="E46" i="52"/>
  <c r="D46" i="52"/>
  <c r="C46" i="52"/>
  <c r="O45" i="52"/>
  <c r="I45" i="52"/>
  <c r="O44" i="52"/>
  <c r="I44" i="52"/>
  <c r="O23" i="52"/>
  <c r="O16" i="52"/>
  <c r="O13" i="52"/>
  <c r="I16" i="52"/>
  <c r="I23" i="52"/>
  <c r="I13" i="52"/>
  <c r="N36" i="52"/>
  <c r="M36" i="52"/>
  <c r="L36" i="52"/>
  <c r="K36" i="52"/>
  <c r="J36" i="52"/>
  <c r="H36" i="52"/>
  <c r="G36" i="52"/>
  <c r="F36" i="52"/>
  <c r="E36" i="52"/>
  <c r="D36" i="52"/>
  <c r="C36" i="52"/>
  <c r="O35" i="52"/>
  <c r="I35" i="52"/>
  <c r="O34" i="52"/>
  <c r="I34" i="52"/>
  <c r="N32" i="52"/>
  <c r="K32" i="52"/>
  <c r="J32" i="52"/>
  <c r="H32" i="52"/>
  <c r="G32" i="52"/>
  <c r="F32" i="52"/>
  <c r="E32" i="52"/>
  <c r="D32" i="52"/>
  <c r="C32" i="52"/>
  <c r="O31" i="52"/>
  <c r="I31" i="52"/>
  <c r="I32" i="52" s="1"/>
  <c r="O24" i="52"/>
  <c r="I24" i="52"/>
  <c r="O22" i="52"/>
  <c r="I22" i="52"/>
  <c r="O21" i="52"/>
  <c r="I21" i="52"/>
  <c r="O20" i="52"/>
  <c r="I20" i="52"/>
  <c r="O19" i="52"/>
  <c r="I19" i="52"/>
  <c r="O18" i="52"/>
  <c r="O15" i="52"/>
  <c r="I15" i="52"/>
  <c r="O14" i="52"/>
  <c r="I14" i="52"/>
  <c r="O12" i="52"/>
  <c r="I12" i="52"/>
  <c r="O11" i="52"/>
  <c r="I11" i="52"/>
  <c r="O9" i="52"/>
  <c r="I9" i="52"/>
  <c r="O7" i="52"/>
  <c r="I7" i="52"/>
  <c r="H21" i="46"/>
  <c r="E21" i="46"/>
  <c r="C21" i="46"/>
  <c r="F21" i="46"/>
  <c r="I98" i="34"/>
  <c r="H98" i="34"/>
  <c r="F98" i="34"/>
  <c r="E98" i="34"/>
  <c r="J97" i="34"/>
  <c r="G97" i="34"/>
  <c r="D96" i="34"/>
  <c r="D97" i="34"/>
  <c r="J96" i="34"/>
  <c r="G96" i="34"/>
  <c r="J95" i="34"/>
  <c r="G95" i="34"/>
  <c r="J70" i="34"/>
  <c r="G70" i="34"/>
  <c r="D70" i="34"/>
  <c r="J62" i="34"/>
  <c r="G62" i="34"/>
  <c r="D62" i="34"/>
  <c r="J63" i="34"/>
  <c r="G63" i="34"/>
  <c r="D63" i="34"/>
  <c r="J44" i="34"/>
  <c r="J43" i="34"/>
  <c r="G44" i="34"/>
  <c r="G43" i="34"/>
  <c r="G45" i="34" s="1"/>
  <c r="D44" i="34"/>
  <c r="D43" i="34"/>
  <c r="H55" i="35"/>
  <c r="E55" i="35"/>
  <c r="B55" i="35"/>
  <c r="D43" i="35"/>
  <c r="G43" i="35"/>
  <c r="J43" i="35"/>
  <c r="B42" i="45"/>
  <c r="B34" i="45"/>
  <c r="I70" i="51"/>
  <c r="H70" i="51"/>
  <c r="I66" i="51"/>
  <c r="I74" i="51" s="1"/>
  <c r="H66" i="51"/>
  <c r="I50" i="51"/>
  <c r="H50" i="51"/>
  <c r="I46" i="51"/>
  <c r="H46" i="51"/>
  <c r="I40" i="51"/>
  <c r="H40" i="51"/>
  <c r="I35" i="51"/>
  <c r="I41" i="51" s="1"/>
  <c r="H35" i="51"/>
  <c r="I26" i="51"/>
  <c r="H26" i="51"/>
  <c r="I21" i="51"/>
  <c r="I28" i="51" s="1"/>
  <c r="H21" i="51"/>
  <c r="I86" i="34"/>
  <c r="H86" i="34"/>
  <c r="J85" i="34"/>
  <c r="J86" i="34" s="1"/>
  <c r="I82" i="34"/>
  <c r="H82" i="34"/>
  <c r="J81" i="34"/>
  <c r="J80" i="34"/>
  <c r="J79" i="34"/>
  <c r="J78" i="34"/>
  <c r="I77" i="34"/>
  <c r="H77" i="34"/>
  <c r="J76" i="34"/>
  <c r="J75" i="34"/>
  <c r="J74" i="34"/>
  <c r="J73" i="34"/>
  <c r="J72" i="34"/>
  <c r="J71" i="34"/>
  <c r="I69" i="34"/>
  <c r="H69" i="34"/>
  <c r="J67" i="34"/>
  <c r="J66" i="34"/>
  <c r="J65" i="34"/>
  <c r="J64" i="34"/>
  <c r="I61" i="34"/>
  <c r="H61" i="34"/>
  <c r="J60" i="34"/>
  <c r="J59" i="34"/>
  <c r="J58" i="34"/>
  <c r="J57" i="34"/>
  <c r="J56" i="34"/>
  <c r="J55" i="34"/>
  <c r="J54" i="34"/>
  <c r="J53" i="34"/>
  <c r="I51" i="34"/>
  <c r="H51" i="34"/>
  <c r="J50" i="34"/>
  <c r="J49" i="34"/>
  <c r="J48" i="34"/>
  <c r="J47" i="34"/>
  <c r="J46" i="34"/>
  <c r="I45" i="34"/>
  <c r="H45" i="34"/>
  <c r="I42" i="34"/>
  <c r="H42" i="34"/>
  <c r="J41" i="34"/>
  <c r="J40" i="34"/>
  <c r="J39" i="34"/>
  <c r="J38" i="34"/>
  <c r="J37" i="34"/>
  <c r="J36" i="34"/>
  <c r="J35" i="34"/>
  <c r="I34" i="34"/>
  <c r="H34" i="34"/>
  <c r="J33" i="34"/>
  <c r="J32" i="34"/>
  <c r="I31" i="34"/>
  <c r="H31" i="34"/>
  <c r="J30" i="34"/>
  <c r="J29" i="34"/>
  <c r="J28" i="34"/>
  <c r="J27" i="34"/>
  <c r="I25" i="34"/>
  <c r="H25" i="34"/>
  <c r="J24" i="34"/>
  <c r="J23" i="34"/>
  <c r="I22" i="34"/>
  <c r="H22" i="34"/>
  <c r="J21" i="34"/>
  <c r="J20" i="34"/>
  <c r="J19" i="34"/>
  <c r="J18" i="34"/>
  <c r="J17" i="34"/>
  <c r="J16" i="34"/>
  <c r="J15" i="34"/>
  <c r="J14" i="34"/>
  <c r="J13" i="34"/>
  <c r="J12" i="34"/>
  <c r="J11" i="34"/>
  <c r="J10" i="34"/>
  <c r="J9" i="34"/>
  <c r="F86" i="34"/>
  <c r="E86" i="34"/>
  <c r="G85" i="34"/>
  <c r="G86" i="34" s="1"/>
  <c r="F82" i="34"/>
  <c r="E82" i="34"/>
  <c r="G81" i="34"/>
  <c r="G80" i="34"/>
  <c r="G79" i="34"/>
  <c r="G78" i="34"/>
  <c r="F77" i="34"/>
  <c r="E77" i="34"/>
  <c r="G76" i="34"/>
  <c r="G75" i="34"/>
  <c r="G74" i="34"/>
  <c r="G73" i="34"/>
  <c r="G72" i="34"/>
  <c r="G71" i="34"/>
  <c r="F69" i="34"/>
  <c r="E69" i="34"/>
  <c r="G67" i="34"/>
  <c r="G66" i="34"/>
  <c r="G65" i="34"/>
  <c r="G64" i="34"/>
  <c r="F61" i="34"/>
  <c r="E61" i="34"/>
  <c r="G60" i="34"/>
  <c r="G59" i="34"/>
  <c r="G58" i="34"/>
  <c r="G57" i="34"/>
  <c r="G56" i="34"/>
  <c r="G55" i="34"/>
  <c r="G54" i="34"/>
  <c r="G53" i="34"/>
  <c r="F51" i="34"/>
  <c r="E51" i="34"/>
  <c r="G50" i="34"/>
  <c r="G49" i="34"/>
  <c r="G48" i="34"/>
  <c r="G47" i="34"/>
  <c r="G46" i="34"/>
  <c r="F45" i="34"/>
  <c r="E45" i="34"/>
  <c r="F42" i="34"/>
  <c r="E42" i="34"/>
  <c r="G41" i="34"/>
  <c r="G40" i="34"/>
  <c r="G39" i="34"/>
  <c r="G38" i="34"/>
  <c r="G37" i="34"/>
  <c r="G36" i="34"/>
  <c r="G35" i="34"/>
  <c r="F34" i="34"/>
  <c r="E34" i="34"/>
  <c r="G33" i="34"/>
  <c r="G32" i="34"/>
  <c r="F31" i="34"/>
  <c r="E31" i="34"/>
  <c r="G30" i="34"/>
  <c r="G29" i="34"/>
  <c r="G28" i="34"/>
  <c r="G27" i="34"/>
  <c r="F25" i="34"/>
  <c r="E25" i="34"/>
  <c r="G24" i="34"/>
  <c r="G23" i="34"/>
  <c r="F22" i="34"/>
  <c r="E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D95" i="34"/>
  <c r="D27" i="34"/>
  <c r="D85" i="34"/>
  <c r="D86" i="34" s="1"/>
  <c r="D81" i="34"/>
  <c r="D80" i="34"/>
  <c r="D79" i="34"/>
  <c r="D78" i="34"/>
  <c r="D76" i="34"/>
  <c r="D75" i="34"/>
  <c r="D74" i="34"/>
  <c r="D73" i="34"/>
  <c r="D72" i="34"/>
  <c r="D71" i="34"/>
  <c r="D67" i="34"/>
  <c r="D66" i="34"/>
  <c r="D65" i="34"/>
  <c r="D64" i="34"/>
  <c r="D60" i="34"/>
  <c r="D59" i="34"/>
  <c r="D58" i="34"/>
  <c r="D57" i="34"/>
  <c r="D56" i="34"/>
  <c r="D55" i="34"/>
  <c r="D54" i="34"/>
  <c r="D53" i="34"/>
  <c r="D50" i="34"/>
  <c r="D49" i="34"/>
  <c r="D48" i="34"/>
  <c r="D47" i="34"/>
  <c r="D46" i="34"/>
  <c r="D41" i="34"/>
  <c r="D40" i="34"/>
  <c r="D39" i="34"/>
  <c r="D38" i="34"/>
  <c r="D37" i="34"/>
  <c r="D36" i="34"/>
  <c r="D35" i="34"/>
  <c r="D33" i="34"/>
  <c r="D32" i="34"/>
  <c r="D30" i="34"/>
  <c r="D29" i="34"/>
  <c r="D28" i="34"/>
  <c r="D24" i="34"/>
  <c r="D23" i="34"/>
  <c r="D10" i="34"/>
  <c r="D11" i="34"/>
  <c r="D12" i="34"/>
  <c r="D13" i="34"/>
  <c r="D14" i="34"/>
  <c r="D15" i="34"/>
  <c r="D16" i="34"/>
  <c r="D17" i="34"/>
  <c r="D18" i="34"/>
  <c r="D19" i="34"/>
  <c r="D20" i="34"/>
  <c r="D21" i="34"/>
  <c r="D9" i="34"/>
  <c r="I73" i="35"/>
  <c r="H73" i="35"/>
  <c r="J72" i="35"/>
  <c r="J71" i="35"/>
  <c r="J70" i="35"/>
  <c r="J69" i="35"/>
  <c r="I63" i="35"/>
  <c r="H63" i="35"/>
  <c r="J62" i="35"/>
  <c r="J61" i="35"/>
  <c r="J60" i="35"/>
  <c r="I59" i="35"/>
  <c r="H59" i="35"/>
  <c r="J58" i="35"/>
  <c r="J57" i="35"/>
  <c r="J56" i="35"/>
  <c r="I55" i="35"/>
  <c r="J54" i="35"/>
  <c r="J53" i="35"/>
  <c r="J52" i="35"/>
  <c r="J51" i="35"/>
  <c r="J50" i="35"/>
  <c r="I49" i="35"/>
  <c r="H49" i="35"/>
  <c r="J48" i="35"/>
  <c r="J47" i="35"/>
  <c r="J46" i="35"/>
  <c r="J45" i="35"/>
  <c r="J44" i="35"/>
  <c r="J42" i="35"/>
  <c r="J41" i="35"/>
  <c r="J40" i="35"/>
  <c r="J39" i="35"/>
  <c r="J37" i="35"/>
  <c r="J35" i="35"/>
  <c r="J34" i="35"/>
  <c r="J33" i="35"/>
  <c r="J32" i="35"/>
  <c r="J31" i="35"/>
  <c r="J30" i="35"/>
  <c r="J29" i="35"/>
  <c r="J27" i="35"/>
  <c r="J26" i="35"/>
  <c r="I25" i="35"/>
  <c r="H25" i="35"/>
  <c r="J24" i="35"/>
  <c r="J23" i="35"/>
  <c r="J22" i="35"/>
  <c r="J21" i="35"/>
  <c r="J20" i="35"/>
  <c r="J18" i="35"/>
  <c r="J17" i="35"/>
  <c r="J16" i="35"/>
  <c r="J15" i="35"/>
  <c r="J14" i="35"/>
  <c r="I13" i="35"/>
  <c r="I19" i="35" s="1"/>
  <c r="H13" i="35"/>
  <c r="H19" i="35" s="1"/>
  <c r="J12" i="35"/>
  <c r="J11" i="35"/>
  <c r="J10" i="35"/>
  <c r="J9" i="35"/>
  <c r="J8" i="35"/>
  <c r="J7" i="35"/>
  <c r="F73" i="35"/>
  <c r="E73" i="35"/>
  <c r="G72" i="35"/>
  <c r="G71" i="35"/>
  <c r="G70" i="35"/>
  <c r="G69" i="35"/>
  <c r="F63" i="35"/>
  <c r="E63" i="35"/>
  <c r="G62" i="35"/>
  <c r="G61" i="35"/>
  <c r="G60" i="35"/>
  <c r="F59" i="35"/>
  <c r="E59" i="35"/>
  <c r="G58" i="35"/>
  <c r="G57" i="35"/>
  <c r="G56" i="35"/>
  <c r="F55" i="35"/>
  <c r="G54" i="35"/>
  <c r="G53" i="35"/>
  <c r="G52" i="35"/>
  <c r="G51" i="35"/>
  <c r="G50" i="35"/>
  <c r="F49" i="35"/>
  <c r="E49" i="35"/>
  <c r="G48" i="35"/>
  <c r="G47" i="35"/>
  <c r="G46" i="35"/>
  <c r="G45" i="35"/>
  <c r="G44" i="35"/>
  <c r="G42" i="35"/>
  <c r="G41" i="35"/>
  <c r="G40" i="35"/>
  <c r="G39" i="35"/>
  <c r="G37" i="35"/>
  <c r="G35" i="35"/>
  <c r="G34" i="35"/>
  <c r="G33" i="35"/>
  <c r="G32" i="35"/>
  <c r="G31" i="35"/>
  <c r="G30" i="35"/>
  <c r="G29" i="35"/>
  <c r="G27" i="35"/>
  <c r="G26" i="35"/>
  <c r="F25" i="35"/>
  <c r="E25" i="35"/>
  <c r="G24" i="35"/>
  <c r="G23" i="35"/>
  <c r="G22" i="35"/>
  <c r="G21" i="35"/>
  <c r="G20" i="35"/>
  <c r="G18" i="35"/>
  <c r="G17" i="35"/>
  <c r="G16" i="35"/>
  <c r="G15" i="35"/>
  <c r="G14" i="35"/>
  <c r="F13" i="35"/>
  <c r="F19" i="35" s="1"/>
  <c r="E13" i="35"/>
  <c r="E19" i="35" s="1"/>
  <c r="G12" i="35"/>
  <c r="G11" i="35"/>
  <c r="G10" i="35"/>
  <c r="G9" i="35"/>
  <c r="G8" i="35"/>
  <c r="G7" i="35"/>
  <c r="D72" i="35"/>
  <c r="D71" i="35"/>
  <c r="D70" i="35"/>
  <c r="D69" i="35"/>
  <c r="C63" i="35"/>
  <c r="D62" i="35"/>
  <c r="D61" i="35"/>
  <c r="D60" i="35"/>
  <c r="D58" i="35"/>
  <c r="D57" i="35"/>
  <c r="D56" i="35"/>
  <c r="D51" i="35"/>
  <c r="D52" i="35"/>
  <c r="D53" i="35"/>
  <c r="D54" i="35"/>
  <c r="D50" i="35"/>
  <c r="D40" i="35"/>
  <c r="D41" i="35"/>
  <c r="D42" i="35"/>
  <c r="D44" i="35"/>
  <c r="D45" i="35"/>
  <c r="D46" i="35"/>
  <c r="D47" i="35"/>
  <c r="D48" i="35"/>
  <c r="D39" i="35"/>
  <c r="D37" i="35"/>
  <c r="D27" i="35"/>
  <c r="D29" i="35"/>
  <c r="D30" i="35"/>
  <c r="D31" i="35"/>
  <c r="D32" i="35"/>
  <c r="D33" i="35"/>
  <c r="D34" i="35"/>
  <c r="D35" i="35"/>
  <c r="D26" i="35"/>
  <c r="D28" i="35" s="1"/>
  <c r="D21" i="35"/>
  <c r="D22" i="35"/>
  <c r="D23" i="35"/>
  <c r="D24" i="35"/>
  <c r="D20" i="35"/>
  <c r="D15" i="35"/>
  <c r="D16" i="35"/>
  <c r="D17" i="35"/>
  <c r="D18" i="35"/>
  <c r="D14" i="35"/>
  <c r="D8" i="35"/>
  <c r="D9" i="35"/>
  <c r="D10" i="35"/>
  <c r="D11" i="35"/>
  <c r="D12" i="35"/>
  <c r="D7" i="35"/>
  <c r="F17" i="36"/>
  <c r="G17" i="36"/>
  <c r="E17" i="36"/>
  <c r="C73" i="35"/>
  <c r="B73" i="35"/>
  <c r="C25" i="35"/>
  <c r="B25" i="35"/>
  <c r="C13" i="35"/>
  <c r="C19" i="35" s="1"/>
  <c r="B13" i="35"/>
  <c r="B19" i="35" s="1"/>
  <c r="C52" i="46"/>
  <c r="C48" i="46"/>
  <c r="G36" i="46"/>
  <c r="G35" i="46"/>
  <c r="I34" i="46"/>
  <c r="H34" i="46"/>
  <c r="F34" i="46"/>
  <c r="E34" i="46"/>
  <c r="D34" i="46"/>
  <c r="C34" i="46"/>
  <c r="G33" i="46"/>
  <c r="G32" i="46"/>
  <c r="G31" i="46"/>
  <c r="I30" i="46"/>
  <c r="H30" i="46"/>
  <c r="F30" i="46"/>
  <c r="E30" i="46"/>
  <c r="D30" i="46"/>
  <c r="C30" i="46"/>
  <c r="G29" i="46"/>
  <c r="G28" i="46"/>
  <c r="G27" i="46"/>
  <c r="G26" i="46"/>
  <c r="G25" i="46"/>
  <c r="I24" i="46"/>
  <c r="H24" i="46"/>
  <c r="F24" i="46"/>
  <c r="E24" i="46"/>
  <c r="D24" i="46"/>
  <c r="C24" i="46"/>
  <c r="G23" i="46"/>
  <c r="G22" i="46"/>
  <c r="G20" i="46"/>
  <c r="G19" i="46"/>
  <c r="G18" i="46"/>
  <c r="G17" i="46"/>
  <c r="G16" i="46"/>
  <c r="I21" i="46"/>
  <c r="G15" i="46"/>
  <c r="D21" i="46"/>
  <c r="G14" i="46"/>
  <c r="G13" i="46"/>
  <c r="G12" i="46"/>
  <c r="G11" i="46"/>
  <c r="G10" i="46"/>
  <c r="C86" i="34"/>
  <c r="C82" i="34"/>
  <c r="C77" i="34"/>
  <c r="C69" i="34"/>
  <c r="C61" i="34"/>
  <c r="C51" i="34"/>
  <c r="C45" i="34"/>
  <c r="C42" i="34"/>
  <c r="C34" i="34"/>
  <c r="C31" i="34"/>
  <c r="C25" i="34"/>
  <c r="D59" i="35"/>
  <c r="C59" i="35"/>
  <c r="C55" i="35"/>
  <c r="C49" i="35"/>
  <c r="B45" i="34"/>
  <c r="B34" i="34"/>
  <c r="B20" i="16"/>
  <c r="B22" i="16" s="1"/>
  <c r="C20" i="16"/>
  <c r="C22" i="16" s="1"/>
  <c r="D20" i="16"/>
  <c r="D22" i="16" s="1"/>
  <c r="F20" i="16"/>
  <c r="F22" i="16" s="1"/>
  <c r="G20" i="16"/>
  <c r="G22" i="16" s="1"/>
  <c r="H20" i="16"/>
  <c r="H22" i="16" s="1"/>
  <c r="B25" i="34"/>
  <c r="B86" i="34"/>
  <c r="B82" i="34"/>
  <c r="B69" i="34"/>
  <c r="B77" i="34"/>
  <c r="B61" i="34"/>
  <c r="B31" i="34"/>
  <c r="B42" i="34"/>
  <c r="B51" i="34"/>
  <c r="B22" i="34"/>
  <c r="B63" i="35"/>
  <c r="B49" i="35"/>
  <c r="B59" i="35"/>
  <c r="G28" i="35" l="1"/>
  <c r="D25" i="35"/>
  <c r="J25" i="35"/>
  <c r="M37" i="52"/>
  <c r="D82" i="34"/>
  <c r="C38" i="35"/>
  <c r="C37" i="46"/>
  <c r="I38" i="35"/>
  <c r="I64" i="35" s="1"/>
  <c r="E37" i="46"/>
  <c r="I26" i="34"/>
  <c r="E26" i="34"/>
  <c r="O46" i="52"/>
  <c r="B38" i="35"/>
  <c r="B64" i="35" s="1"/>
  <c r="D37" i="46"/>
  <c r="D69" i="34"/>
  <c r="G24" i="46"/>
  <c r="H28" i="51"/>
  <c r="H53" i="51" s="1"/>
  <c r="H41" i="51"/>
  <c r="H74" i="51"/>
  <c r="D45" i="34"/>
  <c r="J45" i="34"/>
  <c r="N37" i="52"/>
  <c r="I53" i="51"/>
  <c r="G34" i="46"/>
  <c r="J37" i="52"/>
  <c r="I36" i="52"/>
  <c r="H37" i="52"/>
  <c r="L32" i="52"/>
  <c r="L37" i="52" s="1"/>
  <c r="O36" i="52"/>
  <c r="G37" i="52"/>
  <c r="K37" i="52"/>
  <c r="C37" i="52"/>
  <c r="E37" i="52"/>
  <c r="F37" i="52"/>
  <c r="C26" i="34"/>
  <c r="D42" i="34"/>
  <c r="D31" i="34"/>
  <c r="D25" i="34"/>
  <c r="J98" i="34"/>
  <c r="D77" i="34"/>
  <c r="D61" i="34"/>
  <c r="D51" i="34"/>
  <c r="D34" i="34"/>
  <c r="H26" i="34"/>
  <c r="F26" i="34"/>
  <c r="J22" i="34"/>
  <c r="D22" i="34"/>
  <c r="G36" i="35"/>
  <c r="G38" i="35" s="1"/>
  <c r="J73" i="35"/>
  <c r="D73" i="35"/>
  <c r="J36" i="35"/>
  <c r="H38" i="35"/>
  <c r="H64" i="35" s="1"/>
  <c r="E38" i="35"/>
  <c r="E64" i="35" s="1"/>
  <c r="D36" i="35"/>
  <c r="D38" i="35" s="1"/>
  <c r="J28" i="35"/>
  <c r="I37" i="46"/>
  <c r="D98" i="34"/>
  <c r="I25" i="52"/>
  <c r="I37" i="52" s="1"/>
  <c r="G30" i="46"/>
  <c r="G73" i="35"/>
  <c r="J13" i="35"/>
  <c r="J19" i="35" s="1"/>
  <c r="G22" i="34"/>
  <c r="G61" i="34"/>
  <c r="J82" i="34"/>
  <c r="G98" i="34"/>
  <c r="O25" i="52"/>
  <c r="I46" i="52"/>
  <c r="C29" i="42"/>
  <c r="J61" i="34"/>
  <c r="D49" i="35"/>
  <c r="D37" i="52"/>
  <c r="J77" i="34"/>
  <c r="I52" i="34"/>
  <c r="I87" i="34" s="1"/>
  <c r="J34" i="34"/>
  <c r="J25" i="34"/>
  <c r="G69" i="34"/>
  <c r="G77" i="34"/>
  <c r="G82" i="34"/>
  <c r="G25" i="34"/>
  <c r="G31" i="34"/>
  <c r="G34" i="34"/>
  <c r="J69" i="34"/>
  <c r="F52" i="34"/>
  <c r="J51" i="34"/>
  <c r="G51" i="34"/>
  <c r="E52" i="34"/>
  <c r="H52" i="34"/>
  <c r="J42" i="34"/>
  <c r="G42" i="34"/>
  <c r="J31" i="34"/>
  <c r="G13" i="35"/>
  <c r="G19" i="35" s="1"/>
  <c r="J55" i="35"/>
  <c r="D63" i="35"/>
  <c r="J49" i="35"/>
  <c r="J63" i="35"/>
  <c r="G25" i="35"/>
  <c r="G49" i="35"/>
  <c r="G59" i="35"/>
  <c r="J59" i="35"/>
  <c r="G63" i="35"/>
  <c r="D55" i="35"/>
  <c r="G55" i="35"/>
  <c r="D13" i="35"/>
  <c r="D19" i="35" s="1"/>
  <c r="I74" i="47"/>
  <c r="F64" i="35"/>
  <c r="C64" i="35"/>
  <c r="C56" i="46"/>
  <c r="H37" i="46"/>
  <c r="G21" i="46"/>
  <c r="F37" i="46"/>
  <c r="C52" i="34"/>
  <c r="B52" i="34"/>
  <c r="B26" i="34"/>
  <c r="E87" i="34" l="1"/>
  <c r="G37" i="46"/>
  <c r="O37" i="52"/>
  <c r="O32" i="52"/>
  <c r="C87" i="34"/>
  <c r="J26" i="34"/>
  <c r="F87" i="34"/>
  <c r="D52" i="34"/>
  <c r="D26" i="34"/>
  <c r="H87" i="34"/>
  <c r="G26" i="34"/>
  <c r="J38" i="35"/>
  <c r="J64" i="35" s="1"/>
  <c r="G52" i="34"/>
  <c r="G64" i="35"/>
  <c r="D64" i="35"/>
  <c r="B87" i="34"/>
  <c r="J52" i="34"/>
  <c r="J87" i="34" l="1"/>
  <c r="D87" i="34"/>
  <c r="G87" i="34"/>
</calcChain>
</file>

<file path=xl/sharedStrings.xml><?xml version="1.0" encoding="utf-8"?>
<sst xmlns="http://schemas.openxmlformats.org/spreadsheetml/2006/main" count="713" uniqueCount="529">
  <si>
    <t>Személyi juttatások</t>
  </si>
  <si>
    <t>Munkaadókat terhelő járulékok</t>
  </si>
  <si>
    <t>Dologi kiadások</t>
  </si>
  <si>
    <t>Összesen</t>
  </si>
  <si>
    <t>BEVÉTELEK ÖSSZESEN</t>
  </si>
  <si>
    <t>BERUHÁZÁSOK</t>
  </si>
  <si>
    <t>FELÚJÍTÁSOK</t>
  </si>
  <si>
    <t>Előirányzat</t>
  </si>
  <si>
    <t>KIADÁSOK ÖSSZESEN</t>
  </si>
  <si>
    <t>PÉNZÜGYI BEFEKTETÉSEK</t>
  </si>
  <si>
    <t>FELHALMOZÁSI KIADÁSOK ÖSSZESEN</t>
  </si>
  <si>
    <t>Előirányzat megnevezése</t>
  </si>
  <si>
    <t>Eredeti</t>
  </si>
  <si>
    <t>Módosított</t>
  </si>
  <si>
    <t>Teljesítés</t>
  </si>
  <si>
    <t>Közvilágítás</t>
  </si>
  <si>
    <t>Cím megnevezése</t>
  </si>
  <si>
    <t xml:space="preserve">FELHALMOZÁSI KIADÁSOK </t>
  </si>
  <si>
    <t>Önkormányzati jogalkotás</t>
  </si>
  <si>
    <t>Felújítások</t>
  </si>
  <si>
    <t>FELHALMOZÁSI CÉLÚ PÉNZESZKÖZÁTADÁS</t>
  </si>
  <si>
    <t xml:space="preserve">FELHALMOZÁSI  BEVÉTELEK </t>
  </si>
  <si>
    <t>TÁMOGATÁSOK</t>
  </si>
  <si>
    <t>FELHALMOZÁSI CÉLÚ PÉNZMARADVÁNY</t>
  </si>
  <si>
    <t>FELHALMOZÁSI BEVÉTELEK ÖSSZESEN</t>
  </si>
  <si>
    <t>Egyéb kommunikációs szolgáltatások</t>
  </si>
  <si>
    <t>Egyéb dologi kiadások</t>
  </si>
  <si>
    <t>Családi támogatások</t>
  </si>
  <si>
    <t>Megnevezés</t>
  </si>
  <si>
    <t>Tartalékok</t>
  </si>
  <si>
    <t>TÁMOGATÁSÉRTÉKŰ FELHALMOZÁSI KIADÁS</t>
  </si>
  <si>
    <t>Felhalmozási tartalék</t>
  </si>
  <si>
    <t>KÖLTSÉGVETÉSI KIADÁSOK</t>
  </si>
  <si>
    <t>MEGNEVEZÉS</t>
  </si>
  <si>
    <t>Eredeti előirányzat</t>
  </si>
  <si>
    <t>Módosított előirányzat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</si>
  <si>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</si>
  <si>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</si>
  <si>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</si>
  <si>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</si>
  <si>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</si>
  <si>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</si>
  <si>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</si>
  <si>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</si>
  <si>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</si>
  <si>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</si>
  <si>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</si>
  <si>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</si>
  <si>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>Foglalkoztatottak egyéb személyi juttatásai</t>
  </si>
  <si>
    <t>Választott tisztségviselők juttatásai</t>
  </si>
  <si>
    <t>Egyéb külső személyi juttatások</t>
  </si>
  <si>
    <t xml:space="preserve">Munkaadókat terhelő járulékok és szoc. hozzájárulási adó                                                                            </t>
  </si>
  <si>
    <t>Szakmai anyagok beszerzése</t>
  </si>
  <si>
    <t>Üzemeltetési anyagok beszerzése</t>
  </si>
  <si>
    <t>Árubeszerzés</t>
  </si>
  <si>
    <t>Informatikai szolgáltatások igénybevétele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</si>
  <si>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</si>
  <si>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</si>
  <si>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</si>
  <si>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</si>
  <si>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</si>
  <si>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</si>
  <si>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</si>
  <si>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</si>
  <si>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</si>
  <si>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</si>
  <si>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</si>
  <si>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</si>
  <si>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</si>
  <si>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Társadalombiztosítási ellátások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</si>
  <si>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</si>
  <si>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</si>
  <si>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</si>
  <si>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</si>
  <si>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</si>
  <si>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</si>
  <si>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</si>
  <si>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Elvonások és befizetések</t>
  </si>
  <si>
    <t>Egyéb működési célú támogatások államháztartáson belülre</t>
  </si>
  <si>
    <t>Árkiegészítések, ártámogatások</t>
  </si>
  <si>
    <t>Egyéb működési célú támogatások államháztartáson kívülre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</si>
  <si>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</si>
  <si>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</si>
  <si>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</si>
  <si>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</si>
  <si>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</si>
  <si>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</si>
  <si>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</si>
  <si>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</si>
  <si>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</si>
  <si>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</si>
  <si>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</si>
  <si>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Egyéb felhalmozási célú támogatások államháztartáson belülre</t>
  </si>
  <si>
    <t>Lakástámogatás</t>
  </si>
  <si>
    <t xml:space="preserve">Egyéb felhalmozási célú támogatások államháztartáson kívülre </t>
  </si>
  <si>
    <t>KÖLTSÉGVETÉSI BEVÉTELEK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</si>
  <si>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</si>
  <si>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</si>
  <si>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</si>
  <si>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</si>
  <si>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</si>
  <si>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</si>
  <si>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</si>
  <si>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</si>
  <si>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</si>
  <si>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</si>
  <si>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</si>
  <si>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</si>
  <si>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</si>
  <si>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</si>
  <si>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</si>
  <si>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</si>
  <si>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</si>
  <si>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</si>
  <si>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</si>
  <si>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</si>
  <si>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</si>
  <si>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</si>
  <si>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</si>
  <si>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</si>
  <si>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</si>
  <si>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</si>
  <si>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</si>
  <si>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</si>
  <si>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</si>
  <si>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</si>
  <si>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</si>
  <si>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</si>
  <si>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működési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</si>
  <si>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</si>
  <si>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</si>
  <si>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</si>
  <si>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</si>
  <si>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</si>
  <si>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</si>
  <si>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</si>
  <si>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</si>
  <si>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 (=51+52+53)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</si>
  <si>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</si>
  <si>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</si>
  <si>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</si>
  <si>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 xml:space="preserve">Személyi juttatások </t>
  </si>
  <si>
    <t>Ellátottak pénzbeli juttatásai</t>
  </si>
  <si>
    <t>Egyéb működési célú kiadások</t>
  </si>
  <si>
    <t xml:space="preserve">Beruházások  </t>
  </si>
  <si>
    <t>Egyéb felhalmozási célú kiadások</t>
  </si>
  <si>
    <t>Költségvetési kiadások összesen</t>
  </si>
  <si>
    <t>Önkormányzatok működési támogatásai</t>
  </si>
  <si>
    <t xml:space="preserve">Működési célú támogatások államháztartáson belülről </t>
  </si>
  <si>
    <t>Felhalmozási célú támogatások államháztartáson belülről</t>
  </si>
  <si>
    <t>Termékek és szolgáltatások adói</t>
  </si>
  <si>
    <t xml:space="preserve">Működési bevételek </t>
  </si>
  <si>
    <t>Felhalmozási bevételek</t>
  </si>
  <si>
    <t xml:space="preserve">Működési célú átvett pénzeszközök </t>
  </si>
  <si>
    <t>Finanszírozási kiadások</t>
  </si>
  <si>
    <t>Finanszírozási bevételek</t>
  </si>
  <si>
    <t xml:space="preserve">Felhalmozási célú átvett pénzeszközök </t>
  </si>
  <si>
    <t>Költségvetési bevételek  összesen</t>
  </si>
  <si>
    <t xml:space="preserve">Jövedelemadók </t>
  </si>
  <si>
    <t>FINANSZÍROZÁSI BEVÉTELEK</t>
  </si>
  <si>
    <t xml:space="preserve"> PÁLYÁZATOK</t>
  </si>
  <si>
    <t>Saját forrás</t>
  </si>
  <si>
    <t>Támogatás</t>
  </si>
  <si>
    <t>EU forrásból megvalósuló programok</t>
  </si>
  <si>
    <t xml:space="preserve">Foglalkoztatottak személyi juttatásai </t>
  </si>
  <si>
    <t xml:space="preserve">Külső személyi juttatások </t>
  </si>
  <si>
    <t>Személyi juttatások összesen</t>
  </si>
  <si>
    <t xml:space="preserve">Készletbeszerzés </t>
  </si>
  <si>
    <t xml:space="preserve">Kommunikációs szolgáltatások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</si>
  <si>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</si>
  <si>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</si>
  <si>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</si>
  <si>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>Dologi kiadások összesen</t>
  </si>
  <si>
    <t xml:space="preserve">Ellátottak pénzbeli juttatásai 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</si>
  <si>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</si>
  <si>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</si>
  <si>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</si>
  <si>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</si>
  <si>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>Kiadások</t>
  </si>
  <si>
    <t xml:space="preserve">Önkormányzatok működési támogatásai </t>
  </si>
  <si>
    <t xml:space="preserve">Felhalmozási célú támogatások államháztartáson belülről </t>
  </si>
  <si>
    <t xml:space="preserve">Termékek és szolgáltatások adói  </t>
  </si>
  <si>
    <t xml:space="preserve">Közhatalmi bevételek </t>
  </si>
  <si>
    <t xml:space="preserve">Felhalmozási bevételek </t>
  </si>
  <si>
    <t>Költségvetési bevételek összesen</t>
  </si>
  <si>
    <t>A</t>
  </si>
  <si>
    <t>B</t>
  </si>
  <si>
    <t>C</t>
  </si>
  <si>
    <t>D</t>
  </si>
  <si>
    <t>E</t>
  </si>
  <si>
    <t xml:space="preserve">ÖSSZEVONT PÉNZÜGYI MÉRLEGE </t>
  </si>
  <si>
    <t>Ssz.</t>
  </si>
  <si>
    <t>Cím</t>
  </si>
  <si>
    <t>Tevékenység jellege</t>
  </si>
  <si>
    <t>1.</t>
  </si>
  <si>
    <t>Közhatalmi</t>
  </si>
  <si>
    <t>2.</t>
  </si>
  <si>
    <t>3.</t>
  </si>
  <si>
    <t>4.</t>
  </si>
  <si>
    <t>5.</t>
  </si>
  <si>
    <t>F</t>
  </si>
  <si>
    <t>G</t>
  </si>
  <si>
    <t>H</t>
  </si>
  <si>
    <t>I</t>
  </si>
  <si>
    <t>J</t>
  </si>
  <si>
    <t>Támogatott cél</t>
  </si>
  <si>
    <t>Civil szervezetek támogatása</t>
  </si>
  <si>
    <t>Működési célú támogatás összesen:</t>
  </si>
  <si>
    <t>Közvetett támogatások</t>
  </si>
  <si>
    <t>Kedvezményezett</t>
  </si>
  <si>
    <t>Jogcím</t>
  </si>
  <si>
    <t>Adóeleng.%-a</t>
  </si>
  <si>
    <t>Adóeleng. összege</t>
  </si>
  <si>
    <t>Összesen:</t>
  </si>
  <si>
    <t>Társulások támogatása</t>
  </si>
  <si>
    <t xml:space="preserve">                                                  Közvetlen támogatások</t>
  </si>
  <si>
    <t>2/1</t>
  </si>
  <si>
    <t>K</t>
  </si>
  <si>
    <t>L</t>
  </si>
  <si>
    <t>M</t>
  </si>
  <si>
    <t>N</t>
  </si>
  <si>
    <t>Feladatok</t>
  </si>
  <si>
    <t>Támogatások</t>
  </si>
  <si>
    <t>Felhalmozási kiadások</t>
  </si>
  <si>
    <t>Egyéb kiadások</t>
  </si>
  <si>
    <t>Összes kiadás</t>
  </si>
  <si>
    <t>Állami támogatás -beszámítás</t>
  </si>
  <si>
    <t>Saját bevételek</t>
  </si>
  <si>
    <t>Adóbevételek</t>
  </si>
  <si>
    <t>Feladatra fordított  bevétel összesen</t>
  </si>
  <si>
    <t>Köztemető fenntartás és működtetés</t>
  </si>
  <si>
    <t>Kötelező feladatok összesen:</t>
  </si>
  <si>
    <t xml:space="preserve">Önként vállalt feladatok </t>
  </si>
  <si>
    <t>Önként vállalt feladatok összesen:</t>
  </si>
  <si>
    <t>Mindösszesen:</t>
  </si>
  <si>
    <t>2/2</t>
  </si>
  <si>
    <t xml:space="preserve">Állami feladat </t>
  </si>
  <si>
    <t>Állami feladat összesen:</t>
  </si>
  <si>
    <t>Működési célú költségvetési támogatások és kiegészítő támogatások</t>
  </si>
  <si>
    <t>Elszámolásból származó bevételek</t>
  </si>
  <si>
    <t>Államháztartáson belüli megelőlegezések</t>
  </si>
  <si>
    <t>Működési célú visszatérítendő kölcsönök nyújtása áht-n kívülre</t>
  </si>
  <si>
    <t>Pénzeszközök változása</t>
  </si>
  <si>
    <t>Nyitó pénzkészlet</t>
  </si>
  <si>
    <t>Bevételek</t>
  </si>
  <si>
    <t>Sajátos elszámolások tárgyévi forgalma</t>
  </si>
  <si>
    <t>Záró pénzkészlet</t>
  </si>
  <si>
    <t>Pénzmaradvány kimutatás</t>
  </si>
  <si>
    <t>Alaptevékenység bevételei</t>
  </si>
  <si>
    <t>Alaptevékenység kiadásai</t>
  </si>
  <si>
    <t>VAGYONKIMUTATÁS</t>
  </si>
  <si>
    <t>ESZKÖZÖK</t>
  </si>
  <si>
    <t>Korlátozottan forgalomképes vagyon</t>
  </si>
  <si>
    <t>Üzleti vagyon</t>
  </si>
  <si>
    <t>Összes bruttó érték</t>
  </si>
  <si>
    <t>Nettó érték</t>
  </si>
  <si>
    <t>0-ra leírt eszközök bruttó értéke</t>
  </si>
  <si>
    <t>bruttó értéke</t>
  </si>
  <si>
    <t>A/I.</t>
  </si>
  <si>
    <t>Immateriális javak</t>
  </si>
  <si>
    <t>A/II/1.</t>
  </si>
  <si>
    <t>Ingatlanok és kapcsolódó vagyoni értékű jogok</t>
  </si>
  <si>
    <t>A/II/2.</t>
  </si>
  <si>
    <t>Gépek, berendezések, felszerelések, járművek</t>
  </si>
  <si>
    <t>A/II/3.</t>
  </si>
  <si>
    <t>Tenyészállatok</t>
  </si>
  <si>
    <t>A/II/4.</t>
  </si>
  <si>
    <t>Beruházások, felújítások</t>
  </si>
  <si>
    <t>A/II/5.</t>
  </si>
  <si>
    <t>Tárgyi eszközök értékhelyesbítése</t>
  </si>
  <si>
    <t>A/II.</t>
  </si>
  <si>
    <t xml:space="preserve">Tárgyi eszközök  </t>
  </si>
  <si>
    <t>A/III/1.</t>
  </si>
  <si>
    <t>Tartós részesedések</t>
  </si>
  <si>
    <t>A/III/2.</t>
  </si>
  <si>
    <t>Tartós hitelviszonyt megtestesítő értékpapírok</t>
  </si>
  <si>
    <t>A/III/3.</t>
  </si>
  <si>
    <t>Befektetett pénzügyi eszközök értékhelyesbítése</t>
  </si>
  <si>
    <t>A/III.</t>
  </si>
  <si>
    <t xml:space="preserve">Befektetett pénzügyi eszközök  </t>
  </si>
  <si>
    <t>A/IV.</t>
  </si>
  <si>
    <t>Koncesszióba, vagyonkezelésbe adott eszközök</t>
  </si>
  <si>
    <t>A)</t>
  </si>
  <si>
    <t>NEMZETI VAGYONBA TARTOZÓ BEFEKTETETT ESZKÖZÖK</t>
  </si>
  <si>
    <t>B/I.</t>
  </si>
  <si>
    <t>Készletek</t>
  </si>
  <si>
    <t>B/II.</t>
  </si>
  <si>
    <t>Értékpapírok</t>
  </si>
  <si>
    <t>B)</t>
  </si>
  <si>
    <t>NEMZETI VAGYONBA TARTOZÓ FORGÓESZKÖZÖK</t>
  </si>
  <si>
    <t>C/I.</t>
  </si>
  <si>
    <t>Hosszú lejáratú betétek</t>
  </si>
  <si>
    <t>C/II.</t>
  </si>
  <si>
    <t>Pénztárak, csekkek, betétkönyvek</t>
  </si>
  <si>
    <t>C/III.</t>
  </si>
  <si>
    <t>Forintszámlák</t>
  </si>
  <si>
    <t>C/IV.</t>
  </si>
  <si>
    <t>Devizaszámlák</t>
  </si>
  <si>
    <t>C/V.</t>
  </si>
  <si>
    <t>Idegen pénzeszközök</t>
  </si>
  <si>
    <t>C)</t>
  </si>
  <si>
    <t>PÉNZESZKÖZÖK</t>
  </si>
  <si>
    <t>D/I.</t>
  </si>
  <si>
    <t>Költségvetési évben esedékes követelések</t>
  </si>
  <si>
    <t>D/II.</t>
  </si>
  <si>
    <t>Költségvetési évet követően esedékes követelések</t>
  </si>
  <si>
    <t>D/III.</t>
  </si>
  <si>
    <t>Követelés jellegű sajátos elszámolások</t>
  </si>
  <si>
    <t>D)</t>
  </si>
  <si>
    <t>KÖVETELÉSEK</t>
  </si>
  <si>
    <t>E)</t>
  </si>
  <si>
    <t>EGYÉB SAJÁTOS ESZKÖZOLDALI ELSZÁMOLÁSOK</t>
  </si>
  <si>
    <t>F)</t>
  </si>
  <si>
    <t>AKTÍV IDŐBELI ELHATÁROLÁSOK</t>
  </si>
  <si>
    <t>ESZKÖZÖK ÖSSZESEN</t>
  </si>
  <si>
    <t>A könyvviteli mérlegben értékkel szereplő források:</t>
  </si>
  <si>
    <t>FORRÁSOK</t>
  </si>
  <si>
    <t>Állományi érték</t>
  </si>
  <si>
    <t xml:space="preserve">G/I. </t>
  </si>
  <si>
    <t>Nemzeti vagyon induláskori értéke</t>
  </si>
  <si>
    <t>G/II.</t>
  </si>
  <si>
    <t>Nemzeti vagyon változásai</t>
  </si>
  <si>
    <t>G/III.</t>
  </si>
  <si>
    <t>Egyéb eszközök induláskori értéke és változásai</t>
  </si>
  <si>
    <t>G/IV.</t>
  </si>
  <si>
    <t>Felhalmozott eredmény</t>
  </si>
  <si>
    <t>G/V.</t>
  </si>
  <si>
    <t>Eszközök értékhelyesbítésének forrása</t>
  </si>
  <si>
    <t>G/VI.</t>
  </si>
  <si>
    <t>Mérleg szerinti eredmény</t>
  </si>
  <si>
    <t>G)</t>
  </si>
  <si>
    <t>SAJÁT TŐKE</t>
  </si>
  <si>
    <t>H/I.</t>
  </si>
  <si>
    <t>Költségvetési évben esedékes kötelezettségek</t>
  </si>
  <si>
    <t>H/II.</t>
  </si>
  <si>
    <t>Költségvetési évet követően esedékes kötelezettségek</t>
  </si>
  <si>
    <t xml:space="preserve">H/III. </t>
  </si>
  <si>
    <t>Kötelezettség jellegű sajátos elszámolások</t>
  </si>
  <si>
    <t>H)</t>
  </si>
  <si>
    <t>KÖTELEZETTSÉGEK</t>
  </si>
  <si>
    <t>I)</t>
  </si>
  <si>
    <t>EGYÉB SAJÁTOS FORRÁSOLDALI ELSZÁMOLÁSOK</t>
  </si>
  <si>
    <t>J)</t>
  </si>
  <si>
    <t>KINCSTÁRI SZÁMLAVEZETÉSSEL KAPCSOLATOS ELSZÁMOLÁSOK</t>
  </si>
  <si>
    <t>K)</t>
  </si>
  <si>
    <t>PASSZÍV IDŐBELI ELHATÁROLÁSOK</t>
  </si>
  <si>
    <t>FORRÁSOK ÖSSZESEN</t>
  </si>
  <si>
    <t>Egyéb, mérlegben nem szereplő, nyilvántartott eszköz és kötelezettség állomány:</t>
  </si>
  <si>
    <t>01</t>
  </si>
  <si>
    <t>Befektetett eszközök</t>
  </si>
  <si>
    <t>011</t>
  </si>
  <si>
    <t>Államháztartáson belüli vagyonkezelésbe adott eszközök</t>
  </si>
  <si>
    <t>012</t>
  </si>
  <si>
    <t>Bérbe vett befektetett eszközök</t>
  </si>
  <si>
    <t>013</t>
  </si>
  <si>
    <t>Letétbe, bizományba, üzemeltetésre átvett befektetett eszközök</t>
  </si>
  <si>
    <t>014</t>
  </si>
  <si>
    <t>PPP konstrukcióban használt befektetett eszközök</t>
  </si>
  <si>
    <t xml:space="preserve">02 </t>
  </si>
  <si>
    <t>021</t>
  </si>
  <si>
    <t>Bérbe vett készletek</t>
  </si>
  <si>
    <t>022</t>
  </si>
  <si>
    <t>Letétbe, bizmányba átvett készletek</t>
  </si>
  <si>
    <t>023</t>
  </si>
  <si>
    <t>Intervenciós készletek</t>
  </si>
  <si>
    <t>03</t>
  </si>
  <si>
    <t>Függő és biztos jövőbeni követelések</t>
  </si>
  <si>
    <t>04</t>
  </si>
  <si>
    <t>Függő kötelezettségek</t>
  </si>
  <si>
    <t>Részesedések</t>
  </si>
  <si>
    <t>Ft-ban</t>
  </si>
  <si>
    <t>Részesedések összesen</t>
  </si>
  <si>
    <t>Nemzetgazdasági szemp. kiemelt jelentőségű törzsvagyon</t>
  </si>
  <si>
    <t xml:space="preserve">E S Z K Ö Z Ö K   </t>
  </si>
  <si>
    <t>ELŐZŐ ÉV</t>
  </si>
  <si>
    <t>TÁRGYÉV</t>
  </si>
  <si>
    <t>1. Vagyoni értékű jogok</t>
  </si>
  <si>
    <t>2. Szellemi termékek</t>
  </si>
  <si>
    <t>3. Egyéb immateriális javak</t>
  </si>
  <si>
    <t>I. Immateriális javak</t>
  </si>
  <si>
    <t>1. Ingatlanok</t>
  </si>
  <si>
    <t>2. Gépek, berendezések és felszerelések</t>
  </si>
  <si>
    <t>3. Járművek</t>
  </si>
  <si>
    <t>4. Beruházások</t>
  </si>
  <si>
    <t>5. Beruházásra adott előlegek</t>
  </si>
  <si>
    <t>6. Tárgyi eszközök értékhelyesbítése</t>
  </si>
  <si>
    <t xml:space="preserve">II. Tárgyi eszközök </t>
  </si>
  <si>
    <t>1. Részesedések</t>
  </si>
  <si>
    <t>2. Értékpapírok</t>
  </si>
  <si>
    <t>3. Tartósan adott kölcsönök</t>
  </si>
  <si>
    <t>4. Hosszú lejáratú bankbetétek</t>
  </si>
  <si>
    <t xml:space="preserve">III. Befektetett pénzügyi eszközök </t>
  </si>
  <si>
    <t>IV. Koncesszióba, vagyonkezelésbe adott eszközök</t>
  </si>
  <si>
    <t xml:space="preserve">NEMZETI VAGYONBA TARTOZÓ BEFEKTETETT   ESZKÖZÖK </t>
  </si>
  <si>
    <t>1. Vásárolt készletek</t>
  </si>
  <si>
    <t>2. Átsorolt, követelés fejében átvett készletek</t>
  </si>
  <si>
    <t>3. Egyéb készletek</t>
  </si>
  <si>
    <t>3. Állatok</t>
  </si>
  <si>
    <t>4. Befejezetlen termelés, félkész termékek, késztermékek</t>
  </si>
  <si>
    <t>5. Növendék,-  hízó és egyéb állatok</t>
  </si>
  <si>
    <t xml:space="preserve">I. Készletek </t>
  </si>
  <si>
    <t>1. Kárpótlási jegyek</t>
  </si>
  <si>
    <t>2. Kincstárjegyek</t>
  </si>
  <si>
    <t>3. Kötvények</t>
  </si>
  <si>
    <t>4. Egyéb értékpapírok</t>
  </si>
  <si>
    <t xml:space="preserve">II. Értékpapírok </t>
  </si>
  <si>
    <t xml:space="preserve">NEMZETI VAGYONBA TARTOZÓ FORGÓESZKÖZÖK </t>
  </si>
  <si>
    <t>1. Hosszú lejáratú betétek</t>
  </si>
  <si>
    <t>2. Pénztárak, csekkek és betétkönyvek</t>
  </si>
  <si>
    <t>3. Forintszámlák</t>
  </si>
  <si>
    <t>4. Deviza számlák</t>
  </si>
  <si>
    <t>1. Költségvetési évben esedékes követelések</t>
  </si>
  <si>
    <t>2. Költségvetési évet követően esedékes követelések</t>
  </si>
  <si>
    <t>3. Követelés jellegű sajátos elszámolások</t>
  </si>
  <si>
    <t xml:space="preserve">E S Z K Ö Z Ö K    Ö S S Z E S E N </t>
  </si>
  <si>
    <t xml:space="preserve">F O R R Á S O K </t>
  </si>
  <si>
    <t>Állományi   érték</t>
  </si>
  <si>
    <t>1. Nemzeti vagyon induláskori értéke</t>
  </si>
  <si>
    <t>2. Nemzeti vagyon változásai</t>
  </si>
  <si>
    <t>3. Egyéb eszközök induláskori értéke és változásai</t>
  </si>
  <si>
    <t>4. Felhalmozott eredmény</t>
  </si>
  <si>
    <t>5. Eszközök értékhelyesbítésének forrása</t>
  </si>
  <si>
    <t>6. Mérleg szerinti eredmény</t>
  </si>
  <si>
    <t>1. Költségvetési évben esedékes kötelezettségek</t>
  </si>
  <si>
    <t>2. Költségvetési évet követően esedékes kötelezettségek</t>
  </si>
  <si>
    <t>3. Kötelezettség jellegű sajátos elszámolások</t>
  </si>
  <si>
    <t xml:space="preserve">KÖTELEZETTSÉGEK </t>
  </si>
  <si>
    <t>F O R R Á S O K     Ö S S Z E S E N</t>
  </si>
  <si>
    <t>Finanszírozási bevételek összesen</t>
  </si>
  <si>
    <t>FINANSZÍROZÁSI KIADÁSOK</t>
  </si>
  <si>
    <t>Államháztartáson belüli megelőlegezések visszafizetése</t>
  </si>
  <si>
    <t>Finanszírozási kiadások összesen</t>
  </si>
  <si>
    <t>Forgatási célú értékpapírok beváltása, értékesítése</t>
  </si>
  <si>
    <t>Vagyoni típusú adók</t>
  </si>
  <si>
    <t xml:space="preserve">Nagyharsány Községi Önkormányzat </t>
  </si>
  <si>
    <t>Nagyharsány, Kossuth u. 54.</t>
  </si>
  <si>
    <t>Nagyharsányi Közös Önkormányzati Hivatal</t>
  </si>
  <si>
    <t>NAGYHARSÁNY KÖZSÉG ÖNKORMÁNYZATA</t>
  </si>
  <si>
    <t>Nagyharsány Községi Önkormányzat</t>
  </si>
  <si>
    <t>Közös Önkormányzati Hivatal</t>
  </si>
  <si>
    <t>NAGYHARSÁNY  KÖZSÉG  ÖNKORMÁNYZATA</t>
  </si>
  <si>
    <t>Gyermekek napközbeni ellátása</t>
  </si>
  <si>
    <t>NAGYHARSÁNY ÖNKORMÁNYZAT</t>
  </si>
  <si>
    <t>NAGYHARSÁNY    KÖZSÉGI    ÖNKORMÁNYZAT</t>
  </si>
  <si>
    <t>Nagyharsány Önkormányzat</t>
  </si>
  <si>
    <t>NAGYHARSÁNYI KÖZÖS ÖNKORMÁNYZATI HIVATAL</t>
  </si>
  <si>
    <t>Központi, irányítószervi támogatás</t>
  </si>
  <si>
    <t>Köponti, irányítószervi támogatások folyósítása</t>
  </si>
  <si>
    <t>Államháztartáson kívüli támogatás</t>
  </si>
  <si>
    <t>Együtt Nagyharsányért Egyesület</t>
  </si>
  <si>
    <t>Nyugdíjasklub</t>
  </si>
  <si>
    <t>Vöröskereszt</t>
  </si>
  <si>
    <t>Intézményfenntartó társulás</t>
  </si>
  <si>
    <t>Siklósi Ügyelet</t>
  </si>
  <si>
    <t>Szársomlyó Sportegyesület</t>
  </si>
  <si>
    <t>Közfoglalkoztatás</t>
  </si>
  <si>
    <t>Család és nővédelmi egészségügyi gondozás</t>
  </si>
  <si>
    <t>Támogatási célú finanszírozási műveletek</t>
  </si>
  <si>
    <t>Közös önkormányzati hivatal bevételei és kiadásai</t>
  </si>
  <si>
    <t>Közös önkormányzati hivatal összesen</t>
  </si>
  <si>
    <t>Az önkormányzat által irányított költségvetési szervek</t>
  </si>
  <si>
    <t>Közművelődés</t>
  </si>
  <si>
    <t>Önkormányzatok elszámolása a központi ktgvetéssel</t>
  </si>
  <si>
    <t>Intézményen kívüli gyermekétkeztetés</t>
  </si>
  <si>
    <t>Önkormányzatok funkcióra nem sorolható bevételei</t>
  </si>
  <si>
    <t xml:space="preserve">Összeg </t>
  </si>
  <si>
    <t>Szársomlyó Nép-Táncz Egyesület</t>
  </si>
  <si>
    <t>Város-, községgazdálkodási egyéb szolgáltatások</t>
  </si>
  <si>
    <t>Egyéb szociális pénzbeli és természetbeni ellátás</t>
  </si>
  <si>
    <t>Rákóczi Szövetség</t>
  </si>
  <si>
    <t>"Fontos vagy Nekünk" Egyesület</t>
  </si>
  <si>
    <t>Előző év költségvetési maradványának igénybevétele</t>
  </si>
  <si>
    <t>Nagyharsány Községi Önkormányzat címrendje</t>
  </si>
  <si>
    <t>Pénzügyi lízing kiadásai</t>
  </si>
  <si>
    <t>Pénzmaradvány igénybevétele</t>
  </si>
  <si>
    <t>Önkormányzat</t>
  </si>
  <si>
    <t>Önkormányzati Hivatal</t>
  </si>
  <si>
    <t>FELHALMOZÁSI BEVÉTELEK</t>
  </si>
  <si>
    <t>FELHALMOZÁSI CÉLÚ TÁMOGATÁS ÁHT-N BELÜLRŐL</t>
  </si>
  <si>
    <t>EGYÉB FELHALMOZÁSI CÉLÚ ÁTVETT PÉNZESZKÖZ</t>
  </si>
  <si>
    <t>Busz</t>
  </si>
  <si>
    <t>Ingatlan értékesítés</t>
  </si>
  <si>
    <t>Gyermekétkeztetés köznevelési intézményben</t>
  </si>
  <si>
    <t>Református Egyház</t>
  </si>
  <si>
    <t>Horgászegyesület</t>
  </si>
  <si>
    <t>KulturGarden</t>
  </si>
  <si>
    <t>Mecsek-Dráva önkorm.társulás</t>
  </si>
  <si>
    <t>TOP-3.1.1-16-BA1-2017-00006</t>
  </si>
  <si>
    <t>Forgalom képtelen törzsvagyon</t>
  </si>
  <si>
    <t>2019. ÉVI BESZÁMOLÓ</t>
  </si>
  <si>
    <t>Biztosító által fizetett kártérítés</t>
  </si>
  <si>
    <t xml:space="preserve">2019.  ÉVI BESZÁMOLÓ  </t>
  </si>
  <si>
    <t xml:space="preserve"> 2019. ÉV</t>
  </si>
  <si>
    <t>Óvoda fejlesztés - pályázat</t>
  </si>
  <si>
    <t>Katonai temető pályázat fel nem használt része</t>
  </si>
  <si>
    <t>Kerékpárút támogatás visszautalás - meg nem valósulás miatt</t>
  </si>
  <si>
    <t>Eszközfejlesztés belterületi közterület karbantartására</t>
  </si>
  <si>
    <t>Óvodafejlesztés</t>
  </si>
  <si>
    <t>Zártkerti ingatlan területek fejlesztése</t>
  </si>
  <si>
    <t>Iskola felújításhoz hozzjárulás</t>
  </si>
  <si>
    <t>Informatikai eszközök</t>
  </si>
  <si>
    <t>Berendezés</t>
  </si>
  <si>
    <t>Járda felújítás - pályázat</t>
  </si>
  <si>
    <t xml:space="preserve">Eszköz beszerzés </t>
  </si>
  <si>
    <t>Kerékpárút - pályázat</t>
  </si>
  <si>
    <t>Óvoda fejlesztés - eszköz beszerzés</t>
  </si>
  <si>
    <t>Jövedelemadók</t>
  </si>
  <si>
    <t>Az önkormányzat 2019. évi bevételei és kiadásai kötelező, önként vállalt és állami feladatok szerinti megosztásban</t>
  </si>
  <si>
    <t>Reménysugár Alapítvány</t>
  </si>
  <si>
    <t>Dél-Baranya Határmenti Települések Egy.</t>
  </si>
  <si>
    <t>Pünkösdista Egyház</t>
  </si>
  <si>
    <t>2019. év</t>
  </si>
  <si>
    <t>2019.évi kiadás</t>
  </si>
  <si>
    <t>Kerékpárút támogatás</t>
  </si>
  <si>
    <t>visszafizetés meg nem valósulás</t>
  </si>
  <si>
    <t>miatt</t>
  </si>
  <si>
    <t>2019. ÉVI   VAGYONMÉRLEGE</t>
  </si>
  <si>
    <t>2019. évi beszámoló</t>
  </si>
  <si>
    <t>2019. évi pénzmaradvány</t>
  </si>
  <si>
    <t>1. melléklet a 6/2020. (VII.13.) önkormányzati rendelethez</t>
  </si>
  <si>
    <t>4.melléklet a 6/2020.(VII.13.)önkormányzati rendelethez</t>
  </si>
  <si>
    <t>5.melléklet a 6/2020.(VII.13.)önkormányzati rendelethez</t>
  </si>
  <si>
    <t>6. melléklet a 6/2020. (VII.13.) önkormányzati rendelethez</t>
  </si>
  <si>
    <t>7. melléklet a 6/2020. (VII.13.) önkormányzati rendelethez</t>
  </si>
  <si>
    <t>2019. DECEMBER 31.</t>
  </si>
  <si>
    <t>9. melléklet a 6/2019. (VII.13.) számú rendelethez</t>
  </si>
  <si>
    <t>10.melléklet a 6/2020. (VII.13.) számú rendelethez</t>
  </si>
  <si>
    <t>10/a.melléklet a 6/2020. (VII.13.) számú rendelethez</t>
  </si>
  <si>
    <t>11. melléklet a 6/2020. (VII.13.) számú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</si>
</sst>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,###"/>
    <numFmt numFmtId="166" formatCode="0__"/>
    <numFmt numFmtId="167" formatCode="_-* #,##0\ _F_t_-;\-* #,##0\ _F_t_-;_-* &quot;-&quot;??\ _F_t_-;_-@_-"/>
  </numFmts>
  <fonts count="49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2"/>
      <name val="Arial CE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sz val="10"/>
      <name val="Times New Roman CE"/>
      <charset val="238"/>
    </font>
    <font>
      <sz val="9"/>
      <name val="Arial CE"/>
      <charset val="238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1"/>
      <name val="Arial CE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charset val="238"/>
    </font>
    <font>
      <sz val="10"/>
      <name val="Arial"/>
      <charset val="238"/>
    </font>
    <font>
      <sz val="9"/>
      <name val="Arial"/>
      <family val="2"/>
      <charset val="238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9"/>
      <name val="Arial CE"/>
      <family val="2"/>
      <charset val="238"/>
    </font>
    <font>
      <sz val="7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b/>
      <u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3" fontId="9" fillId="0" borderId="0"/>
  </cellStyleXfs>
  <cellXfs count="42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Fill="1" applyBorder="1"/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5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/>
    <xf numFmtId="0" fontId="0" fillId="0" borderId="7" xfId="0" applyBorder="1"/>
    <xf numFmtId="0" fontId="1" fillId="0" borderId="1" xfId="0" applyFont="1" applyBorder="1"/>
    <xf numFmtId="3" fontId="4" fillId="0" borderId="5" xfId="5" applyFont="1" applyBorder="1" applyAlignment="1">
      <alignment wrapText="1"/>
    </xf>
    <xf numFmtId="0" fontId="0" fillId="0" borderId="4" xfId="0" applyBorder="1" applyAlignment="1">
      <alignment horizontal="center"/>
    </xf>
    <xf numFmtId="0" fontId="16" fillId="0" borderId="0" xfId="0" applyFont="1" applyAlignment="1">
      <alignment horizontal="center"/>
    </xf>
    <xf numFmtId="165" fontId="5" fillId="0" borderId="4" xfId="0" applyNumberFormat="1" applyFont="1" applyFill="1" applyBorder="1" applyAlignment="1" applyProtection="1"/>
    <xf numFmtId="0" fontId="19" fillId="0" borderId="1" xfId="0" applyFont="1" applyFill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wrapText="1"/>
    </xf>
    <xf numFmtId="0" fontId="5" fillId="0" borderId="4" xfId="0" applyFont="1" applyBorder="1" applyAlignment="1"/>
    <xf numFmtId="0" fontId="12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21" fillId="0" borderId="4" xfId="0" applyFont="1" applyBorder="1"/>
    <xf numFmtId="0" fontId="22" fillId="0" borderId="4" xfId="0" applyFont="1" applyBorder="1" applyAlignment="1">
      <alignment horizontal="center"/>
    </xf>
    <xf numFmtId="3" fontId="21" fillId="0" borderId="4" xfId="0" applyNumberFormat="1" applyFont="1" applyBorder="1"/>
    <xf numFmtId="3" fontId="0" fillId="0" borderId="4" xfId="0" applyNumberFormat="1" applyBorder="1"/>
    <xf numFmtId="0" fontId="21" fillId="0" borderId="0" xfId="0" applyFont="1"/>
    <xf numFmtId="0" fontId="24" fillId="0" borderId="0" xfId="0" applyFont="1" applyAlignment="1">
      <alignment horizontal="left"/>
    </xf>
    <xf numFmtId="0" fontId="11" fillId="0" borderId="8" xfId="0" applyFont="1" applyBorder="1"/>
    <xf numFmtId="49" fontId="0" fillId="0" borderId="0" xfId="0" applyNumberFormat="1"/>
    <xf numFmtId="0" fontId="0" fillId="0" borderId="3" xfId="0" applyBorder="1"/>
    <xf numFmtId="0" fontId="1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justify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Fill="1" applyBorder="1"/>
    <xf numFmtId="0" fontId="0" fillId="0" borderId="12" xfId="0" applyFont="1" applyBorder="1"/>
    <xf numFmtId="0" fontId="1" fillId="0" borderId="8" xfId="0" applyFont="1" applyBorder="1"/>
    <xf numFmtId="0" fontId="8" fillId="0" borderId="8" xfId="0" applyFont="1" applyBorder="1"/>
    <xf numFmtId="0" fontId="1" fillId="0" borderId="13" xfId="0" applyFont="1" applyFill="1" applyBorder="1"/>
    <xf numFmtId="0" fontId="8" fillId="0" borderId="13" xfId="0" applyFont="1" applyBorder="1"/>
    <xf numFmtId="0" fontId="11" fillId="0" borderId="13" xfId="0" applyFont="1" applyBorder="1"/>
    <xf numFmtId="0" fontId="0" fillId="0" borderId="14" xfId="0" applyFont="1" applyBorder="1"/>
    <xf numFmtId="0" fontId="11" fillId="0" borderId="15" xfId="0" applyFont="1" applyBorder="1"/>
    <xf numFmtId="0" fontId="11" fillId="0" borderId="16" xfId="0" applyFont="1" applyBorder="1"/>
    <xf numFmtId="0" fontId="0" fillId="0" borderId="0" xfId="0" applyBorder="1" applyAlignment="1">
      <alignment horizontal="center"/>
    </xf>
    <xf numFmtId="0" fontId="28" fillId="0" borderId="17" xfId="0" applyFont="1" applyBorder="1" applyAlignment="1">
      <alignment horizontal="left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center" vertical="top" wrapText="1"/>
    </xf>
    <xf numFmtId="0" fontId="0" fillId="0" borderId="0" xfId="0" applyBorder="1"/>
    <xf numFmtId="167" fontId="14" fillId="0" borderId="0" xfId="1" applyNumberFormat="1" applyFont="1" applyBorder="1" applyAlignment="1">
      <alignment horizontal="right" vertical="top" wrapText="1"/>
    </xf>
    <xf numFmtId="0" fontId="23" fillId="0" borderId="0" xfId="0" applyFont="1" applyBorder="1"/>
    <xf numFmtId="0" fontId="15" fillId="0" borderId="19" xfId="0" applyFont="1" applyBorder="1" applyAlignment="1">
      <alignment horizontal="left" vertical="top" wrapText="1"/>
    </xf>
    <xf numFmtId="167" fontId="15" fillId="0" borderId="13" xfId="1" applyNumberFormat="1" applyFont="1" applyBorder="1" applyAlignment="1">
      <alignment horizontal="right" vertical="top" wrapText="1"/>
    </xf>
    <xf numFmtId="0" fontId="14" fillId="0" borderId="0" xfId="0" applyFont="1" applyBorder="1"/>
    <xf numFmtId="0" fontId="29" fillId="0" borderId="19" xfId="0" applyFont="1" applyBorder="1" applyAlignment="1">
      <alignment horizontal="left" vertical="top" wrapText="1"/>
    </xf>
    <xf numFmtId="167" fontId="29" fillId="0" borderId="13" xfId="1" applyNumberFormat="1" applyFont="1" applyBorder="1" applyAlignment="1">
      <alignment horizontal="right" vertical="top" wrapText="1"/>
    </xf>
    <xf numFmtId="0" fontId="29" fillId="0" borderId="19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167" fontId="15" fillId="0" borderId="4" xfId="1" applyNumberFormat="1" applyFont="1" applyBorder="1" applyAlignment="1">
      <alignment horizontal="right" vertical="top" wrapText="1"/>
    </xf>
    <xf numFmtId="167" fontId="15" fillId="0" borderId="0" xfId="1" applyNumberFormat="1" applyFont="1" applyBorder="1" applyAlignment="1">
      <alignment horizontal="right" vertical="top" wrapText="1"/>
    </xf>
    <xf numFmtId="0" fontId="30" fillId="0" borderId="0" xfId="0" applyFont="1" applyBorder="1"/>
    <xf numFmtId="0" fontId="0" fillId="0" borderId="20" xfId="0" applyBorder="1"/>
    <xf numFmtId="0" fontId="8" fillId="0" borderId="0" xfId="0" applyFont="1" applyBorder="1"/>
    <xf numFmtId="0" fontId="0" fillId="0" borderId="0" xfId="0" applyBorder="1" applyAlignment="1">
      <alignment horizontal="right"/>
    </xf>
    <xf numFmtId="0" fontId="0" fillId="0" borderId="21" xfId="0" applyBorder="1"/>
    <xf numFmtId="3" fontId="0" fillId="0" borderId="22" xfId="0" applyNumberFormat="1" applyBorder="1"/>
    <xf numFmtId="0" fontId="15" fillId="0" borderId="19" xfId="0" applyFont="1" applyBorder="1" applyAlignment="1">
      <alignment vertical="top" wrapText="1"/>
    </xf>
    <xf numFmtId="0" fontId="31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3" fontId="32" fillId="0" borderId="6" xfId="0" applyNumberFormat="1" applyFont="1" applyBorder="1" applyAlignment="1">
      <alignment horizontal="center" wrapText="1"/>
    </xf>
    <xf numFmtId="0" fontId="14" fillId="0" borderId="12" xfId="0" applyFont="1" applyFill="1" applyBorder="1" applyAlignment="1">
      <alignment wrapText="1"/>
    </xf>
    <xf numFmtId="0" fontId="12" fillId="0" borderId="12" xfId="0" applyFont="1" applyFill="1" applyBorder="1" applyAlignment="1">
      <alignment wrapText="1"/>
    </xf>
    <xf numFmtId="0" fontId="11" fillId="0" borderId="12" xfId="4" applyFont="1" applyBorder="1"/>
    <xf numFmtId="0" fontId="15" fillId="3" borderId="4" xfId="0" applyFont="1" applyFill="1" applyBorder="1" applyAlignment="1">
      <alignment wrapText="1"/>
    </xf>
    <xf numFmtId="0" fontId="0" fillId="0" borderId="0" xfId="0" applyFill="1" applyBorder="1"/>
    <xf numFmtId="0" fontId="15" fillId="0" borderId="0" xfId="0" applyFont="1" applyFill="1" applyBorder="1" applyAlignment="1">
      <alignment wrapText="1"/>
    </xf>
    <xf numFmtId="3" fontId="32" fillId="0" borderId="0" xfId="0" applyNumberFormat="1" applyFont="1" applyFill="1" applyBorder="1"/>
    <xf numFmtId="0" fontId="14" fillId="0" borderId="19" xfId="0" applyFont="1" applyFill="1" applyBorder="1" applyAlignment="1">
      <alignment wrapText="1"/>
    </xf>
    <xf numFmtId="0" fontId="15" fillId="4" borderId="3" xfId="0" applyFont="1" applyFill="1" applyBorder="1" applyAlignment="1">
      <alignment wrapText="1"/>
    </xf>
    <xf numFmtId="0" fontId="14" fillId="0" borderId="32" xfId="0" applyFont="1" applyFill="1" applyBorder="1" applyAlignment="1">
      <alignment wrapText="1"/>
    </xf>
    <xf numFmtId="3" fontId="33" fillId="0" borderId="33" xfId="0" applyNumberFormat="1" applyFont="1" applyFill="1" applyBorder="1"/>
    <xf numFmtId="0" fontId="33" fillId="0" borderId="33" xfId="0" applyFont="1" applyFill="1" applyBorder="1"/>
    <xf numFmtId="3" fontId="32" fillId="0" borderId="34" xfId="0" applyNumberFormat="1" applyFont="1" applyFill="1" applyBorder="1"/>
    <xf numFmtId="3" fontId="32" fillId="0" borderId="35" xfId="0" applyNumberFormat="1" applyFont="1" applyFill="1" applyBorder="1"/>
    <xf numFmtId="0" fontId="32" fillId="0" borderId="33" xfId="0" applyFont="1" applyFill="1" applyBorder="1"/>
    <xf numFmtId="3" fontId="32" fillId="0" borderId="36" xfId="0" applyNumberFormat="1" applyFont="1" applyFill="1" applyBorder="1"/>
    <xf numFmtId="0" fontId="15" fillId="5" borderId="37" xfId="0" applyFont="1" applyFill="1" applyBorder="1" applyAlignment="1">
      <alignment wrapText="1"/>
    </xf>
    <xf numFmtId="3" fontId="32" fillId="5" borderId="38" xfId="0" applyNumberFormat="1" applyFont="1" applyFill="1" applyBorder="1"/>
    <xf numFmtId="3" fontId="32" fillId="5" borderId="39" xfId="0" applyNumberFormat="1" applyFont="1" applyFill="1" applyBorder="1"/>
    <xf numFmtId="0" fontId="14" fillId="0" borderId="0" xfId="2"/>
    <xf numFmtId="0" fontId="15" fillId="0" borderId="41" xfId="2" applyFont="1" applyBorder="1"/>
    <xf numFmtId="0" fontId="15" fillId="0" borderId="42" xfId="2" applyFont="1" applyBorder="1"/>
    <xf numFmtId="0" fontId="14" fillId="0" borderId="43" xfId="2" applyBorder="1"/>
    <xf numFmtId="0" fontId="14" fillId="0" borderId="44" xfId="2" applyBorder="1"/>
    <xf numFmtId="0" fontId="14" fillId="0" borderId="43" xfId="2" applyFont="1" applyBorder="1"/>
    <xf numFmtId="3" fontId="14" fillId="0" borderId="44" xfId="2" applyNumberFormat="1" applyBorder="1"/>
    <xf numFmtId="0" fontId="15" fillId="0" borderId="43" xfId="2" applyFont="1" applyBorder="1"/>
    <xf numFmtId="3" fontId="15" fillId="0" borderId="44" xfId="2" applyNumberFormat="1" applyFont="1" applyBorder="1"/>
    <xf numFmtId="0" fontId="14" fillId="0" borderId="45" xfId="2" applyBorder="1"/>
    <xf numFmtId="3" fontId="14" fillId="0" borderId="46" xfId="2" applyNumberFormat="1" applyBorder="1"/>
    <xf numFmtId="3" fontId="14" fillId="0" borderId="42" xfId="2" applyNumberFormat="1" applyBorder="1"/>
    <xf numFmtId="0" fontId="15" fillId="0" borderId="47" xfId="2" applyFont="1" applyBorder="1"/>
    <xf numFmtId="3" fontId="15" fillId="0" borderId="39" xfId="2" applyNumberFormat="1" applyFont="1" applyBorder="1"/>
    <xf numFmtId="0" fontId="14" fillId="0" borderId="0" xfId="3"/>
    <xf numFmtId="0" fontId="15" fillId="0" borderId="0" xfId="2" applyFont="1"/>
    <xf numFmtId="0" fontId="14" fillId="0" borderId="0" xfId="2" applyAlignment="1">
      <alignment wrapText="1"/>
    </xf>
    <xf numFmtId="0" fontId="15" fillId="0" borderId="41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3" xfId="2" applyFont="1" applyBorder="1" applyAlignment="1">
      <alignment vertical="center" wrapText="1"/>
    </xf>
    <xf numFmtId="0" fontId="15" fillId="0" borderId="4" xfId="2" applyFont="1" applyBorder="1" applyAlignment="1">
      <alignment vertical="center" wrapText="1"/>
    </xf>
    <xf numFmtId="0" fontId="14" fillId="0" borderId="4" xfId="2" applyFont="1" applyBorder="1"/>
    <xf numFmtId="0" fontId="14" fillId="0" borderId="4" xfId="2" applyBorder="1"/>
    <xf numFmtId="0" fontId="14" fillId="0" borderId="4" xfId="2" applyFont="1" applyBorder="1" applyAlignment="1">
      <alignment wrapText="1"/>
    </xf>
    <xf numFmtId="0" fontId="15" fillId="0" borderId="4" xfId="2" applyFont="1" applyBorder="1" applyAlignment="1">
      <alignment wrapText="1"/>
    </xf>
    <xf numFmtId="0" fontId="15" fillId="0" borderId="4" xfId="2" applyFont="1" applyBorder="1"/>
    <xf numFmtId="0" fontId="15" fillId="0" borderId="38" xfId="2" applyFont="1" applyBorder="1" applyAlignment="1">
      <alignment horizontal="left" vertical="center" wrapText="1"/>
    </xf>
    <xf numFmtId="0" fontId="15" fillId="0" borderId="42" xfId="2" applyFont="1" applyBorder="1" applyAlignment="1">
      <alignment wrapText="1"/>
    </xf>
    <xf numFmtId="0" fontId="15" fillId="0" borderId="38" xfId="2" applyFont="1" applyBorder="1" applyAlignment="1">
      <alignment horizontal="left" vertical="center"/>
    </xf>
    <xf numFmtId="49" fontId="14" fillId="0" borderId="0" xfId="2" applyNumberFormat="1"/>
    <xf numFmtId="0" fontId="14" fillId="0" borderId="0" xfId="2" applyFont="1"/>
    <xf numFmtId="49" fontId="14" fillId="0" borderId="41" xfId="2" applyNumberFormat="1" applyBorder="1"/>
    <xf numFmtId="0" fontId="14" fillId="0" borderId="48" xfId="2" applyFont="1" applyBorder="1"/>
    <xf numFmtId="0" fontId="14" fillId="0" borderId="42" xfId="2" applyFont="1" applyBorder="1" applyAlignment="1">
      <alignment wrapText="1"/>
    </xf>
    <xf numFmtId="49" fontId="14" fillId="0" borderId="43" xfId="2" applyNumberFormat="1" applyFont="1" applyBorder="1"/>
    <xf numFmtId="0" fontId="14" fillId="0" borderId="4" xfId="2" applyFont="1" applyFill="1" applyBorder="1" applyAlignment="1">
      <alignment wrapText="1"/>
    </xf>
    <xf numFmtId="49" fontId="14" fillId="0" borderId="47" xfId="2" applyNumberFormat="1" applyFont="1" applyBorder="1"/>
    <xf numFmtId="0" fontId="14" fillId="0" borderId="38" xfId="2" applyFont="1" applyFill="1" applyBorder="1" applyAlignment="1">
      <alignment wrapText="1"/>
    </xf>
    <xf numFmtId="49" fontId="14" fillId="0" borderId="43" xfId="2" applyNumberFormat="1" applyBorder="1"/>
    <xf numFmtId="0" fontId="15" fillId="0" borderId="38" xfId="2" applyFont="1" applyBorder="1"/>
    <xf numFmtId="0" fontId="15" fillId="0" borderId="0" xfId="2" applyFont="1" applyAlignment="1">
      <alignment wrapText="1"/>
    </xf>
    <xf numFmtId="3" fontId="14" fillId="0" borderId="0" xfId="2" applyNumberFormat="1" applyAlignment="1">
      <alignment wrapText="1"/>
    </xf>
    <xf numFmtId="0" fontId="14" fillId="0" borderId="0" xfId="2" applyAlignment="1">
      <alignment horizontal="right"/>
    </xf>
    <xf numFmtId="3" fontId="11" fillId="0" borderId="0" xfId="0" applyNumberFormat="1" applyFont="1" applyAlignment="1"/>
    <xf numFmtId="0" fontId="2" fillId="0" borderId="0" xfId="0" applyFont="1" applyAlignment="1"/>
    <xf numFmtId="0" fontId="0" fillId="0" borderId="0" xfId="0" applyAlignment="1">
      <alignment horizontal="centerContinuous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51" xfId="0" applyFont="1" applyBorder="1"/>
    <xf numFmtId="0" fontId="0" fillId="0" borderId="51" xfId="0" applyBorder="1"/>
    <xf numFmtId="3" fontId="1" fillId="0" borderId="51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11" fillId="0" borderId="4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Continuous"/>
    </xf>
    <xf numFmtId="3" fontId="0" fillId="0" borderId="0" xfId="0" applyNumberFormat="1"/>
    <xf numFmtId="0" fontId="15" fillId="0" borderId="52" xfId="2" applyFont="1" applyBorder="1"/>
    <xf numFmtId="0" fontId="15" fillId="0" borderId="53" xfId="2" applyFont="1" applyBorder="1"/>
    <xf numFmtId="3" fontId="34" fillId="0" borderId="0" xfId="0" applyNumberFormat="1" applyFont="1" applyAlignment="1">
      <alignment horizontal="right"/>
    </xf>
    <xf numFmtId="0" fontId="29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horizontal="left" vertical="center" wrapText="1"/>
    </xf>
    <xf numFmtId="167" fontId="29" fillId="0" borderId="13" xfId="1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left"/>
    </xf>
    <xf numFmtId="3" fontId="3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/>
    </xf>
    <xf numFmtId="166" fontId="12" fillId="0" borderId="4" xfId="0" applyNumberFormat="1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 wrapText="1"/>
    </xf>
    <xf numFmtId="0" fontId="36" fillId="0" borderId="4" xfId="0" applyFont="1" applyFill="1" applyBorder="1" applyAlignment="1">
      <alignment horizontal="left" vertical="center" wrapText="1"/>
    </xf>
    <xf numFmtId="0" fontId="38" fillId="2" borderId="4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distributed" wrapText="1"/>
    </xf>
    <xf numFmtId="0" fontId="23" fillId="0" borderId="4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3" fontId="13" fillId="0" borderId="0" xfId="0" applyNumberFormat="1" applyFont="1" applyFill="1" applyBorder="1" applyAlignment="1">
      <alignment horizontal="right" vertical="center"/>
    </xf>
    <xf numFmtId="167" fontId="15" fillId="0" borderId="13" xfId="1" applyNumberFormat="1" applyFont="1" applyBorder="1" applyAlignment="1">
      <alignment horizontal="right" vertical="center" wrapText="1"/>
    </xf>
    <xf numFmtId="0" fontId="32" fillId="0" borderId="23" xfId="0" applyFont="1" applyBorder="1" applyAlignment="1">
      <alignment horizontal="center" textRotation="180" wrapText="1"/>
    </xf>
    <xf numFmtId="3" fontId="32" fillId="0" borderId="24" xfId="0" applyNumberFormat="1" applyFont="1" applyBorder="1" applyAlignment="1">
      <alignment horizontal="center" textRotation="180" wrapText="1"/>
    </xf>
    <xf numFmtId="0" fontId="32" fillId="0" borderId="24" xfId="0" applyFont="1" applyBorder="1" applyAlignment="1">
      <alignment horizontal="center" textRotation="180" wrapText="1"/>
    </xf>
    <xf numFmtId="0" fontId="32" fillId="0" borderId="25" xfId="0" applyFont="1" applyBorder="1" applyAlignment="1">
      <alignment horizontal="center" textRotation="180" wrapText="1"/>
    </xf>
    <xf numFmtId="0" fontId="32" fillId="0" borderId="26" xfId="0" applyFont="1" applyBorder="1" applyAlignment="1">
      <alignment horizontal="center" textRotation="180" wrapText="1"/>
    </xf>
    <xf numFmtId="0" fontId="32" fillId="0" borderId="27" xfId="0" applyFont="1" applyBorder="1" applyAlignment="1">
      <alignment horizontal="center" textRotation="180" wrapText="1"/>
    </xf>
    <xf numFmtId="0" fontId="32" fillId="0" borderId="28" xfId="0" applyFont="1" applyBorder="1" applyAlignment="1">
      <alignment horizontal="center" textRotation="180" wrapText="1"/>
    </xf>
    <xf numFmtId="0" fontId="15" fillId="0" borderId="3" xfId="0" applyFont="1" applyBorder="1" applyAlignment="1">
      <alignment wrapText="1"/>
    </xf>
    <xf numFmtId="0" fontId="15" fillId="0" borderId="0" xfId="0" applyFont="1" applyBorder="1" applyAlignment="1">
      <alignment wrapText="1"/>
    </xf>
    <xf numFmtId="3" fontId="32" fillId="0" borderId="0" xfId="0" applyNumberFormat="1" applyFont="1" applyBorder="1"/>
    <xf numFmtId="3" fontId="32" fillId="0" borderId="71" xfId="0" applyNumberFormat="1" applyFont="1" applyBorder="1" applyAlignment="1">
      <alignment horizontal="center"/>
    </xf>
    <xf numFmtId="3" fontId="32" fillId="0" borderId="72" xfId="0" applyNumberFormat="1" applyFont="1" applyBorder="1" applyAlignment="1">
      <alignment horizontal="center"/>
    </xf>
    <xf numFmtId="0" fontId="17" fillId="0" borderId="0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40" fillId="0" borderId="4" xfId="0" applyFont="1" applyFill="1" applyBorder="1" applyAlignment="1">
      <alignment vertical="center" wrapText="1"/>
    </xf>
    <xf numFmtId="3" fontId="40" fillId="0" borderId="4" xfId="0" applyNumberFormat="1" applyFont="1" applyFill="1" applyBorder="1" applyAlignment="1">
      <alignment horizontal="right" vertical="center"/>
    </xf>
    <xf numFmtId="0" fontId="40" fillId="0" borderId="4" xfId="0" applyFont="1" applyFill="1" applyBorder="1" applyAlignment="1">
      <alignment horizontal="left" vertical="center" wrapText="1"/>
    </xf>
    <xf numFmtId="0" fontId="41" fillId="0" borderId="4" xfId="0" applyFont="1" applyFill="1" applyBorder="1" applyAlignment="1">
      <alignment horizontal="left" vertical="center" wrapText="1"/>
    </xf>
    <xf numFmtId="3" fontId="41" fillId="0" borderId="4" xfId="0" applyNumberFormat="1" applyFont="1" applyFill="1" applyBorder="1" applyAlignment="1">
      <alignment horizontal="right" vertical="center"/>
    </xf>
    <xf numFmtId="0" fontId="38" fillId="0" borderId="4" xfId="0" applyFont="1" applyFill="1" applyBorder="1" applyAlignment="1">
      <alignment horizontal="left" vertical="center" wrapText="1"/>
    </xf>
    <xf numFmtId="0" fontId="42" fillId="0" borderId="4" xfId="0" applyFont="1" applyFill="1" applyBorder="1" applyAlignment="1">
      <alignment horizontal="left" vertical="center" wrapText="1"/>
    </xf>
    <xf numFmtId="0" fontId="42" fillId="0" borderId="0" xfId="0" applyFont="1" applyFill="1" applyBorder="1" applyAlignment="1">
      <alignment horizontal="left" vertical="center" wrapText="1"/>
    </xf>
    <xf numFmtId="3" fontId="41" fillId="0" borderId="0" xfId="0" applyNumberFormat="1" applyFont="1" applyFill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/>
    <xf numFmtId="0" fontId="7" fillId="0" borderId="4" xfId="0" applyFont="1" applyBorder="1"/>
    <xf numFmtId="0" fontId="7" fillId="0" borderId="4" xfId="0" applyFont="1" applyBorder="1" applyAlignment="1">
      <alignment wrapText="1"/>
    </xf>
    <xf numFmtId="3" fontId="7" fillId="0" borderId="4" xfId="0" applyNumberFormat="1" applyFont="1" applyBorder="1" applyAlignment="1">
      <alignment vertical="center"/>
    </xf>
    <xf numFmtId="3" fontId="40" fillId="0" borderId="4" xfId="0" applyNumberFormat="1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3" fontId="41" fillId="0" borderId="4" xfId="0" applyNumberFormat="1" applyFont="1" applyFill="1" applyBorder="1" applyAlignment="1">
      <alignment vertical="center" wrapText="1"/>
    </xf>
    <xf numFmtId="3" fontId="43" fillId="0" borderId="0" xfId="0" applyNumberFormat="1" applyFont="1"/>
    <xf numFmtId="0" fontId="0" fillId="0" borderId="0" xfId="0" applyAlignment="1">
      <alignment horizontal="right"/>
    </xf>
    <xf numFmtId="3" fontId="7" fillId="0" borderId="4" xfId="0" applyNumberFormat="1" applyFont="1" applyBorder="1"/>
    <xf numFmtId="3" fontId="43" fillId="0" borderId="4" xfId="0" applyNumberFormat="1" applyFont="1" applyBorder="1"/>
    <xf numFmtId="3" fontId="43" fillId="0" borderId="4" xfId="0" applyNumberFormat="1" applyFont="1" applyFill="1" applyBorder="1"/>
    <xf numFmtId="3" fontId="23" fillId="0" borderId="8" xfId="0" applyNumberFormat="1" applyFont="1" applyFill="1" applyBorder="1"/>
    <xf numFmtId="3" fontId="30" fillId="0" borderId="29" xfId="0" applyNumberFormat="1" applyFont="1" applyBorder="1"/>
    <xf numFmtId="3" fontId="23" fillId="0" borderId="12" xfId="0" applyNumberFormat="1" applyFont="1" applyBorder="1"/>
    <xf numFmtId="3" fontId="23" fillId="0" borderId="8" xfId="0" applyNumberFormat="1" applyFont="1" applyBorder="1"/>
    <xf numFmtId="0" fontId="23" fillId="0" borderId="8" xfId="0" applyFont="1" applyBorder="1"/>
    <xf numFmtId="3" fontId="30" fillId="0" borderId="13" xfId="0" applyNumberFormat="1" applyFont="1" applyBorder="1"/>
    <xf numFmtId="3" fontId="44" fillId="0" borderId="8" xfId="0" applyNumberFormat="1" applyFont="1" applyFill="1" applyBorder="1"/>
    <xf numFmtId="3" fontId="30" fillId="0" borderId="29" xfId="0" applyNumberFormat="1" applyFont="1" applyFill="1" applyBorder="1"/>
    <xf numFmtId="3" fontId="23" fillId="0" borderId="12" xfId="0" applyNumberFormat="1" applyFont="1" applyFill="1" applyBorder="1"/>
    <xf numFmtId="3" fontId="30" fillId="0" borderId="8" xfId="0" applyNumberFormat="1" applyFont="1" applyFill="1" applyBorder="1"/>
    <xf numFmtId="3" fontId="30" fillId="0" borderId="13" xfId="0" applyNumberFormat="1" applyFont="1" applyFill="1" applyBorder="1"/>
    <xf numFmtId="3" fontId="30" fillId="3" borderId="4" xfId="0" applyNumberFormat="1" applyFont="1" applyFill="1" applyBorder="1"/>
    <xf numFmtId="3" fontId="23" fillId="0" borderId="30" xfId="0" applyNumberFormat="1" applyFont="1" applyFill="1" applyBorder="1"/>
    <xf numFmtId="3" fontId="30" fillId="0" borderId="31" xfId="0" applyNumberFormat="1" applyFont="1" applyFill="1" applyBorder="1"/>
    <xf numFmtId="3" fontId="45" fillId="0" borderId="8" xfId="0" applyNumberFormat="1" applyFont="1" applyFill="1" applyBorder="1"/>
    <xf numFmtId="3" fontId="30" fillId="4" borderId="4" xfId="0" applyNumberFormat="1" applyFont="1" applyFill="1" applyBorder="1"/>
    <xf numFmtId="3" fontId="30" fillId="0" borderId="4" xfId="0" applyNumberFormat="1" applyFont="1" applyBorder="1"/>
    <xf numFmtId="3" fontId="38" fillId="0" borderId="4" xfId="2" applyNumberFormat="1" applyFont="1" applyBorder="1" applyAlignment="1">
      <alignment wrapText="1"/>
    </xf>
    <xf numFmtId="3" fontId="38" fillId="0" borderId="4" xfId="2" applyNumberFormat="1" applyFont="1" applyBorder="1"/>
    <xf numFmtId="3" fontId="38" fillId="0" borderId="44" xfId="2" applyNumberFormat="1" applyFont="1" applyBorder="1"/>
    <xf numFmtId="3" fontId="38" fillId="0" borderId="0" xfId="2" applyNumberFormat="1" applyFont="1" applyAlignment="1">
      <alignment wrapText="1"/>
    </xf>
    <xf numFmtId="3" fontId="38" fillId="0" borderId="44" xfId="2" applyNumberFormat="1" applyFont="1" applyBorder="1" applyAlignment="1">
      <alignment wrapText="1"/>
    </xf>
    <xf numFmtId="3" fontId="42" fillId="0" borderId="4" xfId="2" applyNumberFormat="1" applyFont="1" applyBorder="1" applyAlignment="1">
      <alignment wrapText="1"/>
    </xf>
    <xf numFmtId="3" fontId="42" fillId="0" borderId="44" xfId="2" applyNumberFormat="1" applyFont="1" applyBorder="1" applyAlignment="1">
      <alignment wrapText="1"/>
    </xf>
    <xf numFmtId="3" fontId="42" fillId="0" borderId="4" xfId="2" applyNumberFormat="1" applyFont="1" applyBorder="1"/>
    <xf numFmtId="3" fontId="42" fillId="0" borderId="44" xfId="2" applyNumberFormat="1" applyFont="1" applyBorder="1"/>
    <xf numFmtId="3" fontId="42" fillId="0" borderId="38" xfId="2" applyNumberFormat="1" applyFont="1" applyBorder="1" applyAlignment="1">
      <alignment wrapText="1"/>
    </xf>
    <xf numFmtId="3" fontId="42" fillId="0" borderId="39" xfId="2" applyNumberFormat="1" applyFont="1" applyBorder="1" applyAlignment="1">
      <alignment wrapText="1"/>
    </xf>
    <xf numFmtId="0" fontId="38" fillId="0" borderId="44" xfId="2" applyFont="1" applyBorder="1" applyAlignment="1">
      <alignment wrapText="1"/>
    </xf>
    <xf numFmtId="3" fontId="38" fillId="0" borderId="39" xfId="2" applyNumberFormat="1" applyFont="1" applyBorder="1" applyAlignment="1">
      <alignment wrapText="1"/>
    </xf>
    <xf numFmtId="3" fontId="46" fillId="0" borderId="1" xfId="2" applyNumberFormat="1" applyFont="1" applyBorder="1"/>
    <xf numFmtId="3" fontId="47" fillId="0" borderId="1" xfId="2" applyNumberFormat="1" applyFont="1" applyBorder="1"/>
    <xf numFmtId="3" fontId="46" fillId="0" borderId="4" xfId="2" applyNumberFormat="1" applyFont="1" applyBorder="1" applyAlignment="1">
      <alignment wrapText="1"/>
    </xf>
    <xf numFmtId="3" fontId="47" fillId="0" borderId="4" xfId="2" applyNumberFormat="1" applyFont="1" applyBorder="1" applyAlignment="1">
      <alignment wrapText="1"/>
    </xf>
    <xf numFmtId="3" fontId="47" fillId="0" borderId="1" xfId="2" applyNumberFormat="1" applyFont="1" applyBorder="1" applyAlignment="1">
      <alignment wrapText="1"/>
    </xf>
    <xf numFmtId="3" fontId="47" fillId="0" borderId="38" xfId="2" applyNumberFormat="1" applyFont="1" applyBorder="1" applyAlignment="1">
      <alignment wrapText="1"/>
    </xf>
    <xf numFmtId="3" fontId="46" fillId="0" borderId="44" xfId="2" applyNumberFormat="1" applyFont="1" applyBorder="1" applyAlignment="1">
      <alignment wrapText="1"/>
    </xf>
    <xf numFmtId="3" fontId="47" fillId="0" borderId="44" xfId="2" applyNumberFormat="1" applyFont="1" applyBorder="1" applyAlignment="1">
      <alignment wrapText="1"/>
    </xf>
    <xf numFmtId="3" fontId="47" fillId="0" borderId="39" xfId="2" applyNumberFormat="1" applyFont="1" applyBorder="1" applyAlignment="1">
      <alignment wrapText="1"/>
    </xf>
    <xf numFmtId="3" fontId="7" fillId="0" borderId="4" xfId="0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3" fontId="43" fillId="0" borderId="4" xfId="0" applyNumberFormat="1" applyFont="1" applyBorder="1" applyAlignment="1">
      <alignment horizontal="right"/>
    </xf>
    <xf numFmtId="0" fontId="23" fillId="0" borderId="4" xfId="0" applyFont="1" applyBorder="1"/>
    <xf numFmtId="3" fontId="23" fillId="0" borderId="4" xfId="0" applyNumberFormat="1" applyFont="1" applyBorder="1"/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4" fillId="0" borderId="54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left" vertical="center" wrapText="1"/>
    </xf>
    <xf numFmtId="0" fontId="14" fillId="0" borderId="55" xfId="0" applyFont="1" applyBorder="1" applyAlignment="1">
      <alignment horizontal="left" vertical="center" wrapText="1"/>
    </xf>
    <xf numFmtId="0" fontId="7" fillId="0" borderId="20" xfId="0" applyFont="1" applyBorder="1" applyAlignment="1"/>
    <xf numFmtId="3" fontId="7" fillId="0" borderId="20" xfId="0" applyNumberFormat="1" applyFont="1" applyBorder="1" applyAlignment="1"/>
    <xf numFmtId="0" fontId="7" fillId="0" borderId="54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42" fillId="0" borderId="48" xfId="2" applyFont="1" applyBorder="1" applyAlignment="1">
      <alignment horizontal="center" vertical="center" wrapText="1"/>
    </xf>
    <xf numFmtId="0" fontId="48" fillId="0" borderId="48" xfId="2" applyFont="1" applyBorder="1" applyAlignment="1">
      <alignment horizontal="center" vertical="center" wrapText="1"/>
    </xf>
    <xf numFmtId="0" fontId="42" fillId="0" borderId="49" xfId="2" applyFont="1" applyBorder="1" applyAlignment="1">
      <alignment horizontal="center" vertical="center" wrapText="1"/>
    </xf>
    <xf numFmtId="0" fontId="42" fillId="0" borderId="42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4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2" fillId="0" borderId="4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0" fontId="16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4" fillId="0" borderId="20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1" fillId="0" borderId="54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63" xfId="0" applyBorder="1" applyAlignment="1">
      <alignment horizontal="right"/>
    </xf>
    <xf numFmtId="0" fontId="18" fillId="0" borderId="2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3" fontId="4" fillId="0" borderId="0" xfId="5" applyFont="1" applyAlignment="1">
      <alignment horizontal="center" wrapText="1"/>
    </xf>
    <xf numFmtId="3" fontId="4" fillId="0" borderId="0" xfId="5" applyFont="1" applyBorder="1" applyAlignment="1">
      <alignment horizontal="center" wrapText="1"/>
    </xf>
    <xf numFmtId="3" fontId="32" fillId="0" borderId="56" xfId="0" applyNumberFormat="1" applyFont="1" applyBorder="1" applyAlignment="1">
      <alignment horizontal="center"/>
    </xf>
    <xf numFmtId="3" fontId="32" fillId="0" borderId="57" xfId="0" applyNumberFormat="1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5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5" fillId="0" borderId="40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3" fontId="32" fillId="0" borderId="69" xfId="0" applyNumberFormat="1" applyFont="1" applyBorder="1" applyAlignment="1">
      <alignment horizontal="center"/>
    </xf>
    <xf numFmtId="3" fontId="33" fillId="0" borderId="69" xfId="0" applyNumberFormat="1" applyFont="1" applyBorder="1" applyAlignment="1">
      <alignment horizontal="center"/>
    </xf>
    <xf numFmtId="3" fontId="33" fillId="0" borderId="7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30" fillId="0" borderId="1" xfId="0" applyFont="1" applyBorder="1" applyAlignment="1">
      <alignment horizontal="left"/>
    </xf>
    <xf numFmtId="0" fontId="30" fillId="0" borderId="2" xfId="0" applyFont="1" applyBorder="1" applyAlignment="1">
      <alignment horizontal="left"/>
    </xf>
    <xf numFmtId="0" fontId="30" fillId="0" borderId="3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5" fillId="0" borderId="0" xfId="2" applyFont="1" applyAlignment="1">
      <alignment horizontal="center" wrapText="1"/>
    </xf>
    <xf numFmtId="49" fontId="14" fillId="0" borderId="64" xfId="2" applyNumberFormat="1" applyBorder="1" applyAlignment="1">
      <alignment horizontal="center"/>
    </xf>
    <xf numFmtId="49" fontId="14" fillId="0" borderId="50" xfId="2" applyNumberFormat="1" applyBorder="1" applyAlignment="1">
      <alignment horizontal="center"/>
    </xf>
    <xf numFmtId="0" fontId="15" fillId="0" borderId="6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4" fillId="0" borderId="66" xfId="2" applyBorder="1" applyAlignment="1">
      <alignment horizontal="right" wrapText="1"/>
    </xf>
    <xf numFmtId="0" fontId="14" fillId="0" borderId="67" xfId="2" applyBorder="1" applyAlignment="1">
      <alignment horizontal="right" wrapText="1"/>
    </xf>
    <xf numFmtId="0" fontId="14" fillId="0" borderId="0" xfId="2" applyAlignment="1">
      <alignment horizontal="center"/>
    </xf>
    <xf numFmtId="0" fontId="15" fillId="0" borderId="0" xfId="2" applyFont="1" applyAlignment="1">
      <alignment horizontal="center"/>
    </xf>
    <xf numFmtId="0" fontId="15" fillId="0" borderId="1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4" fillId="0" borderId="68" xfId="2" applyBorder="1" applyAlignment="1">
      <alignment horizontal="right"/>
    </xf>
    <xf numFmtId="0" fontId="3" fillId="0" borderId="54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34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4" fillId="0" borderId="0" xfId="2" applyAlignment="1">
      <alignment horizontal="right"/>
    </xf>
    <xf numFmtId="0" fontId="15" fillId="0" borderId="58" xfId="2" applyFont="1" applyBorder="1" applyAlignment="1">
      <alignment horizontal="center"/>
    </xf>
    <xf numFmtId="0" fontId="15" fillId="0" borderId="59" xfId="2" applyFont="1" applyBorder="1" applyAlignment="1">
      <alignment horizontal="center"/>
    </xf>
    <xf numFmtId="0" fontId="15" fillId="0" borderId="60" xfId="2" applyFont="1" applyBorder="1" applyAlignment="1">
      <alignment horizontal="center"/>
    </xf>
    <xf numFmtId="0" fontId="15" fillId="0" borderId="61" xfId="2" applyFont="1" applyBorder="1" applyAlignment="1">
      <alignment horizontal="center"/>
    </xf>
  </cellXfs>
  <cellStyles count="6">
    <cellStyle name="Ezres" xfId="1" builtinId="3"/>
    <cellStyle name="Normál" xfId="0" builtinId="0"/>
    <cellStyle name="Normál 2" xfId="2" xr:uid="{00000000-0005-0000-0000-000002000000}"/>
    <cellStyle name="Normál 4" xfId="3" xr:uid="{00000000-0005-0000-0000-000003000000}"/>
    <cellStyle name="Normál_2007.féléviképv.t._2011.III.néiközig" xfId="4" xr:uid="{00000000-0005-0000-0000-000004000000}"/>
    <cellStyle name="Normál_Norm_tám_CXXV_tákisz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FBD6B-A4AA-4AC6-A697-6017673E70D3}">
  <dimension ref="A2:D16"/>
  <sheetViews>
    <sheetView workbookViewId="0">
      <selection activeCell="A2" sqref="A2:D2"/>
    </sheetView>
  </sheetViews>
  <sheetFormatPr defaultRowHeight="13.2" x14ac:dyDescent="0.25"/>
  <cols>
    <col min="1" max="1" width="10.6640625" customWidth="1"/>
    <col min="2" max="2" width="46.44140625" customWidth="1"/>
    <col min="3" max="3" width="40.6640625" customWidth="1"/>
    <col min="4" max="4" width="35.6640625" customWidth="1"/>
    <col min="257" max="257" width="10.6640625" customWidth="1"/>
    <col min="258" max="259" width="40.6640625" customWidth="1"/>
    <col min="260" max="260" width="35.6640625" customWidth="1"/>
    <col min="513" max="513" width="10.6640625" customWidth="1"/>
    <col min="514" max="515" width="40.6640625" customWidth="1"/>
    <col min="516" max="516" width="35.6640625" customWidth="1"/>
    <col min="769" max="769" width="10.6640625" customWidth="1"/>
    <col min="770" max="771" width="40.6640625" customWidth="1"/>
    <col min="772" max="772" width="35.6640625" customWidth="1"/>
    <col min="1025" max="1025" width="10.6640625" customWidth="1"/>
    <col min="1026" max="1027" width="40.6640625" customWidth="1"/>
    <col min="1028" max="1028" width="35.6640625" customWidth="1"/>
    <col min="1281" max="1281" width="10.6640625" customWidth="1"/>
    <col min="1282" max="1283" width="40.6640625" customWidth="1"/>
    <col min="1284" max="1284" width="35.6640625" customWidth="1"/>
    <col min="1537" max="1537" width="10.6640625" customWidth="1"/>
    <col min="1538" max="1539" width="40.6640625" customWidth="1"/>
    <col min="1540" max="1540" width="35.6640625" customWidth="1"/>
    <col min="1793" max="1793" width="10.6640625" customWidth="1"/>
    <col min="1794" max="1795" width="40.6640625" customWidth="1"/>
    <col min="1796" max="1796" width="35.6640625" customWidth="1"/>
    <col min="2049" max="2049" width="10.6640625" customWidth="1"/>
    <col min="2050" max="2051" width="40.6640625" customWidth="1"/>
    <col min="2052" max="2052" width="35.6640625" customWidth="1"/>
    <col min="2305" max="2305" width="10.6640625" customWidth="1"/>
    <col min="2306" max="2307" width="40.6640625" customWidth="1"/>
    <col min="2308" max="2308" width="35.6640625" customWidth="1"/>
    <col min="2561" max="2561" width="10.6640625" customWidth="1"/>
    <col min="2562" max="2563" width="40.6640625" customWidth="1"/>
    <col min="2564" max="2564" width="35.6640625" customWidth="1"/>
    <col min="2817" max="2817" width="10.6640625" customWidth="1"/>
    <col min="2818" max="2819" width="40.6640625" customWidth="1"/>
    <col min="2820" max="2820" width="35.6640625" customWidth="1"/>
    <col min="3073" max="3073" width="10.6640625" customWidth="1"/>
    <col min="3074" max="3075" width="40.6640625" customWidth="1"/>
    <col min="3076" max="3076" width="35.6640625" customWidth="1"/>
    <col min="3329" max="3329" width="10.6640625" customWidth="1"/>
    <col min="3330" max="3331" width="40.6640625" customWidth="1"/>
    <col min="3332" max="3332" width="35.6640625" customWidth="1"/>
    <col min="3585" max="3585" width="10.6640625" customWidth="1"/>
    <col min="3586" max="3587" width="40.6640625" customWidth="1"/>
    <col min="3588" max="3588" width="35.6640625" customWidth="1"/>
    <col min="3841" max="3841" width="10.6640625" customWidth="1"/>
    <col min="3842" max="3843" width="40.6640625" customWidth="1"/>
    <col min="3844" max="3844" width="35.6640625" customWidth="1"/>
    <col min="4097" max="4097" width="10.6640625" customWidth="1"/>
    <col min="4098" max="4099" width="40.6640625" customWidth="1"/>
    <col min="4100" max="4100" width="35.6640625" customWidth="1"/>
    <col min="4353" max="4353" width="10.6640625" customWidth="1"/>
    <col min="4354" max="4355" width="40.6640625" customWidth="1"/>
    <col min="4356" max="4356" width="35.6640625" customWidth="1"/>
    <col min="4609" max="4609" width="10.6640625" customWidth="1"/>
    <col min="4610" max="4611" width="40.6640625" customWidth="1"/>
    <col min="4612" max="4612" width="35.6640625" customWidth="1"/>
    <col min="4865" max="4865" width="10.6640625" customWidth="1"/>
    <col min="4866" max="4867" width="40.6640625" customWidth="1"/>
    <col min="4868" max="4868" width="35.6640625" customWidth="1"/>
    <col min="5121" max="5121" width="10.6640625" customWidth="1"/>
    <col min="5122" max="5123" width="40.6640625" customWidth="1"/>
    <col min="5124" max="5124" width="35.6640625" customWidth="1"/>
    <col min="5377" max="5377" width="10.6640625" customWidth="1"/>
    <col min="5378" max="5379" width="40.6640625" customWidth="1"/>
    <col min="5380" max="5380" width="35.6640625" customWidth="1"/>
    <col min="5633" max="5633" width="10.6640625" customWidth="1"/>
    <col min="5634" max="5635" width="40.6640625" customWidth="1"/>
    <col min="5636" max="5636" width="35.6640625" customWidth="1"/>
    <col min="5889" max="5889" width="10.6640625" customWidth="1"/>
    <col min="5890" max="5891" width="40.6640625" customWidth="1"/>
    <col min="5892" max="5892" width="35.6640625" customWidth="1"/>
    <col min="6145" max="6145" width="10.6640625" customWidth="1"/>
    <col min="6146" max="6147" width="40.6640625" customWidth="1"/>
    <col min="6148" max="6148" width="35.6640625" customWidth="1"/>
    <col min="6401" max="6401" width="10.6640625" customWidth="1"/>
    <col min="6402" max="6403" width="40.6640625" customWidth="1"/>
    <col min="6404" max="6404" width="35.6640625" customWidth="1"/>
    <col min="6657" max="6657" width="10.6640625" customWidth="1"/>
    <col min="6658" max="6659" width="40.6640625" customWidth="1"/>
    <col min="6660" max="6660" width="35.6640625" customWidth="1"/>
    <col min="6913" max="6913" width="10.6640625" customWidth="1"/>
    <col min="6914" max="6915" width="40.6640625" customWidth="1"/>
    <col min="6916" max="6916" width="35.6640625" customWidth="1"/>
    <col min="7169" max="7169" width="10.6640625" customWidth="1"/>
    <col min="7170" max="7171" width="40.6640625" customWidth="1"/>
    <col min="7172" max="7172" width="35.6640625" customWidth="1"/>
    <col min="7425" max="7425" width="10.6640625" customWidth="1"/>
    <col min="7426" max="7427" width="40.6640625" customWidth="1"/>
    <col min="7428" max="7428" width="35.6640625" customWidth="1"/>
    <col min="7681" max="7681" width="10.6640625" customWidth="1"/>
    <col min="7682" max="7683" width="40.6640625" customWidth="1"/>
    <col min="7684" max="7684" width="35.6640625" customWidth="1"/>
    <col min="7937" max="7937" width="10.6640625" customWidth="1"/>
    <col min="7938" max="7939" width="40.6640625" customWidth="1"/>
    <col min="7940" max="7940" width="35.6640625" customWidth="1"/>
    <col min="8193" max="8193" width="10.6640625" customWidth="1"/>
    <col min="8194" max="8195" width="40.6640625" customWidth="1"/>
    <col min="8196" max="8196" width="35.6640625" customWidth="1"/>
    <col min="8449" max="8449" width="10.6640625" customWidth="1"/>
    <col min="8450" max="8451" width="40.6640625" customWidth="1"/>
    <col min="8452" max="8452" width="35.6640625" customWidth="1"/>
    <col min="8705" max="8705" width="10.6640625" customWidth="1"/>
    <col min="8706" max="8707" width="40.6640625" customWidth="1"/>
    <col min="8708" max="8708" width="35.6640625" customWidth="1"/>
    <col min="8961" max="8961" width="10.6640625" customWidth="1"/>
    <col min="8962" max="8963" width="40.6640625" customWidth="1"/>
    <col min="8964" max="8964" width="35.6640625" customWidth="1"/>
    <col min="9217" max="9217" width="10.6640625" customWidth="1"/>
    <col min="9218" max="9219" width="40.6640625" customWidth="1"/>
    <col min="9220" max="9220" width="35.6640625" customWidth="1"/>
    <col min="9473" max="9473" width="10.6640625" customWidth="1"/>
    <col min="9474" max="9475" width="40.6640625" customWidth="1"/>
    <col min="9476" max="9476" width="35.6640625" customWidth="1"/>
    <col min="9729" max="9729" width="10.6640625" customWidth="1"/>
    <col min="9730" max="9731" width="40.6640625" customWidth="1"/>
    <col min="9732" max="9732" width="35.6640625" customWidth="1"/>
    <col min="9985" max="9985" width="10.6640625" customWidth="1"/>
    <col min="9986" max="9987" width="40.6640625" customWidth="1"/>
    <col min="9988" max="9988" width="35.6640625" customWidth="1"/>
    <col min="10241" max="10241" width="10.6640625" customWidth="1"/>
    <col min="10242" max="10243" width="40.6640625" customWidth="1"/>
    <col min="10244" max="10244" width="35.6640625" customWidth="1"/>
    <col min="10497" max="10497" width="10.6640625" customWidth="1"/>
    <col min="10498" max="10499" width="40.6640625" customWidth="1"/>
    <col min="10500" max="10500" width="35.6640625" customWidth="1"/>
    <col min="10753" max="10753" width="10.6640625" customWidth="1"/>
    <col min="10754" max="10755" width="40.6640625" customWidth="1"/>
    <col min="10756" max="10756" width="35.6640625" customWidth="1"/>
    <col min="11009" max="11009" width="10.6640625" customWidth="1"/>
    <col min="11010" max="11011" width="40.6640625" customWidth="1"/>
    <col min="11012" max="11012" width="35.6640625" customWidth="1"/>
    <col min="11265" max="11265" width="10.6640625" customWidth="1"/>
    <col min="11266" max="11267" width="40.6640625" customWidth="1"/>
    <col min="11268" max="11268" width="35.6640625" customWidth="1"/>
    <col min="11521" max="11521" width="10.6640625" customWidth="1"/>
    <col min="11522" max="11523" width="40.6640625" customWidth="1"/>
    <col min="11524" max="11524" width="35.6640625" customWidth="1"/>
    <col min="11777" max="11777" width="10.6640625" customWidth="1"/>
    <col min="11778" max="11779" width="40.6640625" customWidth="1"/>
    <col min="11780" max="11780" width="35.6640625" customWidth="1"/>
    <col min="12033" max="12033" width="10.6640625" customWidth="1"/>
    <col min="12034" max="12035" width="40.6640625" customWidth="1"/>
    <col min="12036" max="12036" width="35.6640625" customWidth="1"/>
    <col min="12289" max="12289" width="10.6640625" customWidth="1"/>
    <col min="12290" max="12291" width="40.6640625" customWidth="1"/>
    <col min="12292" max="12292" width="35.6640625" customWidth="1"/>
    <col min="12545" max="12545" width="10.6640625" customWidth="1"/>
    <col min="12546" max="12547" width="40.6640625" customWidth="1"/>
    <col min="12548" max="12548" width="35.6640625" customWidth="1"/>
    <col min="12801" max="12801" width="10.6640625" customWidth="1"/>
    <col min="12802" max="12803" width="40.6640625" customWidth="1"/>
    <col min="12804" max="12804" width="35.6640625" customWidth="1"/>
    <col min="13057" max="13057" width="10.6640625" customWidth="1"/>
    <col min="13058" max="13059" width="40.6640625" customWidth="1"/>
    <col min="13060" max="13060" width="35.6640625" customWidth="1"/>
    <col min="13313" max="13313" width="10.6640625" customWidth="1"/>
    <col min="13314" max="13315" width="40.6640625" customWidth="1"/>
    <col min="13316" max="13316" width="35.6640625" customWidth="1"/>
    <col min="13569" max="13569" width="10.6640625" customWidth="1"/>
    <col min="13570" max="13571" width="40.6640625" customWidth="1"/>
    <col min="13572" max="13572" width="35.6640625" customWidth="1"/>
    <col min="13825" max="13825" width="10.6640625" customWidth="1"/>
    <col min="13826" max="13827" width="40.6640625" customWidth="1"/>
    <col min="13828" max="13828" width="35.6640625" customWidth="1"/>
    <col min="14081" max="14081" width="10.6640625" customWidth="1"/>
    <col min="14082" max="14083" width="40.6640625" customWidth="1"/>
    <col min="14084" max="14084" width="35.6640625" customWidth="1"/>
    <col min="14337" max="14337" width="10.6640625" customWidth="1"/>
    <col min="14338" max="14339" width="40.6640625" customWidth="1"/>
    <col min="14340" max="14340" width="35.6640625" customWidth="1"/>
    <col min="14593" max="14593" width="10.6640625" customWidth="1"/>
    <col min="14594" max="14595" width="40.6640625" customWidth="1"/>
    <col min="14596" max="14596" width="35.6640625" customWidth="1"/>
    <col min="14849" max="14849" width="10.6640625" customWidth="1"/>
    <col min="14850" max="14851" width="40.6640625" customWidth="1"/>
    <col min="14852" max="14852" width="35.6640625" customWidth="1"/>
    <col min="15105" max="15105" width="10.6640625" customWidth="1"/>
    <col min="15106" max="15107" width="40.6640625" customWidth="1"/>
    <col min="15108" max="15108" width="35.6640625" customWidth="1"/>
    <col min="15361" max="15361" width="10.6640625" customWidth="1"/>
    <col min="15362" max="15363" width="40.6640625" customWidth="1"/>
    <col min="15364" max="15364" width="35.6640625" customWidth="1"/>
    <col min="15617" max="15617" width="10.6640625" customWidth="1"/>
    <col min="15618" max="15619" width="40.6640625" customWidth="1"/>
    <col min="15620" max="15620" width="35.6640625" customWidth="1"/>
    <col min="15873" max="15873" width="10.6640625" customWidth="1"/>
    <col min="15874" max="15875" width="40.6640625" customWidth="1"/>
    <col min="15876" max="15876" width="35.6640625" customWidth="1"/>
    <col min="16129" max="16129" width="10.6640625" customWidth="1"/>
    <col min="16130" max="16131" width="40.6640625" customWidth="1"/>
    <col min="16132" max="16132" width="35.6640625" customWidth="1"/>
  </cols>
  <sheetData>
    <row r="2" spans="1:4" ht="15.6" x14ac:dyDescent="0.3">
      <c r="A2" s="292" t="s">
        <v>519</v>
      </c>
      <c r="B2" s="292"/>
      <c r="C2" s="292"/>
      <c r="D2" s="292"/>
    </row>
    <row r="3" spans="1:4" ht="16.2" x14ac:dyDescent="0.35">
      <c r="A3" s="170"/>
      <c r="B3" s="170"/>
      <c r="C3" s="38"/>
    </row>
    <row r="4" spans="1:4" ht="16.2" x14ac:dyDescent="0.35">
      <c r="A4" s="170"/>
      <c r="B4" s="170"/>
      <c r="C4" s="38"/>
    </row>
    <row r="5" spans="1:4" ht="16.2" x14ac:dyDescent="0.35">
      <c r="A5" s="170"/>
      <c r="B5" s="170"/>
      <c r="C5" s="38"/>
    </row>
    <row r="6" spans="1:4" ht="16.2" x14ac:dyDescent="0.35">
      <c r="A6" s="32"/>
      <c r="C6" s="38"/>
    </row>
    <row r="7" spans="1:4" ht="15.6" x14ac:dyDescent="0.3">
      <c r="A7" s="293" t="s">
        <v>472</v>
      </c>
      <c r="B7" s="293"/>
      <c r="C7" s="293"/>
      <c r="D7" s="293"/>
    </row>
    <row r="8" spans="1:4" ht="15.6" x14ac:dyDescent="0.3">
      <c r="A8" s="294"/>
      <c r="B8" s="294"/>
      <c r="C8" s="294"/>
      <c r="D8" s="294"/>
    </row>
    <row r="9" spans="1:4" ht="15.6" x14ac:dyDescent="0.3">
      <c r="A9" s="294"/>
      <c r="B9" s="294"/>
      <c r="C9" s="294"/>
      <c r="D9" s="294"/>
    </row>
    <row r="10" spans="1:4" x14ac:dyDescent="0.25">
      <c r="A10" s="277"/>
      <c r="B10" s="277" t="s">
        <v>185</v>
      </c>
      <c r="C10" s="277" t="s">
        <v>186</v>
      </c>
      <c r="D10" s="277" t="s">
        <v>188</v>
      </c>
    </row>
    <row r="11" spans="1:4" x14ac:dyDescent="0.25">
      <c r="A11" s="39" t="s">
        <v>191</v>
      </c>
      <c r="B11" s="40" t="s">
        <v>16</v>
      </c>
      <c r="C11" s="40" t="s">
        <v>192</v>
      </c>
      <c r="D11" s="41" t="s">
        <v>193</v>
      </c>
    </row>
    <row r="12" spans="1:4" x14ac:dyDescent="0.25">
      <c r="A12" s="42" t="s">
        <v>194</v>
      </c>
      <c r="B12" s="43" t="s">
        <v>434</v>
      </c>
      <c r="C12" s="44" t="s">
        <v>435</v>
      </c>
      <c r="D12" s="45" t="s">
        <v>195</v>
      </c>
    </row>
    <row r="13" spans="1:4" x14ac:dyDescent="0.25">
      <c r="A13" s="42" t="s">
        <v>196</v>
      </c>
      <c r="B13" s="44" t="s">
        <v>436</v>
      </c>
      <c r="C13" s="44" t="s">
        <v>435</v>
      </c>
      <c r="D13" s="46" t="s">
        <v>195</v>
      </c>
    </row>
    <row r="14" spans="1:4" x14ac:dyDescent="0.25">
      <c r="A14" s="42" t="s">
        <v>197</v>
      </c>
      <c r="B14" s="44"/>
      <c r="C14" s="44"/>
      <c r="D14" s="46"/>
    </row>
    <row r="15" spans="1:4" x14ac:dyDescent="0.25">
      <c r="A15" s="42" t="s">
        <v>198</v>
      </c>
      <c r="B15" s="33"/>
      <c r="C15" s="33"/>
      <c r="D15" s="47"/>
    </row>
    <row r="16" spans="1:4" x14ac:dyDescent="0.25">
      <c r="A16" s="48" t="s">
        <v>199</v>
      </c>
      <c r="B16" s="49"/>
      <c r="C16" s="49"/>
      <c r="D16" s="50"/>
    </row>
  </sheetData>
  <mergeCells count="4">
    <mergeCell ref="A2:D2"/>
    <mergeCell ref="A7:D7"/>
    <mergeCell ref="A8:D8"/>
    <mergeCell ref="A9:D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75"/>
  <sheetViews>
    <sheetView zoomScaleNormal="100" workbookViewId="0">
      <selection sqref="A1:I1"/>
    </sheetView>
  </sheetViews>
  <sheetFormatPr defaultRowHeight="13.2" x14ac:dyDescent="0.25"/>
  <cols>
    <col min="8" max="9" width="12.6640625" customWidth="1"/>
  </cols>
  <sheetData>
    <row r="1" spans="1:10" x14ac:dyDescent="0.25">
      <c r="A1" s="410" t="s">
        <v>526</v>
      </c>
      <c r="B1" s="410"/>
      <c r="C1" s="410"/>
      <c r="D1" s="410"/>
      <c r="E1" s="410"/>
      <c r="F1" s="410"/>
      <c r="G1" s="410"/>
      <c r="H1" s="410"/>
      <c r="I1" s="410"/>
      <c r="J1" s="142"/>
    </row>
    <row r="2" spans="1:10" x14ac:dyDescent="0.25">
      <c r="A2" s="165"/>
      <c r="B2" s="165"/>
      <c r="C2" s="165"/>
      <c r="D2" s="165"/>
      <c r="E2" s="165"/>
      <c r="F2" s="165"/>
      <c r="G2" s="165"/>
      <c r="H2" s="165"/>
      <c r="I2" s="165"/>
      <c r="J2" s="142"/>
    </row>
    <row r="3" spans="1:10" ht="15" x14ac:dyDescent="0.25">
      <c r="A3" s="411" t="s">
        <v>443</v>
      </c>
      <c r="B3" s="411"/>
      <c r="C3" s="411"/>
      <c r="D3" s="411"/>
      <c r="E3" s="411"/>
      <c r="F3" s="411"/>
      <c r="G3" s="411"/>
      <c r="H3" s="411"/>
      <c r="I3" s="411"/>
      <c r="J3" s="143"/>
    </row>
    <row r="4" spans="1:10" x14ac:dyDescent="0.25">
      <c r="B4" s="144"/>
      <c r="C4" s="144"/>
      <c r="D4" s="144"/>
      <c r="E4" s="144"/>
      <c r="F4" s="144"/>
      <c r="G4" s="144"/>
      <c r="H4" s="144"/>
      <c r="I4" s="144"/>
    </row>
    <row r="5" spans="1:10" ht="15" x14ac:dyDescent="0.25">
      <c r="A5" s="412" t="s">
        <v>516</v>
      </c>
      <c r="B5" s="412"/>
      <c r="C5" s="412"/>
      <c r="D5" s="412"/>
      <c r="E5" s="412"/>
      <c r="F5" s="412"/>
      <c r="G5" s="412"/>
      <c r="H5" s="412"/>
      <c r="I5" s="412"/>
    </row>
    <row r="6" spans="1:10" ht="15" x14ac:dyDescent="0.25">
      <c r="A6" s="145"/>
      <c r="B6" s="145"/>
      <c r="C6" s="145"/>
      <c r="D6" s="145"/>
      <c r="E6" s="145"/>
      <c r="F6" s="145"/>
      <c r="G6" s="145"/>
      <c r="H6" s="145"/>
      <c r="I6" s="145"/>
    </row>
    <row r="7" spans="1:10" ht="15" x14ac:dyDescent="0.25">
      <c r="A7" s="145"/>
      <c r="B7" s="145"/>
      <c r="C7" s="145"/>
      <c r="D7" s="145"/>
      <c r="E7" s="145"/>
      <c r="F7" s="145"/>
      <c r="G7" s="145"/>
      <c r="H7" s="145"/>
      <c r="I7" s="145"/>
    </row>
    <row r="8" spans="1:10" ht="15" x14ac:dyDescent="0.25">
      <c r="A8" s="146"/>
      <c r="B8" s="146"/>
      <c r="C8" s="146"/>
      <c r="D8" s="146"/>
      <c r="E8" s="146"/>
      <c r="F8" s="146"/>
      <c r="G8" s="145"/>
      <c r="H8" s="145"/>
      <c r="I8" s="147"/>
      <c r="J8" s="147"/>
    </row>
    <row r="9" spans="1:10" x14ac:dyDescent="0.25">
      <c r="A9" s="413" t="s">
        <v>373</v>
      </c>
      <c r="B9" s="402"/>
      <c r="C9" s="402"/>
      <c r="D9" s="402"/>
      <c r="E9" s="402"/>
      <c r="F9" s="402"/>
      <c r="G9" s="403"/>
      <c r="H9" s="148" t="s">
        <v>374</v>
      </c>
      <c r="I9" s="149" t="s">
        <v>375</v>
      </c>
    </row>
    <row r="10" spans="1:10" x14ac:dyDescent="0.25">
      <c r="A10" s="407"/>
      <c r="B10" s="408"/>
      <c r="C10" s="408"/>
      <c r="D10" s="408"/>
      <c r="E10" s="408"/>
      <c r="F10" s="408"/>
      <c r="G10" s="409"/>
      <c r="H10" s="414" t="s">
        <v>317</v>
      </c>
      <c r="I10" s="414"/>
    </row>
    <row r="11" spans="1:10" x14ac:dyDescent="0.25">
      <c r="A11" s="150"/>
      <c r="B11" s="151" t="s">
        <v>376</v>
      </c>
      <c r="C11" s="151"/>
      <c r="D11" s="151"/>
      <c r="E11" s="151"/>
      <c r="F11" s="151"/>
      <c r="G11" s="35"/>
      <c r="H11" s="222"/>
      <c r="I11" s="222"/>
    </row>
    <row r="12" spans="1:10" x14ac:dyDescent="0.25">
      <c r="A12" s="150"/>
      <c r="B12" s="151" t="s">
        <v>377</v>
      </c>
      <c r="C12" s="151"/>
      <c r="D12" s="151"/>
      <c r="E12" s="151"/>
      <c r="F12" s="151"/>
      <c r="G12" s="35"/>
      <c r="H12" s="272">
        <v>515456</v>
      </c>
      <c r="I12" s="272">
        <v>255612</v>
      </c>
    </row>
    <row r="13" spans="1:10" x14ac:dyDescent="0.25">
      <c r="A13" s="150"/>
      <c r="B13" s="151" t="s">
        <v>378</v>
      </c>
      <c r="C13" s="151"/>
      <c r="D13" s="151"/>
      <c r="E13" s="151"/>
      <c r="F13" s="151"/>
      <c r="G13" s="35"/>
      <c r="H13" s="273"/>
      <c r="I13" s="273"/>
    </row>
    <row r="14" spans="1:10" x14ac:dyDescent="0.25">
      <c r="A14" s="150" t="s">
        <v>379</v>
      </c>
      <c r="B14" s="151"/>
      <c r="C14" s="151"/>
      <c r="D14" s="151"/>
      <c r="E14" s="151"/>
      <c r="F14" s="151"/>
      <c r="G14" s="35"/>
      <c r="H14" s="272">
        <v>515456</v>
      </c>
      <c r="I14" s="272">
        <f>SUM(I11:I13)</f>
        <v>255612</v>
      </c>
    </row>
    <row r="15" spans="1:10" x14ac:dyDescent="0.25">
      <c r="A15" s="150"/>
      <c r="B15" s="151" t="s">
        <v>380</v>
      </c>
      <c r="C15" s="151"/>
      <c r="D15" s="151"/>
      <c r="E15" s="151"/>
      <c r="F15" s="151"/>
      <c r="G15" s="35"/>
      <c r="H15" s="272">
        <v>1101277602</v>
      </c>
      <c r="I15" s="272">
        <v>1074201894</v>
      </c>
    </row>
    <row r="16" spans="1:10" x14ac:dyDescent="0.25">
      <c r="A16" s="150"/>
      <c r="B16" s="151" t="s">
        <v>381</v>
      </c>
      <c r="C16" s="151"/>
      <c r="D16" s="151"/>
      <c r="E16" s="151"/>
      <c r="F16" s="151"/>
      <c r="G16" s="35"/>
      <c r="H16" s="272">
        <v>8484795</v>
      </c>
      <c r="I16" s="272">
        <v>27062234</v>
      </c>
    </row>
    <row r="17" spans="1:9" x14ac:dyDescent="0.25">
      <c r="A17" s="150"/>
      <c r="B17" s="151" t="s">
        <v>382</v>
      </c>
      <c r="C17" s="151"/>
      <c r="D17" s="151"/>
      <c r="E17" s="151"/>
      <c r="F17" s="151"/>
      <c r="G17" s="35"/>
      <c r="H17" s="272"/>
      <c r="I17" s="272"/>
    </row>
    <row r="18" spans="1:9" x14ac:dyDescent="0.25">
      <c r="A18" s="150"/>
      <c r="B18" s="151" t="s">
        <v>383</v>
      </c>
      <c r="C18" s="151"/>
      <c r="D18" s="151"/>
      <c r="E18" s="151"/>
      <c r="F18" s="151"/>
      <c r="G18" s="35"/>
      <c r="H18" s="272">
        <v>27511229</v>
      </c>
      <c r="I18" s="272">
        <v>6588566</v>
      </c>
    </row>
    <row r="19" spans="1:9" x14ac:dyDescent="0.25">
      <c r="A19" s="150"/>
      <c r="B19" s="151" t="s">
        <v>384</v>
      </c>
      <c r="C19" s="151"/>
      <c r="D19" s="151"/>
      <c r="E19" s="151"/>
      <c r="F19" s="151"/>
      <c r="G19" s="35"/>
      <c r="H19" s="272"/>
      <c r="I19" s="272"/>
    </row>
    <row r="20" spans="1:9" x14ac:dyDescent="0.25">
      <c r="A20" s="150"/>
      <c r="B20" s="151" t="s">
        <v>385</v>
      </c>
      <c r="C20" s="151"/>
      <c r="D20" s="151"/>
      <c r="E20" s="151"/>
      <c r="F20" s="151"/>
      <c r="G20" s="35"/>
      <c r="H20" s="272"/>
      <c r="I20" s="272"/>
    </row>
    <row r="21" spans="1:9" x14ac:dyDescent="0.25">
      <c r="A21" s="150" t="s">
        <v>386</v>
      </c>
      <c r="B21" s="151"/>
      <c r="C21" s="151"/>
      <c r="D21" s="151"/>
      <c r="E21" s="151"/>
      <c r="F21" s="151"/>
      <c r="G21" s="35"/>
      <c r="H21" s="272">
        <v>1137273626</v>
      </c>
      <c r="I21" s="272">
        <f>SUM(I15:I20)</f>
        <v>1107852694</v>
      </c>
    </row>
    <row r="22" spans="1:9" x14ac:dyDescent="0.25">
      <c r="A22" s="150"/>
      <c r="B22" s="151" t="s">
        <v>387</v>
      </c>
      <c r="C22" s="151"/>
      <c r="D22" s="151"/>
      <c r="E22" s="151"/>
      <c r="F22" s="151"/>
      <c r="G22" s="35"/>
      <c r="H22" s="272">
        <v>400000</v>
      </c>
      <c r="I22" s="272">
        <v>400000</v>
      </c>
    </row>
    <row r="23" spans="1:9" x14ac:dyDescent="0.25">
      <c r="A23" s="150"/>
      <c r="B23" s="151" t="s">
        <v>388</v>
      </c>
      <c r="C23" s="151"/>
      <c r="D23" s="151"/>
      <c r="E23" s="151"/>
      <c r="F23" s="151"/>
      <c r="G23" s="35"/>
      <c r="H23" s="272"/>
      <c r="I23" s="272"/>
    </row>
    <row r="24" spans="1:9" x14ac:dyDescent="0.25">
      <c r="A24" s="150"/>
      <c r="B24" s="151" t="s">
        <v>389</v>
      </c>
      <c r="C24" s="151"/>
      <c r="D24" s="151"/>
      <c r="E24" s="151"/>
      <c r="F24" s="151"/>
      <c r="G24" s="35"/>
      <c r="H24" s="272"/>
      <c r="I24" s="272"/>
    </row>
    <row r="25" spans="1:9" x14ac:dyDescent="0.25">
      <c r="A25" s="150"/>
      <c r="B25" s="151" t="s">
        <v>390</v>
      </c>
      <c r="C25" s="151"/>
      <c r="D25" s="151"/>
      <c r="E25" s="151"/>
      <c r="F25" s="151"/>
      <c r="G25" s="35"/>
      <c r="H25" s="272"/>
      <c r="I25" s="272"/>
    </row>
    <row r="26" spans="1:9" x14ac:dyDescent="0.25">
      <c r="A26" s="150" t="s">
        <v>391</v>
      </c>
      <c r="B26" s="151"/>
      <c r="C26" s="151"/>
      <c r="D26" s="151"/>
      <c r="E26" s="151"/>
      <c r="F26" s="151"/>
      <c r="G26" s="35"/>
      <c r="H26" s="272">
        <v>400000</v>
      </c>
      <c r="I26" s="272">
        <f>SUM(I22:I25)</f>
        <v>400000</v>
      </c>
    </row>
    <row r="27" spans="1:9" x14ac:dyDescent="0.25">
      <c r="A27" s="150" t="s">
        <v>392</v>
      </c>
      <c r="B27" s="151"/>
      <c r="C27" s="151"/>
      <c r="D27" s="151"/>
      <c r="E27" s="151"/>
      <c r="F27" s="151"/>
      <c r="G27" s="35"/>
      <c r="H27" s="272"/>
      <c r="I27" s="272"/>
    </row>
    <row r="28" spans="1:9" x14ac:dyDescent="0.25">
      <c r="A28" s="15" t="s">
        <v>393</v>
      </c>
      <c r="B28" s="151"/>
      <c r="C28" s="151"/>
      <c r="D28" s="151"/>
      <c r="E28" s="151"/>
      <c r="F28" s="151"/>
      <c r="G28" s="35"/>
      <c r="H28" s="274">
        <v>1138189082</v>
      </c>
      <c r="I28" s="274">
        <f>+I14+I21+I26+I27</f>
        <v>1108508306</v>
      </c>
    </row>
    <row r="29" spans="1:9" x14ac:dyDescent="0.25">
      <c r="A29" s="150"/>
      <c r="B29" s="151" t="s">
        <v>394</v>
      </c>
      <c r="C29" s="151"/>
      <c r="D29" s="151"/>
      <c r="E29" s="151"/>
      <c r="F29" s="151"/>
      <c r="G29" s="35"/>
      <c r="H29" s="272"/>
      <c r="I29" s="272"/>
    </row>
    <row r="30" spans="1:9" x14ac:dyDescent="0.25">
      <c r="A30" s="150"/>
      <c r="B30" s="151" t="s">
        <v>395</v>
      </c>
      <c r="C30" s="151"/>
      <c r="D30" s="151"/>
      <c r="E30" s="151"/>
      <c r="F30" s="151"/>
      <c r="G30" s="35"/>
      <c r="H30" s="272"/>
      <c r="I30" s="272"/>
    </row>
    <row r="31" spans="1:9" x14ac:dyDescent="0.25">
      <c r="A31" s="150"/>
      <c r="B31" s="151" t="s">
        <v>396</v>
      </c>
      <c r="C31" s="151"/>
      <c r="D31" s="151"/>
      <c r="E31" s="151"/>
      <c r="F31" s="151"/>
      <c r="G31" s="35"/>
      <c r="H31" s="272"/>
      <c r="I31" s="272"/>
    </row>
    <row r="32" spans="1:9" x14ac:dyDescent="0.25">
      <c r="A32" s="150"/>
      <c r="B32" s="151" t="s">
        <v>397</v>
      </c>
      <c r="C32" s="151"/>
      <c r="D32" s="151"/>
      <c r="E32" s="151"/>
      <c r="F32" s="151"/>
      <c r="G32" s="35"/>
      <c r="H32" s="272"/>
      <c r="I32" s="272"/>
    </row>
    <row r="33" spans="1:9" x14ac:dyDescent="0.25">
      <c r="A33" s="150"/>
      <c r="B33" s="151" t="s">
        <v>398</v>
      </c>
      <c r="C33" s="151"/>
      <c r="D33" s="151"/>
      <c r="E33" s="151"/>
      <c r="F33" s="151"/>
      <c r="G33" s="35"/>
      <c r="H33" s="272"/>
      <c r="I33" s="272"/>
    </row>
    <row r="34" spans="1:9" x14ac:dyDescent="0.25">
      <c r="A34" s="150"/>
      <c r="B34" s="151" t="s">
        <v>399</v>
      </c>
      <c r="C34" s="151"/>
      <c r="D34" s="151"/>
      <c r="E34" s="151"/>
      <c r="F34" s="151"/>
      <c r="G34" s="35"/>
      <c r="H34" s="272"/>
      <c r="I34" s="272"/>
    </row>
    <row r="35" spans="1:9" x14ac:dyDescent="0.25">
      <c r="A35" s="150" t="s">
        <v>400</v>
      </c>
      <c r="B35" s="151"/>
      <c r="C35" s="151"/>
      <c r="D35" s="151"/>
      <c r="E35" s="151"/>
      <c r="F35" s="151"/>
      <c r="G35" s="35"/>
      <c r="H35" s="272">
        <f>SUM(H29:H34)</f>
        <v>0</v>
      </c>
      <c r="I35" s="272">
        <f>SUM(I29:I34)</f>
        <v>0</v>
      </c>
    </row>
    <row r="36" spans="1:9" x14ac:dyDescent="0.25">
      <c r="A36" s="150"/>
      <c r="B36" s="151" t="s">
        <v>401</v>
      </c>
      <c r="C36" s="151"/>
      <c r="D36" s="151"/>
      <c r="E36" s="151"/>
      <c r="F36" s="151"/>
      <c r="G36" s="35"/>
      <c r="H36" s="230"/>
      <c r="I36" s="230"/>
    </row>
    <row r="37" spans="1:9" x14ac:dyDescent="0.25">
      <c r="A37" s="150"/>
      <c r="B37" s="151" t="s">
        <v>402</v>
      </c>
      <c r="C37" s="151"/>
      <c r="D37" s="151"/>
      <c r="E37" s="151"/>
      <c r="F37" s="151"/>
      <c r="G37" s="35"/>
      <c r="H37" s="230"/>
      <c r="I37" s="230"/>
    </row>
    <row r="38" spans="1:9" x14ac:dyDescent="0.25">
      <c r="A38" s="150"/>
      <c r="B38" s="151" t="s">
        <v>403</v>
      </c>
      <c r="C38" s="151"/>
      <c r="D38" s="151"/>
      <c r="E38" s="151"/>
      <c r="F38" s="151"/>
      <c r="G38" s="35"/>
      <c r="H38" s="230"/>
      <c r="I38" s="230"/>
    </row>
    <row r="39" spans="1:9" x14ac:dyDescent="0.25">
      <c r="A39" s="150"/>
      <c r="B39" s="151" t="s">
        <v>404</v>
      </c>
      <c r="C39" s="151"/>
      <c r="D39" s="151"/>
      <c r="E39" s="151"/>
      <c r="F39" s="151"/>
      <c r="G39" s="35"/>
      <c r="H39" s="230">
        <v>32000</v>
      </c>
      <c r="I39" s="230">
        <v>32000</v>
      </c>
    </row>
    <row r="40" spans="1:9" x14ac:dyDescent="0.25">
      <c r="A40" s="150" t="s">
        <v>405</v>
      </c>
      <c r="B40" s="151"/>
      <c r="C40" s="151"/>
      <c r="D40" s="151"/>
      <c r="E40" s="151"/>
      <c r="F40" s="151"/>
      <c r="G40" s="35"/>
      <c r="H40" s="230">
        <v>32000</v>
      </c>
      <c r="I40" s="230">
        <f>SUM(I36:I39)</f>
        <v>32000</v>
      </c>
    </row>
    <row r="41" spans="1:9" s="154" customFormat="1" x14ac:dyDescent="0.25">
      <c r="A41" s="15" t="s">
        <v>406</v>
      </c>
      <c r="B41" s="152"/>
      <c r="C41" s="152"/>
      <c r="D41" s="152"/>
      <c r="E41" s="152"/>
      <c r="F41" s="152"/>
      <c r="G41" s="153"/>
      <c r="H41" s="231">
        <v>32000</v>
      </c>
      <c r="I41" s="231">
        <f>+I35+I40</f>
        <v>32000</v>
      </c>
    </row>
    <row r="42" spans="1:9" s="154" customFormat="1" x14ac:dyDescent="0.25">
      <c r="A42" s="15"/>
      <c r="B42" s="151" t="s">
        <v>407</v>
      </c>
      <c r="C42" s="152"/>
      <c r="D42" s="152"/>
      <c r="E42" s="152"/>
      <c r="F42" s="152"/>
      <c r="G42" s="153"/>
      <c r="H42" s="231"/>
      <c r="I42" s="231"/>
    </row>
    <row r="43" spans="1:9" x14ac:dyDescent="0.25">
      <c r="A43" s="150"/>
      <c r="B43" s="151" t="s">
        <v>408</v>
      </c>
      <c r="C43" s="151"/>
      <c r="D43" s="151"/>
      <c r="E43" s="151"/>
      <c r="F43" s="151"/>
      <c r="G43" s="35"/>
      <c r="H43" s="230">
        <v>89690</v>
      </c>
      <c r="I43" s="230">
        <v>60230</v>
      </c>
    </row>
    <row r="44" spans="1:9" x14ac:dyDescent="0.25">
      <c r="A44" s="150"/>
      <c r="B44" s="151" t="s">
        <v>409</v>
      </c>
      <c r="C44" s="151"/>
      <c r="D44" s="151"/>
      <c r="E44" s="151"/>
      <c r="F44" s="151"/>
      <c r="G44" s="35"/>
      <c r="H44" s="272">
        <v>292952837</v>
      </c>
      <c r="I44" s="272">
        <v>101399814</v>
      </c>
    </row>
    <row r="45" spans="1:9" x14ac:dyDescent="0.25">
      <c r="A45" s="150"/>
      <c r="B45" s="151" t="s">
        <v>410</v>
      </c>
      <c r="C45" s="151"/>
      <c r="D45" s="151"/>
      <c r="E45" s="151"/>
      <c r="F45" s="151"/>
      <c r="G45" s="35"/>
      <c r="H45" s="272"/>
      <c r="I45" s="272"/>
    </row>
    <row r="46" spans="1:9" x14ac:dyDescent="0.25">
      <c r="A46" s="15" t="s">
        <v>301</v>
      </c>
      <c r="B46" s="151"/>
      <c r="C46" s="151"/>
      <c r="D46" s="151"/>
      <c r="E46" s="151"/>
      <c r="F46" s="151"/>
      <c r="G46" s="35"/>
      <c r="H46" s="274">
        <v>293042527</v>
      </c>
      <c r="I46" s="274">
        <f>SUM(I42:I45)</f>
        <v>101460044</v>
      </c>
    </row>
    <row r="47" spans="1:9" x14ac:dyDescent="0.25">
      <c r="A47" s="15"/>
      <c r="B47" s="151" t="s">
        <v>411</v>
      </c>
      <c r="C47" s="151"/>
      <c r="D47" s="151"/>
      <c r="E47" s="151"/>
      <c r="F47" s="151"/>
      <c r="G47" s="35"/>
      <c r="H47" s="272">
        <v>9797555</v>
      </c>
      <c r="I47" s="272">
        <v>13328234</v>
      </c>
    </row>
    <row r="48" spans="1:9" x14ac:dyDescent="0.25">
      <c r="A48" s="15"/>
      <c r="B48" s="151" t="s">
        <v>412</v>
      </c>
      <c r="C48" s="151"/>
      <c r="D48" s="151"/>
      <c r="E48" s="151"/>
      <c r="F48" s="151"/>
      <c r="G48" s="35"/>
      <c r="H48" s="272">
        <v>9783861</v>
      </c>
      <c r="I48" s="272">
        <v>12921545</v>
      </c>
    </row>
    <row r="49" spans="1:9" x14ac:dyDescent="0.25">
      <c r="A49" s="15"/>
      <c r="B49" s="151" t="s">
        <v>413</v>
      </c>
      <c r="C49" s="151"/>
      <c r="D49" s="151"/>
      <c r="E49" s="151"/>
      <c r="F49" s="151"/>
      <c r="G49" s="35"/>
      <c r="H49" s="272">
        <v>732316</v>
      </c>
      <c r="I49" s="272">
        <v>310859</v>
      </c>
    </row>
    <row r="50" spans="1:9" x14ac:dyDescent="0.25">
      <c r="A50" s="15" t="s">
        <v>309</v>
      </c>
      <c r="B50" s="151"/>
      <c r="C50" s="151"/>
      <c r="D50" s="151"/>
      <c r="E50" s="151"/>
      <c r="F50" s="151"/>
      <c r="G50" s="35"/>
      <c r="H50" s="274">
        <v>20313732</v>
      </c>
      <c r="I50" s="274">
        <f>SUM(I47:I49)</f>
        <v>26560638</v>
      </c>
    </row>
    <row r="51" spans="1:9" x14ac:dyDescent="0.25">
      <c r="A51" s="15" t="s">
        <v>311</v>
      </c>
      <c r="B51" s="151"/>
      <c r="C51" s="151"/>
      <c r="D51" s="151"/>
      <c r="E51" s="151"/>
      <c r="F51" s="151"/>
      <c r="G51" s="35"/>
      <c r="H51" s="274">
        <v>-448717</v>
      </c>
      <c r="I51" s="274">
        <v>-733746</v>
      </c>
    </row>
    <row r="52" spans="1:9" x14ac:dyDescent="0.25">
      <c r="A52" s="15" t="s">
        <v>313</v>
      </c>
      <c r="B52" s="151"/>
      <c r="C52" s="151"/>
      <c r="D52" s="151"/>
      <c r="E52" s="151"/>
      <c r="F52" s="151"/>
      <c r="G52" s="35"/>
      <c r="H52" s="274"/>
      <c r="I52" s="274"/>
    </row>
    <row r="53" spans="1:9" x14ac:dyDescent="0.25">
      <c r="A53" s="15" t="s">
        <v>414</v>
      </c>
      <c r="B53" s="151"/>
      <c r="C53" s="151"/>
      <c r="D53" s="151"/>
      <c r="E53" s="151"/>
      <c r="F53" s="151"/>
      <c r="G53" s="35"/>
      <c r="H53" s="274">
        <f>+H28+H41+H46+H50+H51+H52</f>
        <v>1451128624</v>
      </c>
      <c r="I53" s="274">
        <f>+I28+I41+I46+I50+I51+I52</f>
        <v>1235827242</v>
      </c>
    </row>
    <row r="54" spans="1:9" x14ac:dyDescent="0.25">
      <c r="A54" s="155"/>
      <c r="B54" s="156"/>
      <c r="C54" s="156"/>
      <c r="D54" s="156"/>
      <c r="E54" s="156"/>
      <c r="F54" s="156"/>
      <c r="G54" s="156"/>
      <c r="H54" s="157"/>
      <c r="I54" s="157"/>
    </row>
    <row r="55" spans="1:9" x14ac:dyDescent="0.25">
      <c r="A55" s="158"/>
      <c r="B55" s="55"/>
      <c r="C55" s="55"/>
      <c r="D55" s="55"/>
      <c r="E55" s="55"/>
      <c r="F55" s="55"/>
      <c r="G55" s="55"/>
      <c r="H55" s="159"/>
      <c r="I55" s="159"/>
    </row>
    <row r="56" spans="1:9" x14ac:dyDescent="0.25">
      <c r="A56" s="158"/>
      <c r="B56" s="55"/>
      <c r="C56" s="55"/>
      <c r="D56" s="55"/>
      <c r="E56" s="55"/>
      <c r="F56" s="55"/>
      <c r="G56" s="55"/>
      <c r="H56" s="159"/>
      <c r="I56" s="159"/>
    </row>
    <row r="57" spans="1:9" x14ac:dyDescent="0.25">
      <c r="A57" s="401" t="s">
        <v>415</v>
      </c>
      <c r="B57" s="402"/>
      <c r="C57" s="402"/>
      <c r="D57" s="402"/>
      <c r="E57" s="402"/>
      <c r="F57" s="402"/>
      <c r="G57" s="403"/>
      <c r="H57" s="160" t="s">
        <v>374</v>
      </c>
      <c r="I57" s="160" t="s">
        <v>375</v>
      </c>
    </row>
    <row r="58" spans="1:9" x14ac:dyDescent="0.25">
      <c r="A58" s="404"/>
      <c r="B58" s="405"/>
      <c r="C58" s="405"/>
      <c r="D58" s="405"/>
      <c r="E58" s="405"/>
      <c r="F58" s="405"/>
      <c r="G58" s="406"/>
      <c r="H58" s="161" t="s">
        <v>416</v>
      </c>
      <c r="I58" s="161"/>
    </row>
    <row r="59" spans="1:9" x14ac:dyDescent="0.25">
      <c r="A59" s="407"/>
      <c r="B59" s="408"/>
      <c r="C59" s="408"/>
      <c r="D59" s="408"/>
      <c r="E59" s="408"/>
      <c r="F59" s="408"/>
      <c r="G59" s="409"/>
      <c r="H59" s="30"/>
      <c r="I59" s="30"/>
    </row>
    <row r="60" spans="1:9" x14ac:dyDescent="0.25">
      <c r="A60" s="150"/>
      <c r="B60" s="151" t="s">
        <v>417</v>
      </c>
      <c r="C60" s="151"/>
      <c r="D60" s="151"/>
      <c r="E60" s="151"/>
      <c r="F60" s="151"/>
      <c r="G60" s="35"/>
      <c r="H60" s="272">
        <v>1114187000</v>
      </c>
      <c r="I60" s="272">
        <v>1114187000</v>
      </c>
    </row>
    <row r="61" spans="1:9" x14ac:dyDescent="0.25">
      <c r="A61" s="150"/>
      <c r="B61" s="151" t="s">
        <v>418</v>
      </c>
      <c r="C61" s="151"/>
      <c r="D61" s="151"/>
      <c r="E61" s="151"/>
      <c r="F61" s="151"/>
      <c r="G61" s="35"/>
      <c r="H61" s="272"/>
      <c r="I61" s="272"/>
    </row>
    <row r="62" spans="1:9" x14ac:dyDescent="0.25">
      <c r="A62" s="150"/>
      <c r="B62" s="151" t="s">
        <v>419</v>
      </c>
      <c r="C62" s="151"/>
      <c r="D62" s="151"/>
      <c r="E62" s="151"/>
      <c r="F62" s="151"/>
      <c r="G62" s="35"/>
      <c r="H62" s="272">
        <v>10402000</v>
      </c>
      <c r="I62" s="272">
        <v>10402000</v>
      </c>
    </row>
    <row r="63" spans="1:9" x14ac:dyDescent="0.25">
      <c r="A63" s="150"/>
      <c r="B63" s="151" t="s">
        <v>420</v>
      </c>
      <c r="C63" s="151"/>
      <c r="D63" s="151"/>
      <c r="E63" s="151"/>
      <c r="F63" s="151"/>
      <c r="G63" s="35"/>
      <c r="H63" s="272">
        <v>70231162</v>
      </c>
      <c r="I63" s="272">
        <v>307127866</v>
      </c>
    </row>
    <row r="64" spans="1:9" x14ac:dyDescent="0.25">
      <c r="A64" s="150"/>
      <c r="B64" s="151" t="s">
        <v>421</v>
      </c>
      <c r="C64" s="151"/>
      <c r="D64" s="151"/>
      <c r="E64" s="151"/>
      <c r="F64" s="151"/>
      <c r="G64" s="35"/>
      <c r="H64" s="272"/>
      <c r="I64" s="272"/>
    </row>
    <row r="65" spans="1:10" x14ac:dyDescent="0.25">
      <c r="A65" s="150"/>
      <c r="B65" s="151" t="s">
        <v>422</v>
      </c>
      <c r="C65" s="151"/>
      <c r="D65" s="151"/>
      <c r="E65" s="151"/>
      <c r="F65" s="151"/>
      <c r="G65" s="35"/>
      <c r="H65" s="272">
        <v>236896704</v>
      </c>
      <c r="I65" s="272">
        <v>-214110025</v>
      </c>
    </row>
    <row r="66" spans="1:10" x14ac:dyDescent="0.25">
      <c r="A66" s="15" t="s">
        <v>331</v>
      </c>
      <c r="B66" s="152"/>
      <c r="C66" s="152"/>
      <c r="D66" s="152"/>
      <c r="E66" s="152"/>
      <c r="F66" s="152"/>
      <c r="G66" s="153"/>
      <c r="H66" s="274">
        <v>1431716866</v>
      </c>
      <c r="I66" s="274">
        <f>SUM(I60:I65)</f>
        <v>1217606841</v>
      </c>
    </row>
    <row r="67" spans="1:10" x14ac:dyDescent="0.25">
      <c r="A67" s="150"/>
      <c r="B67" s="151" t="s">
        <v>423</v>
      </c>
      <c r="C67" s="151"/>
      <c r="D67" s="151"/>
      <c r="E67" s="151"/>
      <c r="F67" s="151"/>
      <c r="G67" s="35"/>
      <c r="H67" s="272">
        <v>346</v>
      </c>
      <c r="I67" s="272">
        <v>346</v>
      </c>
    </row>
    <row r="68" spans="1:10" x14ac:dyDescent="0.25">
      <c r="A68" s="150"/>
      <c r="B68" s="151" t="s">
        <v>424</v>
      </c>
      <c r="C68" s="151"/>
      <c r="D68" s="151"/>
      <c r="E68" s="151"/>
      <c r="F68" s="151"/>
      <c r="G68" s="35"/>
      <c r="H68" s="272">
        <v>9845671</v>
      </c>
      <c r="I68" s="272">
        <v>9965256</v>
      </c>
    </row>
    <row r="69" spans="1:10" x14ac:dyDescent="0.25">
      <c r="A69" s="150"/>
      <c r="B69" s="151" t="s">
        <v>425</v>
      </c>
      <c r="C69" s="151"/>
      <c r="D69" s="151"/>
      <c r="E69" s="151"/>
      <c r="F69" s="151"/>
      <c r="G69" s="35"/>
      <c r="H69" s="272">
        <v>3855008</v>
      </c>
      <c r="I69" s="272">
        <v>3847021</v>
      </c>
    </row>
    <row r="70" spans="1:10" x14ac:dyDescent="0.25">
      <c r="A70" s="15" t="s">
        <v>426</v>
      </c>
      <c r="B70" s="152"/>
      <c r="C70" s="152"/>
      <c r="D70" s="152"/>
      <c r="E70" s="152"/>
      <c r="F70" s="152"/>
      <c r="G70" s="153"/>
      <c r="H70" s="274">
        <v>13701025</v>
      </c>
      <c r="I70" s="274">
        <f>SUM(I67:I69)</f>
        <v>13812623</v>
      </c>
    </row>
    <row r="71" spans="1:10" x14ac:dyDescent="0.25">
      <c r="A71" s="15" t="s">
        <v>341</v>
      </c>
      <c r="B71" s="152"/>
      <c r="C71" s="152"/>
      <c r="D71" s="152"/>
      <c r="E71" s="152"/>
      <c r="F71" s="152"/>
      <c r="G71" s="153"/>
      <c r="H71" s="274"/>
      <c r="I71" s="274"/>
    </row>
    <row r="72" spans="1:10" x14ac:dyDescent="0.25">
      <c r="A72" s="15" t="s">
        <v>343</v>
      </c>
      <c r="B72" s="152"/>
      <c r="C72" s="152"/>
      <c r="D72" s="152"/>
      <c r="E72" s="152"/>
      <c r="F72" s="152"/>
      <c r="G72" s="153"/>
      <c r="H72" s="274"/>
      <c r="I72" s="274"/>
    </row>
    <row r="73" spans="1:10" x14ac:dyDescent="0.25">
      <c r="A73" s="15" t="s">
        <v>345</v>
      </c>
      <c r="B73" s="152"/>
      <c r="C73" s="152"/>
      <c r="D73" s="152"/>
      <c r="E73" s="152"/>
      <c r="F73" s="152"/>
      <c r="G73" s="153"/>
      <c r="H73" s="274">
        <v>5710733</v>
      </c>
      <c r="I73" s="274">
        <v>4407778</v>
      </c>
    </row>
    <row r="74" spans="1:10" x14ac:dyDescent="0.25">
      <c r="A74" s="15" t="s">
        <v>427</v>
      </c>
      <c r="B74" s="151"/>
      <c r="C74" s="151"/>
      <c r="D74" s="151"/>
      <c r="E74" s="151"/>
      <c r="F74" s="151"/>
      <c r="G74" s="35"/>
      <c r="H74" s="274">
        <v>1451128624</v>
      </c>
      <c r="I74" s="274">
        <f>+I66+I70+I71+I72+I73</f>
        <v>1235827242</v>
      </c>
    </row>
    <row r="75" spans="1:10" x14ac:dyDescent="0.25">
      <c r="H75" s="162"/>
      <c r="I75" s="162"/>
      <c r="J75" s="162"/>
    </row>
  </sheetData>
  <mergeCells count="6">
    <mergeCell ref="A57:G59"/>
    <mergeCell ref="A1:I1"/>
    <mergeCell ref="A3:I3"/>
    <mergeCell ref="A5:I5"/>
    <mergeCell ref="A9:G10"/>
    <mergeCell ref="H10:I10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2" orientation="portrait" r:id="rId1"/>
  <headerFooter alignWithMargins="0">
    <oddFooter>&amp;C&amp;P. oldal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75"/>
  <sheetViews>
    <sheetView topLeftCell="A13" zoomScaleNormal="100" workbookViewId="0">
      <selection sqref="A1:I1"/>
    </sheetView>
  </sheetViews>
  <sheetFormatPr defaultRowHeight="13.2" x14ac:dyDescent="0.25"/>
  <cols>
    <col min="8" max="9" width="12.6640625" customWidth="1"/>
  </cols>
  <sheetData>
    <row r="1" spans="1:10" x14ac:dyDescent="0.25">
      <c r="A1" s="410" t="s">
        <v>527</v>
      </c>
      <c r="B1" s="410"/>
      <c r="C1" s="410"/>
      <c r="D1" s="410"/>
      <c r="E1" s="410"/>
      <c r="F1" s="410"/>
      <c r="G1" s="410"/>
      <c r="H1" s="410"/>
      <c r="I1" s="410"/>
      <c r="J1" s="142"/>
    </row>
    <row r="2" spans="1:10" x14ac:dyDescent="0.25">
      <c r="A2" s="171"/>
      <c r="B2" s="171"/>
      <c r="C2" s="171"/>
      <c r="D2" s="171"/>
      <c r="E2" s="171"/>
      <c r="F2" s="171"/>
      <c r="G2" s="171"/>
      <c r="H2" s="171"/>
      <c r="I2" s="171"/>
      <c r="J2" s="142"/>
    </row>
    <row r="3" spans="1:10" ht="15" x14ac:dyDescent="0.25">
      <c r="A3" s="411" t="s">
        <v>445</v>
      </c>
      <c r="B3" s="411"/>
      <c r="C3" s="411"/>
      <c r="D3" s="411"/>
      <c r="E3" s="411"/>
      <c r="F3" s="411"/>
      <c r="G3" s="411"/>
      <c r="H3" s="411"/>
      <c r="I3" s="411"/>
      <c r="J3" s="143"/>
    </row>
    <row r="4" spans="1:10" x14ac:dyDescent="0.25">
      <c r="B4" s="144"/>
      <c r="C4" s="144"/>
      <c r="D4" s="144"/>
      <c r="E4" s="144"/>
      <c r="F4" s="144"/>
      <c r="G4" s="144"/>
      <c r="H4" s="144"/>
      <c r="I4" s="144"/>
    </row>
    <row r="5" spans="1:10" ht="15" x14ac:dyDescent="0.25">
      <c r="A5" s="412" t="s">
        <v>516</v>
      </c>
      <c r="B5" s="412"/>
      <c r="C5" s="412"/>
      <c r="D5" s="412"/>
      <c r="E5" s="412"/>
      <c r="F5" s="412"/>
      <c r="G5" s="412"/>
      <c r="H5" s="412"/>
      <c r="I5" s="412"/>
    </row>
    <row r="6" spans="1:10" ht="15" x14ac:dyDescent="0.25">
      <c r="A6" s="172"/>
      <c r="B6" s="172"/>
      <c r="C6" s="172"/>
      <c r="D6" s="172"/>
      <c r="E6" s="172"/>
      <c r="F6" s="172"/>
      <c r="G6" s="172"/>
      <c r="H6" s="172"/>
      <c r="I6" s="172"/>
    </row>
    <row r="7" spans="1:10" ht="15" x14ac:dyDescent="0.25">
      <c r="A7" s="172"/>
      <c r="B7" s="172"/>
      <c r="C7" s="172"/>
      <c r="D7" s="172"/>
      <c r="E7" s="172"/>
      <c r="F7" s="172"/>
      <c r="G7" s="172"/>
      <c r="H7" s="172"/>
      <c r="I7" s="172"/>
    </row>
    <row r="8" spans="1:10" ht="15" x14ac:dyDescent="0.25">
      <c r="A8" s="146"/>
      <c r="B8" s="146"/>
      <c r="C8" s="146"/>
      <c r="D8" s="146"/>
      <c r="E8" s="146"/>
      <c r="F8" s="146"/>
      <c r="G8" s="172"/>
      <c r="H8" s="172"/>
      <c r="I8" s="147"/>
      <c r="J8" s="147"/>
    </row>
    <row r="9" spans="1:10" x14ac:dyDescent="0.25">
      <c r="A9" s="413" t="s">
        <v>373</v>
      </c>
      <c r="B9" s="402"/>
      <c r="C9" s="402"/>
      <c r="D9" s="402"/>
      <c r="E9" s="402"/>
      <c r="F9" s="402"/>
      <c r="G9" s="403"/>
      <c r="H9" s="148" t="s">
        <v>374</v>
      </c>
      <c r="I9" s="149" t="s">
        <v>375</v>
      </c>
    </row>
    <row r="10" spans="1:10" x14ac:dyDescent="0.25">
      <c r="A10" s="407"/>
      <c r="B10" s="408"/>
      <c r="C10" s="408"/>
      <c r="D10" s="408"/>
      <c r="E10" s="408"/>
      <c r="F10" s="408"/>
      <c r="G10" s="409"/>
      <c r="H10" s="414" t="s">
        <v>317</v>
      </c>
      <c r="I10" s="414"/>
    </row>
    <row r="11" spans="1:10" x14ac:dyDescent="0.25">
      <c r="A11" s="150"/>
      <c r="B11" s="151" t="s">
        <v>376</v>
      </c>
      <c r="C11" s="151"/>
      <c r="D11" s="151"/>
      <c r="E11" s="151"/>
      <c r="F11" s="151"/>
      <c r="G11" s="35"/>
      <c r="H11" s="222"/>
      <c r="I11" s="222"/>
    </row>
    <row r="12" spans="1:10" x14ac:dyDescent="0.25">
      <c r="A12" s="150"/>
      <c r="B12" s="151" t="s">
        <v>377</v>
      </c>
      <c r="C12" s="151"/>
      <c r="D12" s="151"/>
      <c r="E12" s="151"/>
      <c r="F12" s="151"/>
      <c r="G12" s="35"/>
      <c r="H12" s="272"/>
      <c r="I12" s="272"/>
    </row>
    <row r="13" spans="1:10" x14ac:dyDescent="0.25">
      <c r="A13" s="150"/>
      <c r="B13" s="151" t="s">
        <v>378</v>
      </c>
      <c r="C13" s="151"/>
      <c r="D13" s="151"/>
      <c r="E13" s="151"/>
      <c r="F13" s="151"/>
      <c r="G13" s="35"/>
      <c r="H13" s="273"/>
      <c r="I13" s="273"/>
    </row>
    <row r="14" spans="1:10" x14ac:dyDescent="0.25">
      <c r="A14" s="150" t="s">
        <v>379</v>
      </c>
      <c r="B14" s="151"/>
      <c r="C14" s="151"/>
      <c r="D14" s="151"/>
      <c r="E14" s="151"/>
      <c r="F14" s="151"/>
      <c r="G14" s="35"/>
      <c r="H14" s="272"/>
      <c r="I14" s="272"/>
    </row>
    <row r="15" spans="1:10" x14ac:dyDescent="0.25">
      <c r="A15" s="150"/>
      <c r="B15" s="151" t="s">
        <v>380</v>
      </c>
      <c r="C15" s="151"/>
      <c r="D15" s="151"/>
      <c r="E15" s="151"/>
      <c r="F15" s="151"/>
      <c r="G15" s="35"/>
      <c r="H15" s="272"/>
      <c r="I15" s="272"/>
    </row>
    <row r="16" spans="1:10" x14ac:dyDescent="0.25">
      <c r="A16" s="150"/>
      <c r="B16" s="151" t="s">
        <v>381</v>
      </c>
      <c r="C16" s="151"/>
      <c r="D16" s="151"/>
      <c r="E16" s="151"/>
      <c r="F16" s="151"/>
      <c r="G16" s="35"/>
      <c r="H16" s="272">
        <v>806599</v>
      </c>
      <c r="I16" s="272">
        <v>802861</v>
      </c>
    </row>
    <row r="17" spans="1:9" x14ac:dyDescent="0.25">
      <c r="A17" s="150"/>
      <c r="B17" s="151" t="s">
        <v>382</v>
      </c>
      <c r="C17" s="151"/>
      <c r="D17" s="151"/>
      <c r="E17" s="151"/>
      <c r="F17" s="151"/>
      <c r="G17" s="35"/>
      <c r="H17" s="272"/>
      <c r="I17" s="272"/>
    </row>
    <row r="18" spans="1:9" x14ac:dyDescent="0.25">
      <c r="A18" s="150"/>
      <c r="B18" s="151" t="s">
        <v>383</v>
      </c>
      <c r="C18" s="151"/>
      <c r="D18" s="151"/>
      <c r="E18" s="151"/>
      <c r="F18" s="151"/>
      <c r="G18" s="35"/>
      <c r="H18" s="272"/>
      <c r="I18" s="272"/>
    </row>
    <row r="19" spans="1:9" x14ac:dyDescent="0.25">
      <c r="A19" s="150"/>
      <c r="B19" s="151" t="s">
        <v>384</v>
      </c>
      <c r="C19" s="151"/>
      <c r="D19" s="151"/>
      <c r="E19" s="151"/>
      <c r="F19" s="151"/>
      <c r="G19" s="35"/>
      <c r="H19" s="272"/>
      <c r="I19" s="272"/>
    </row>
    <row r="20" spans="1:9" x14ac:dyDescent="0.25">
      <c r="A20" s="150"/>
      <c r="B20" s="151" t="s">
        <v>385</v>
      </c>
      <c r="C20" s="151"/>
      <c r="D20" s="151"/>
      <c r="E20" s="151"/>
      <c r="F20" s="151"/>
      <c r="G20" s="35"/>
      <c r="H20" s="272"/>
      <c r="I20" s="272"/>
    </row>
    <row r="21" spans="1:9" x14ac:dyDescent="0.25">
      <c r="A21" s="150" t="s">
        <v>386</v>
      </c>
      <c r="B21" s="151"/>
      <c r="C21" s="151"/>
      <c r="D21" s="151"/>
      <c r="E21" s="151"/>
      <c r="F21" s="151"/>
      <c r="G21" s="35"/>
      <c r="H21" s="272">
        <f>SUM(H15:H20)</f>
        <v>806599</v>
      </c>
      <c r="I21" s="272">
        <f>SUM(I15:I20)</f>
        <v>802861</v>
      </c>
    </row>
    <row r="22" spans="1:9" x14ac:dyDescent="0.25">
      <c r="A22" s="150"/>
      <c r="B22" s="151" t="s">
        <v>387</v>
      </c>
      <c r="C22" s="151"/>
      <c r="D22" s="151"/>
      <c r="E22" s="151"/>
      <c r="F22" s="151"/>
      <c r="G22" s="35"/>
      <c r="H22" s="272"/>
      <c r="I22" s="272"/>
    </row>
    <row r="23" spans="1:9" x14ac:dyDescent="0.25">
      <c r="A23" s="150"/>
      <c r="B23" s="151" t="s">
        <v>388</v>
      </c>
      <c r="C23" s="151"/>
      <c r="D23" s="151"/>
      <c r="E23" s="151"/>
      <c r="F23" s="151"/>
      <c r="G23" s="35"/>
      <c r="H23" s="272"/>
      <c r="I23" s="272"/>
    </row>
    <row r="24" spans="1:9" x14ac:dyDescent="0.25">
      <c r="A24" s="150"/>
      <c r="B24" s="151" t="s">
        <v>389</v>
      </c>
      <c r="C24" s="151"/>
      <c r="D24" s="151"/>
      <c r="E24" s="151"/>
      <c r="F24" s="151"/>
      <c r="G24" s="35"/>
      <c r="H24" s="272"/>
      <c r="I24" s="272"/>
    </row>
    <row r="25" spans="1:9" x14ac:dyDescent="0.25">
      <c r="A25" s="150"/>
      <c r="B25" s="151" t="s">
        <v>390</v>
      </c>
      <c r="C25" s="151"/>
      <c r="D25" s="151"/>
      <c r="E25" s="151"/>
      <c r="F25" s="151"/>
      <c r="G25" s="35"/>
      <c r="H25" s="272"/>
      <c r="I25" s="272"/>
    </row>
    <row r="26" spans="1:9" x14ac:dyDescent="0.25">
      <c r="A26" s="150" t="s">
        <v>391</v>
      </c>
      <c r="B26" s="151"/>
      <c r="C26" s="151"/>
      <c r="D26" s="151"/>
      <c r="E26" s="151"/>
      <c r="F26" s="151"/>
      <c r="G26" s="35"/>
      <c r="H26" s="272">
        <f>SUM(H22:H25)</f>
        <v>0</v>
      </c>
      <c r="I26" s="272">
        <f>SUM(I22:I25)</f>
        <v>0</v>
      </c>
    </row>
    <row r="27" spans="1:9" x14ac:dyDescent="0.25">
      <c r="A27" s="150" t="s">
        <v>392</v>
      </c>
      <c r="B27" s="151"/>
      <c r="C27" s="151"/>
      <c r="D27" s="151"/>
      <c r="E27" s="151"/>
      <c r="F27" s="151"/>
      <c r="G27" s="35"/>
      <c r="H27" s="272"/>
      <c r="I27" s="272"/>
    </row>
    <row r="28" spans="1:9" x14ac:dyDescent="0.25">
      <c r="A28" s="15" t="s">
        <v>393</v>
      </c>
      <c r="B28" s="151"/>
      <c r="C28" s="151"/>
      <c r="D28" s="151"/>
      <c r="E28" s="151"/>
      <c r="F28" s="151"/>
      <c r="G28" s="35"/>
      <c r="H28" s="274">
        <f>+H14+H21+H26</f>
        <v>806599</v>
      </c>
      <c r="I28" s="274">
        <f>+I14+I21+I26</f>
        <v>802861</v>
      </c>
    </row>
    <row r="29" spans="1:9" x14ac:dyDescent="0.25">
      <c r="A29" s="150"/>
      <c r="B29" s="151" t="s">
        <v>394</v>
      </c>
      <c r="C29" s="151"/>
      <c r="D29" s="151"/>
      <c r="E29" s="151"/>
      <c r="F29" s="151"/>
      <c r="G29" s="35"/>
      <c r="H29" s="272"/>
      <c r="I29" s="272"/>
    </row>
    <row r="30" spans="1:9" x14ac:dyDescent="0.25">
      <c r="A30" s="150"/>
      <c r="B30" s="151" t="s">
        <v>395</v>
      </c>
      <c r="C30" s="151"/>
      <c r="D30" s="151"/>
      <c r="E30" s="151"/>
      <c r="F30" s="151"/>
      <c r="G30" s="35"/>
      <c r="H30" s="272"/>
      <c r="I30" s="272"/>
    </row>
    <row r="31" spans="1:9" x14ac:dyDescent="0.25">
      <c r="A31" s="150"/>
      <c r="B31" s="151" t="s">
        <v>396</v>
      </c>
      <c r="C31" s="151"/>
      <c r="D31" s="151"/>
      <c r="E31" s="151"/>
      <c r="F31" s="151"/>
      <c r="G31" s="35"/>
      <c r="H31" s="272"/>
      <c r="I31" s="272"/>
    </row>
    <row r="32" spans="1:9" x14ac:dyDescent="0.25">
      <c r="A32" s="150"/>
      <c r="B32" s="151" t="s">
        <v>397</v>
      </c>
      <c r="C32" s="151"/>
      <c r="D32" s="151"/>
      <c r="E32" s="151"/>
      <c r="F32" s="151"/>
      <c r="G32" s="35"/>
      <c r="H32" s="272"/>
      <c r="I32" s="272"/>
    </row>
    <row r="33" spans="1:9" x14ac:dyDescent="0.25">
      <c r="A33" s="150"/>
      <c r="B33" s="151" t="s">
        <v>398</v>
      </c>
      <c r="C33" s="151"/>
      <c r="D33" s="151"/>
      <c r="E33" s="151"/>
      <c r="F33" s="151"/>
      <c r="G33" s="35"/>
      <c r="H33" s="272"/>
      <c r="I33" s="272"/>
    </row>
    <row r="34" spans="1:9" x14ac:dyDescent="0.25">
      <c r="A34" s="150"/>
      <c r="B34" s="151" t="s">
        <v>399</v>
      </c>
      <c r="C34" s="151"/>
      <c r="D34" s="151"/>
      <c r="E34" s="151"/>
      <c r="F34" s="151"/>
      <c r="G34" s="35"/>
      <c r="H34" s="272"/>
      <c r="I34" s="272"/>
    </row>
    <row r="35" spans="1:9" x14ac:dyDescent="0.25">
      <c r="A35" s="150" t="s">
        <v>400</v>
      </c>
      <c r="B35" s="151"/>
      <c r="C35" s="151"/>
      <c r="D35" s="151"/>
      <c r="E35" s="151"/>
      <c r="F35" s="151"/>
      <c r="G35" s="35"/>
      <c r="H35" s="272">
        <f>SUM(H29:H34)</f>
        <v>0</v>
      </c>
      <c r="I35" s="272">
        <f>SUM(I29:I34)</f>
        <v>0</v>
      </c>
    </row>
    <row r="36" spans="1:9" x14ac:dyDescent="0.25">
      <c r="A36" s="150"/>
      <c r="B36" s="151" t="s">
        <v>401</v>
      </c>
      <c r="C36" s="151"/>
      <c r="D36" s="151"/>
      <c r="E36" s="151"/>
      <c r="F36" s="151"/>
      <c r="G36" s="35"/>
      <c r="H36" s="230"/>
      <c r="I36" s="230"/>
    </row>
    <row r="37" spans="1:9" x14ac:dyDescent="0.25">
      <c r="A37" s="150"/>
      <c r="B37" s="151" t="s">
        <v>402</v>
      </c>
      <c r="C37" s="151"/>
      <c r="D37" s="151"/>
      <c r="E37" s="151"/>
      <c r="F37" s="151"/>
      <c r="G37" s="35"/>
      <c r="H37" s="230"/>
      <c r="I37" s="230"/>
    </row>
    <row r="38" spans="1:9" x14ac:dyDescent="0.25">
      <c r="A38" s="150"/>
      <c r="B38" s="151" t="s">
        <v>403</v>
      </c>
      <c r="C38" s="151"/>
      <c r="D38" s="151"/>
      <c r="E38" s="151"/>
      <c r="F38" s="151"/>
      <c r="G38" s="35"/>
      <c r="H38" s="230"/>
      <c r="I38" s="230"/>
    </row>
    <row r="39" spans="1:9" x14ac:dyDescent="0.25">
      <c r="A39" s="150"/>
      <c r="B39" s="151" t="s">
        <v>404</v>
      </c>
      <c r="C39" s="151"/>
      <c r="D39" s="151"/>
      <c r="E39" s="151"/>
      <c r="F39" s="151"/>
      <c r="G39" s="35"/>
      <c r="H39" s="230"/>
      <c r="I39" s="230"/>
    </row>
    <row r="40" spans="1:9" x14ac:dyDescent="0.25">
      <c r="A40" s="150" t="s">
        <v>405</v>
      </c>
      <c r="B40" s="151"/>
      <c r="C40" s="151"/>
      <c r="D40" s="151"/>
      <c r="E40" s="151"/>
      <c r="F40" s="151"/>
      <c r="G40" s="35"/>
      <c r="H40" s="230">
        <f>SUM(H36:H39)</f>
        <v>0</v>
      </c>
      <c r="I40" s="230">
        <f>SUM(I36:I39)</f>
        <v>0</v>
      </c>
    </row>
    <row r="41" spans="1:9" s="154" customFormat="1" x14ac:dyDescent="0.25">
      <c r="A41" s="15" t="s">
        <v>406</v>
      </c>
      <c r="B41" s="152"/>
      <c r="C41" s="152"/>
      <c r="D41" s="152"/>
      <c r="E41" s="152"/>
      <c r="F41" s="152"/>
      <c r="G41" s="153"/>
      <c r="H41" s="230">
        <f>+H35+H40</f>
        <v>0</v>
      </c>
      <c r="I41" s="230">
        <f>+I35+I40</f>
        <v>0</v>
      </c>
    </row>
    <row r="42" spans="1:9" s="154" customFormat="1" x14ac:dyDescent="0.25">
      <c r="A42" s="15"/>
      <c r="B42" s="151" t="s">
        <v>407</v>
      </c>
      <c r="C42" s="152"/>
      <c r="D42" s="152"/>
      <c r="E42" s="152"/>
      <c r="F42" s="152"/>
      <c r="G42" s="153"/>
      <c r="H42" s="231"/>
      <c r="I42" s="231"/>
    </row>
    <row r="43" spans="1:9" x14ac:dyDescent="0.25">
      <c r="A43" s="150"/>
      <c r="B43" s="151" t="s">
        <v>408</v>
      </c>
      <c r="C43" s="151"/>
      <c r="D43" s="151"/>
      <c r="E43" s="151"/>
      <c r="F43" s="151"/>
      <c r="G43" s="35"/>
      <c r="H43" s="230">
        <v>228850</v>
      </c>
      <c r="I43" s="230">
        <v>7945</v>
      </c>
    </row>
    <row r="44" spans="1:9" x14ac:dyDescent="0.25">
      <c r="A44" s="150"/>
      <c r="B44" s="151" t="s">
        <v>409</v>
      </c>
      <c r="C44" s="151"/>
      <c r="D44" s="151"/>
      <c r="E44" s="151"/>
      <c r="F44" s="151"/>
      <c r="G44" s="35"/>
      <c r="H44" s="272">
        <v>1120843</v>
      </c>
      <c r="I44" s="272">
        <v>5152014</v>
      </c>
    </row>
    <row r="45" spans="1:9" x14ac:dyDescent="0.25">
      <c r="A45" s="150"/>
      <c r="B45" s="151" t="s">
        <v>410</v>
      </c>
      <c r="C45" s="151"/>
      <c r="D45" s="151"/>
      <c r="E45" s="151"/>
      <c r="F45" s="151"/>
      <c r="G45" s="35"/>
      <c r="H45" s="272"/>
      <c r="I45" s="272"/>
    </row>
    <row r="46" spans="1:9" x14ac:dyDescent="0.25">
      <c r="A46" s="15" t="s">
        <v>301</v>
      </c>
      <c r="B46" s="151"/>
      <c r="C46" s="151"/>
      <c r="D46" s="151"/>
      <c r="E46" s="151"/>
      <c r="F46" s="151"/>
      <c r="G46" s="35"/>
      <c r="H46" s="274">
        <f>SUM(H42:H45)</f>
        <v>1349693</v>
      </c>
      <c r="I46" s="274">
        <f>SUM(I42:I45)</f>
        <v>5159959</v>
      </c>
    </row>
    <row r="47" spans="1:9" x14ac:dyDescent="0.25">
      <c r="A47" s="15"/>
      <c r="B47" s="151" t="s">
        <v>411</v>
      </c>
      <c r="C47" s="151"/>
      <c r="D47" s="151"/>
      <c r="E47" s="151"/>
      <c r="F47" s="151"/>
      <c r="G47" s="35"/>
      <c r="H47" s="272"/>
      <c r="I47" s="272"/>
    </row>
    <row r="48" spans="1:9" x14ac:dyDescent="0.25">
      <c r="A48" s="15"/>
      <c r="B48" s="151" t="s">
        <v>412</v>
      </c>
      <c r="C48" s="151"/>
      <c r="D48" s="151"/>
      <c r="E48" s="151"/>
      <c r="F48" s="151"/>
      <c r="G48" s="35"/>
      <c r="H48" s="272"/>
      <c r="I48" s="272"/>
    </row>
    <row r="49" spans="1:9" x14ac:dyDescent="0.25">
      <c r="A49" s="15"/>
      <c r="B49" s="151" t="s">
        <v>413</v>
      </c>
      <c r="C49" s="151"/>
      <c r="D49" s="151"/>
      <c r="E49" s="151"/>
      <c r="F49" s="151"/>
      <c r="G49" s="35"/>
      <c r="H49" s="272"/>
      <c r="I49" s="272"/>
    </row>
    <row r="50" spans="1:9" x14ac:dyDescent="0.25">
      <c r="A50" s="15" t="s">
        <v>309</v>
      </c>
      <c r="B50" s="151"/>
      <c r="C50" s="151"/>
      <c r="D50" s="151"/>
      <c r="E50" s="151"/>
      <c r="F50" s="151"/>
      <c r="G50" s="35"/>
      <c r="H50" s="274">
        <f>SUM(H47:H49)</f>
        <v>0</v>
      </c>
      <c r="I50" s="274">
        <f>SUM(I47:I49)</f>
        <v>0</v>
      </c>
    </row>
    <row r="51" spans="1:9" x14ac:dyDescent="0.25">
      <c r="A51" s="15" t="s">
        <v>311</v>
      </c>
      <c r="B51" s="151"/>
      <c r="C51" s="151"/>
      <c r="D51" s="151"/>
      <c r="E51" s="151"/>
      <c r="F51" s="151"/>
      <c r="G51" s="35"/>
      <c r="H51" s="274"/>
      <c r="I51" s="274"/>
    </row>
    <row r="52" spans="1:9" x14ac:dyDescent="0.25">
      <c r="A52" s="15" t="s">
        <v>313</v>
      </c>
      <c r="B52" s="151"/>
      <c r="C52" s="151"/>
      <c r="D52" s="151"/>
      <c r="E52" s="151"/>
      <c r="F52" s="151"/>
      <c r="G52" s="35"/>
      <c r="H52" s="274"/>
      <c r="I52" s="274"/>
    </row>
    <row r="53" spans="1:9" x14ac:dyDescent="0.25">
      <c r="A53" s="15" t="s">
        <v>414</v>
      </c>
      <c r="B53" s="151"/>
      <c r="C53" s="151"/>
      <c r="D53" s="151"/>
      <c r="E53" s="151"/>
      <c r="F53" s="151"/>
      <c r="G53" s="35"/>
      <c r="H53" s="274">
        <f>+H28+H41+H46+H50+H51+H52</f>
        <v>2156292</v>
      </c>
      <c r="I53" s="274">
        <f>+I28+I41+I46+I50+I51+I52</f>
        <v>5962820</v>
      </c>
    </row>
    <row r="54" spans="1:9" x14ac:dyDescent="0.25">
      <c r="A54" s="155"/>
      <c r="B54" s="156"/>
      <c r="C54" s="156"/>
      <c r="D54" s="156"/>
      <c r="E54" s="156"/>
      <c r="F54" s="156"/>
      <c r="G54" s="156"/>
      <c r="H54" s="157"/>
      <c r="I54" s="157"/>
    </row>
    <row r="55" spans="1:9" x14ac:dyDescent="0.25">
      <c r="A55" s="158"/>
      <c r="B55" s="55"/>
      <c r="C55" s="55"/>
      <c r="D55" s="55"/>
      <c r="E55" s="55"/>
      <c r="F55" s="55"/>
      <c r="G55" s="55"/>
      <c r="H55" s="159"/>
      <c r="I55" s="159"/>
    </row>
    <row r="56" spans="1:9" x14ac:dyDescent="0.25">
      <c r="A56" s="158"/>
      <c r="B56" s="55"/>
      <c r="C56" s="55"/>
      <c r="D56" s="55"/>
      <c r="E56" s="55"/>
      <c r="F56" s="55"/>
      <c r="G56" s="55"/>
      <c r="H56" s="159"/>
      <c r="I56" s="159"/>
    </row>
    <row r="57" spans="1:9" x14ac:dyDescent="0.25">
      <c r="A57" s="401" t="s">
        <v>415</v>
      </c>
      <c r="B57" s="402"/>
      <c r="C57" s="402"/>
      <c r="D57" s="402"/>
      <c r="E57" s="402"/>
      <c r="F57" s="402"/>
      <c r="G57" s="403"/>
      <c r="H57" s="160" t="s">
        <v>374</v>
      </c>
      <c r="I57" s="160" t="s">
        <v>375</v>
      </c>
    </row>
    <row r="58" spans="1:9" x14ac:dyDescent="0.25">
      <c r="A58" s="404"/>
      <c r="B58" s="405"/>
      <c r="C58" s="405"/>
      <c r="D58" s="405"/>
      <c r="E58" s="405"/>
      <c r="F58" s="405"/>
      <c r="G58" s="406"/>
      <c r="H58" s="161" t="s">
        <v>416</v>
      </c>
      <c r="I58" s="161"/>
    </row>
    <row r="59" spans="1:9" x14ac:dyDescent="0.25">
      <c r="A59" s="407"/>
      <c r="B59" s="408"/>
      <c r="C59" s="408"/>
      <c r="D59" s="408"/>
      <c r="E59" s="408"/>
      <c r="F59" s="408"/>
      <c r="G59" s="409"/>
      <c r="H59" s="30"/>
      <c r="I59" s="30"/>
    </row>
    <row r="60" spans="1:9" x14ac:dyDescent="0.25">
      <c r="A60" s="150"/>
      <c r="B60" s="151" t="s">
        <v>417</v>
      </c>
      <c r="C60" s="151"/>
      <c r="D60" s="151"/>
      <c r="E60" s="151"/>
      <c r="F60" s="151"/>
      <c r="G60" s="35"/>
      <c r="H60" s="272">
        <v>5250742</v>
      </c>
      <c r="I60" s="272">
        <v>5250742</v>
      </c>
    </row>
    <row r="61" spans="1:9" x14ac:dyDescent="0.25">
      <c r="A61" s="150"/>
      <c r="B61" s="151" t="s">
        <v>418</v>
      </c>
      <c r="C61" s="151"/>
      <c r="D61" s="151"/>
      <c r="E61" s="151"/>
      <c r="F61" s="151"/>
      <c r="G61" s="35"/>
      <c r="H61" s="272"/>
      <c r="I61" s="272"/>
    </row>
    <row r="62" spans="1:9" x14ac:dyDescent="0.25">
      <c r="A62" s="150"/>
      <c r="B62" s="151" t="s">
        <v>419</v>
      </c>
      <c r="C62" s="151"/>
      <c r="D62" s="151"/>
      <c r="E62" s="151"/>
      <c r="F62" s="151"/>
      <c r="G62" s="35"/>
      <c r="H62" s="272">
        <v>2726059</v>
      </c>
      <c r="I62" s="272">
        <v>2726059</v>
      </c>
    </row>
    <row r="63" spans="1:9" x14ac:dyDescent="0.25">
      <c r="A63" s="150"/>
      <c r="B63" s="151" t="s">
        <v>420</v>
      </c>
      <c r="C63" s="151"/>
      <c r="D63" s="151"/>
      <c r="E63" s="151"/>
      <c r="F63" s="151"/>
      <c r="G63" s="35"/>
      <c r="H63" s="272">
        <v>-9900916</v>
      </c>
      <c r="I63" s="272">
        <v>-11196324</v>
      </c>
    </row>
    <row r="64" spans="1:9" x14ac:dyDescent="0.25">
      <c r="A64" s="150"/>
      <c r="B64" s="151" t="s">
        <v>421</v>
      </c>
      <c r="C64" s="151"/>
      <c r="D64" s="151"/>
      <c r="E64" s="151"/>
      <c r="F64" s="151"/>
      <c r="G64" s="35"/>
      <c r="H64" s="272"/>
      <c r="I64" s="272"/>
    </row>
    <row r="65" spans="1:10" x14ac:dyDescent="0.25">
      <c r="A65" s="150"/>
      <c r="B65" s="151" t="s">
        <v>422</v>
      </c>
      <c r="C65" s="151"/>
      <c r="D65" s="151"/>
      <c r="E65" s="151"/>
      <c r="F65" s="151"/>
      <c r="G65" s="35"/>
      <c r="H65" s="272">
        <v>-1295408</v>
      </c>
      <c r="I65" s="272">
        <v>2088949</v>
      </c>
    </row>
    <row r="66" spans="1:10" x14ac:dyDescent="0.25">
      <c r="A66" s="15" t="s">
        <v>331</v>
      </c>
      <c r="B66" s="152"/>
      <c r="C66" s="152"/>
      <c r="D66" s="152"/>
      <c r="E66" s="152"/>
      <c r="F66" s="152"/>
      <c r="G66" s="153"/>
      <c r="H66" s="274">
        <f>SUM(H60:H65)</f>
        <v>-3219523</v>
      </c>
      <c r="I66" s="274">
        <f>SUM(I60:I65)</f>
        <v>-1130574</v>
      </c>
    </row>
    <row r="67" spans="1:10" x14ac:dyDescent="0.25">
      <c r="A67" s="150"/>
      <c r="B67" s="151" t="s">
        <v>423</v>
      </c>
      <c r="C67" s="151"/>
      <c r="D67" s="151"/>
      <c r="E67" s="151"/>
      <c r="F67" s="151"/>
      <c r="G67" s="35"/>
      <c r="H67" s="272"/>
      <c r="I67" s="272"/>
    </row>
    <row r="68" spans="1:10" x14ac:dyDescent="0.25">
      <c r="A68" s="150"/>
      <c r="B68" s="151" t="s">
        <v>424</v>
      </c>
      <c r="C68" s="151"/>
      <c r="D68" s="151"/>
      <c r="E68" s="151"/>
      <c r="F68" s="151"/>
      <c r="G68" s="35"/>
      <c r="H68" s="272"/>
      <c r="I68" s="272"/>
    </row>
    <row r="69" spans="1:10" x14ac:dyDescent="0.25">
      <c r="A69" s="150"/>
      <c r="B69" s="151" t="s">
        <v>425</v>
      </c>
      <c r="C69" s="151"/>
      <c r="D69" s="151"/>
      <c r="E69" s="151"/>
      <c r="F69" s="151"/>
      <c r="G69" s="35"/>
      <c r="H69" s="272"/>
      <c r="I69" s="272"/>
    </row>
    <row r="70" spans="1:10" x14ac:dyDescent="0.25">
      <c r="A70" s="15" t="s">
        <v>426</v>
      </c>
      <c r="B70" s="152"/>
      <c r="C70" s="152"/>
      <c r="D70" s="152"/>
      <c r="E70" s="152"/>
      <c r="F70" s="152"/>
      <c r="G70" s="153"/>
      <c r="H70" s="274">
        <f>SUM(H67:H69)</f>
        <v>0</v>
      </c>
      <c r="I70" s="274">
        <f>SUM(I67:I69)</f>
        <v>0</v>
      </c>
    </row>
    <row r="71" spans="1:10" x14ac:dyDescent="0.25">
      <c r="A71" s="15" t="s">
        <v>341</v>
      </c>
      <c r="B71" s="152"/>
      <c r="C71" s="152"/>
      <c r="D71" s="152"/>
      <c r="E71" s="152"/>
      <c r="F71" s="152"/>
      <c r="G71" s="153"/>
      <c r="H71" s="274"/>
      <c r="I71" s="274"/>
    </row>
    <row r="72" spans="1:10" x14ac:dyDescent="0.25">
      <c r="A72" s="15" t="s">
        <v>343</v>
      </c>
      <c r="B72" s="152"/>
      <c r="C72" s="152"/>
      <c r="D72" s="152"/>
      <c r="E72" s="152"/>
      <c r="F72" s="152"/>
      <c r="G72" s="153"/>
      <c r="H72" s="274"/>
      <c r="I72" s="274"/>
    </row>
    <row r="73" spans="1:10" x14ac:dyDescent="0.25">
      <c r="A73" s="15" t="s">
        <v>345</v>
      </c>
      <c r="B73" s="152"/>
      <c r="C73" s="152"/>
      <c r="D73" s="152"/>
      <c r="E73" s="152"/>
      <c r="F73" s="152"/>
      <c r="G73" s="153"/>
      <c r="H73" s="274">
        <v>5375815</v>
      </c>
      <c r="I73" s="274">
        <v>7093394</v>
      </c>
    </row>
    <row r="74" spans="1:10" x14ac:dyDescent="0.25">
      <c r="A74" s="15" t="s">
        <v>427</v>
      </c>
      <c r="B74" s="151"/>
      <c r="C74" s="151"/>
      <c r="D74" s="151"/>
      <c r="E74" s="151"/>
      <c r="F74" s="151"/>
      <c r="G74" s="35"/>
      <c r="H74" s="274">
        <f>+H66+H70+H71+H72+H73</f>
        <v>2156292</v>
      </c>
      <c r="I74" s="274">
        <f>+I66+I70+I71+I72+I73</f>
        <v>5962820</v>
      </c>
    </row>
    <row r="75" spans="1:10" x14ac:dyDescent="0.25">
      <c r="H75" s="162"/>
      <c r="I75" s="162"/>
      <c r="J75" s="162"/>
    </row>
  </sheetData>
  <mergeCells count="6">
    <mergeCell ref="A57:G59"/>
    <mergeCell ref="A1:I1"/>
    <mergeCell ref="A3:I3"/>
    <mergeCell ref="A5:I5"/>
    <mergeCell ref="A9:G10"/>
    <mergeCell ref="H10:I10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2" orientation="portrait" r:id="rId1"/>
  <headerFooter alignWithMargins="0">
    <oddFooter>&amp;C&amp;P. oldal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42"/>
  <sheetViews>
    <sheetView tabSelected="1" workbookViewId="0">
      <selection sqref="A1:B1"/>
    </sheetView>
  </sheetViews>
  <sheetFormatPr defaultRowHeight="13.2" x14ac:dyDescent="0.25"/>
  <cols>
    <col min="1" max="1" width="38.6640625" customWidth="1"/>
    <col min="2" max="2" width="20.5546875" customWidth="1"/>
  </cols>
  <sheetData>
    <row r="1" spans="1:3" x14ac:dyDescent="0.25">
      <c r="A1" s="415" t="s">
        <v>528</v>
      </c>
      <c r="B1" s="415"/>
      <c r="C1" s="97"/>
    </row>
    <row r="2" spans="1:3" x14ac:dyDescent="0.25">
      <c r="A2" s="141"/>
      <c r="B2" s="141"/>
      <c r="C2" s="97"/>
    </row>
    <row r="3" spans="1:3" x14ac:dyDescent="0.25">
      <c r="A3" s="141"/>
      <c r="B3" s="141"/>
      <c r="C3" s="97"/>
    </row>
    <row r="4" spans="1:3" ht="13.8" thickBot="1" x14ac:dyDescent="0.3">
      <c r="A4" s="97"/>
      <c r="B4" s="141"/>
      <c r="C4" s="97"/>
    </row>
    <row r="5" spans="1:3" x14ac:dyDescent="0.25">
      <c r="A5" s="416" t="s">
        <v>444</v>
      </c>
      <c r="B5" s="417"/>
      <c r="C5" s="97"/>
    </row>
    <row r="6" spans="1:3" ht="13.8" thickBot="1" x14ac:dyDescent="0.3">
      <c r="A6" s="418" t="s">
        <v>517</v>
      </c>
      <c r="B6" s="419"/>
      <c r="C6" s="97"/>
    </row>
    <row r="7" spans="1:3" ht="13.8" thickBot="1" x14ac:dyDescent="0.3">
      <c r="A7" s="163"/>
      <c r="B7" s="164"/>
      <c r="C7" s="97"/>
    </row>
    <row r="8" spans="1:3" ht="15.9" customHeight="1" x14ac:dyDescent="0.25">
      <c r="A8" s="98" t="s">
        <v>242</v>
      </c>
      <c r="B8" s="99"/>
      <c r="C8" s="97"/>
    </row>
    <row r="9" spans="1:3" ht="15.9" customHeight="1" x14ac:dyDescent="0.25">
      <c r="A9" s="100"/>
      <c r="B9" s="101"/>
      <c r="C9" s="97"/>
    </row>
    <row r="10" spans="1:3" ht="15.9" customHeight="1" x14ac:dyDescent="0.25">
      <c r="A10" s="102" t="s">
        <v>243</v>
      </c>
      <c r="B10" s="103">
        <v>293042527</v>
      </c>
      <c r="C10" s="97"/>
    </row>
    <row r="11" spans="1:3" ht="15.9" customHeight="1" x14ac:dyDescent="0.25">
      <c r="A11" s="102" t="s">
        <v>244</v>
      </c>
      <c r="B11" s="103">
        <v>458035773</v>
      </c>
      <c r="C11" s="97"/>
    </row>
    <row r="12" spans="1:3" ht="15.9" customHeight="1" x14ac:dyDescent="0.25">
      <c r="A12" s="102" t="s">
        <v>178</v>
      </c>
      <c r="B12" s="103">
        <v>650031726</v>
      </c>
      <c r="C12" s="97"/>
    </row>
    <row r="13" spans="1:3" ht="15.9" customHeight="1" x14ac:dyDescent="0.25">
      <c r="A13" s="102" t="s">
        <v>245</v>
      </c>
      <c r="B13" s="103">
        <v>413470</v>
      </c>
      <c r="C13" s="97"/>
    </row>
    <row r="14" spans="1:3" ht="15.9" customHeight="1" x14ac:dyDescent="0.25">
      <c r="A14" s="104" t="s">
        <v>246</v>
      </c>
      <c r="B14" s="105">
        <f>+B10+B11-B12+B13</f>
        <v>101460044</v>
      </c>
      <c r="C14" s="97"/>
    </row>
    <row r="15" spans="1:3" ht="15.9" customHeight="1" thickBot="1" x14ac:dyDescent="0.3">
      <c r="A15" s="106"/>
      <c r="B15" s="107"/>
      <c r="C15" s="97"/>
    </row>
    <row r="16" spans="1:3" ht="15.9" customHeight="1" x14ac:dyDescent="0.25">
      <c r="A16" s="98" t="s">
        <v>247</v>
      </c>
      <c r="B16" s="108"/>
      <c r="C16" s="97"/>
    </row>
    <row r="17" spans="1:3" ht="15.9" customHeight="1" x14ac:dyDescent="0.25">
      <c r="A17" s="100"/>
      <c r="B17" s="103"/>
      <c r="C17" s="97"/>
    </row>
    <row r="18" spans="1:3" ht="15.9" customHeight="1" x14ac:dyDescent="0.25">
      <c r="A18" s="102" t="s">
        <v>248</v>
      </c>
      <c r="B18" s="103">
        <v>448070517</v>
      </c>
      <c r="C18" s="97"/>
    </row>
    <row r="19" spans="1:3" ht="15.9" customHeight="1" x14ac:dyDescent="0.25">
      <c r="A19" s="102" t="s">
        <v>249</v>
      </c>
      <c r="B19" s="103">
        <v>508103541</v>
      </c>
      <c r="C19" s="97"/>
    </row>
    <row r="20" spans="1:3" ht="15.9" customHeight="1" x14ac:dyDescent="0.25">
      <c r="A20" s="102" t="s">
        <v>155</v>
      </c>
      <c r="B20" s="103">
        <v>331592247</v>
      </c>
      <c r="C20" s="97"/>
    </row>
    <row r="21" spans="1:3" ht="15.9" customHeight="1" x14ac:dyDescent="0.25">
      <c r="A21" s="102" t="s">
        <v>154</v>
      </c>
      <c r="B21" s="103">
        <v>141928185</v>
      </c>
      <c r="C21" s="97"/>
    </row>
    <row r="22" spans="1:3" ht="15.9" customHeight="1" thickBot="1" x14ac:dyDescent="0.3">
      <c r="A22" s="109" t="s">
        <v>518</v>
      </c>
      <c r="B22" s="110">
        <f>+B18-B19+B20-B21</f>
        <v>129631038</v>
      </c>
      <c r="C22" s="97"/>
    </row>
    <row r="23" spans="1:3" x14ac:dyDescent="0.25">
      <c r="A23" s="97"/>
      <c r="B23" s="97"/>
      <c r="C23" s="97"/>
    </row>
    <row r="24" spans="1:3" ht="13.8" thickBot="1" x14ac:dyDescent="0.3">
      <c r="A24" s="111"/>
      <c r="B24" s="111"/>
      <c r="C24" s="111"/>
    </row>
    <row r="25" spans="1:3" x14ac:dyDescent="0.25">
      <c r="A25" s="416" t="s">
        <v>436</v>
      </c>
      <c r="B25" s="417"/>
      <c r="C25" s="97"/>
    </row>
    <row r="26" spans="1:3" ht="13.8" thickBot="1" x14ac:dyDescent="0.3">
      <c r="A26" s="418" t="s">
        <v>517</v>
      </c>
      <c r="B26" s="419"/>
    </row>
    <row r="27" spans="1:3" ht="13.8" thickBot="1" x14ac:dyDescent="0.3">
      <c r="A27" s="163"/>
      <c r="B27" s="164"/>
    </row>
    <row r="28" spans="1:3" x14ac:dyDescent="0.25">
      <c r="A28" s="98" t="s">
        <v>242</v>
      </c>
      <c r="B28" s="99"/>
    </row>
    <row r="29" spans="1:3" x14ac:dyDescent="0.25">
      <c r="A29" s="100"/>
      <c r="B29" s="101"/>
    </row>
    <row r="30" spans="1:3" x14ac:dyDescent="0.25">
      <c r="A30" s="102" t="s">
        <v>243</v>
      </c>
      <c r="B30" s="103">
        <v>1349693</v>
      </c>
    </row>
    <row r="31" spans="1:3" x14ac:dyDescent="0.25">
      <c r="A31" s="102" t="s">
        <v>244</v>
      </c>
      <c r="B31" s="103">
        <v>145690114</v>
      </c>
    </row>
    <row r="32" spans="1:3" x14ac:dyDescent="0.25">
      <c r="A32" s="102" t="s">
        <v>178</v>
      </c>
      <c r="B32" s="103">
        <v>141879848</v>
      </c>
    </row>
    <row r="33" spans="1:2" x14ac:dyDescent="0.25">
      <c r="A33" s="102" t="s">
        <v>245</v>
      </c>
      <c r="B33" s="103"/>
    </row>
    <row r="34" spans="1:2" x14ac:dyDescent="0.25">
      <c r="A34" s="104" t="s">
        <v>246</v>
      </c>
      <c r="B34" s="105">
        <f>+B30+B31-B32+B33</f>
        <v>5159959</v>
      </c>
    </row>
    <row r="35" spans="1:2" ht="13.8" thickBot="1" x14ac:dyDescent="0.3">
      <c r="A35" s="106"/>
      <c r="B35" s="107"/>
    </row>
    <row r="36" spans="1:2" x14ac:dyDescent="0.25">
      <c r="A36" s="98" t="s">
        <v>247</v>
      </c>
      <c r="B36" s="108"/>
    </row>
    <row r="37" spans="1:2" x14ac:dyDescent="0.25">
      <c r="A37" s="100"/>
      <c r="B37" s="103"/>
    </row>
    <row r="38" spans="1:2" x14ac:dyDescent="0.25">
      <c r="A38" s="102" t="s">
        <v>248</v>
      </c>
      <c r="B38" s="103">
        <v>13607600</v>
      </c>
    </row>
    <row r="39" spans="1:2" x14ac:dyDescent="0.25">
      <c r="A39" s="102" t="s">
        <v>249</v>
      </c>
      <c r="B39" s="103">
        <v>141879848</v>
      </c>
    </row>
    <row r="40" spans="1:2" x14ac:dyDescent="0.25">
      <c r="A40" s="102" t="s">
        <v>155</v>
      </c>
      <c r="B40" s="103">
        <v>137974065</v>
      </c>
    </row>
    <row r="41" spans="1:2" x14ac:dyDescent="0.25">
      <c r="A41" s="102" t="s">
        <v>154</v>
      </c>
      <c r="B41" s="103"/>
    </row>
    <row r="42" spans="1:2" ht="13.8" thickBot="1" x14ac:dyDescent="0.3">
      <c r="A42" s="109" t="s">
        <v>518</v>
      </c>
      <c r="B42" s="110">
        <f>+B38-B39+B40-B41</f>
        <v>9701817</v>
      </c>
    </row>
  </sheetData>
  <mergeCells count="5">
    <mergeCell ref="A1:B1"/>
    <mergeCell ref="A5:B5"/>
    <mergeCell ref="A6:B6"/>
    <mergeCell ref="A25:B25"/>
    <mergeCell ref="A26:B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3"/>
  <sheetViews>
    <sheetView view="pageLayout" zoomScaleNormal="100" workbookViewId="0">
      <selection activeCell="I70" sqref="I70"/>
    </sheetView>
  </sheetViews>
  <sheetFormatPr defaultColWidth="8.5546875" defaultRowHeight="13.2" x14ac:dyDescent="0.25"/>
  <cols>
    <col min="1" max="1" width="49.44140625" customWidth="1"/>
    <col min="2" max="2" width="9.88671875" customWidth="1"/>
    <col min="3" max="10" width="10.109375" customWidth="1"/>
  </cols>
  <sheetData>
    <row r="1" spans="1:10" ht="20.100000000000001" customHeight="1" x14ac:dyDescent="0.3">
      <c r="A1" s="296" t="s">
        <v>437</v>
      </c>
      <c r="B1" s="296"/>
      <c r="C1" s="296"/>
      <c r="D1" s="296"/>
      <c r="E1" s="296"/>
      <c r="F1" s="296"/>
      <c r="G1" s="296"/>
      <c r="H1" s="296"/>
      <c r="I1" s="296"/>
      <c r="J1" s="296"/>
    </row>
    <row r="2" spans="1:10" ht="20.100000000000001" customHeight="1" x14ac:dyDescent="0.3">
      <c r="A2" s="296" t="s">
        <v>489</v>
      </c>
      <c r="B2" s="296"/>
      <c r="C2" s="296"/>
      <c r="D2" s="296"/>
      <c r="E2" s="296"/>
      <c r="F2" s="296"/>
      <c r="G2" s="296"/>
      <c r="H2" s="296"/>
      <c r="I2" s="296"/>
      <c r="J2" s="296"/>
    </row>
    <row r="3" spans="1:10" ht="20.100000000000001" customHeight="1" x14ac:dyDescent="0.3">
      <c r="A3" s="296" t="s">
        <v>95</v>
      </c>
      <c r="B3" s="296"/>
      <c r="C3" s="296"/>
      <c r="D3" s="296"/>
      <c r="E3" s="296"/>
      <c r="F3" s="296"/>
      <c r="G3" s="296"/>
      <c r="H3" s="296"/>
      <c r="I3" s="296"/>
      <c r="J3" s="296"/>
    </row>
    <row r="4" spans="1:10" ht="15.6" x14ac:dyDescent="0.3">
      <c r="A4" s="18"/>
      <c r="B4" s="18"/>
      <c r="C4" s="18"/>
      <c r="D4" s="298"/>
      <c r="E4" s="298"/>
      <c r="J4" s="209"/>
    </row>
    <row r="5" spans="1:10" ht="12.75" customHeight="1" x14ac:dyDescent="0.25">
      <c r="A5" s="299" t="s">
        <v>33</v>
      </c>
      <c r="B5" s="300" t="s">
        <v>34</v>
      </c>
      <c r="C5" s="300"/>
      <c r="D5" s="300"/>
      <c r="E5" s="300" t="s">
        <v>35</v>
      </c>
      <c r="F5" s="300"/>
      <c r="G5" s="300"/>
      <c r="H5" s="295" t="s">
        <v>14</v>
      </c>
      <c r="I5" s="295"/>
      <c r="J5" s="295"/>
    </row>
    <row r="6" spans="1:10" ht="30" customHeight="1" x14ac:dyDescent="0.25">
      <c r="A6" s="299"/>
      <c r="B6" s="173" t="s">
        <v>438</v>
      </c>
      <c r="C6" s="173" t="s">
        <v>439</v>
      </c>
      <c r="D6" s="174" t="s">
        <v>3</v>
      </c>
      <c r="E6" s="173" t="s">
        <v>438</v>
      </c>
      <c r="F6" s="173" t="s">
        <v>439</v>
      </c>
      <c r="G6" s="174" t="s">
        <v>3</v>
      </c>
      <c r="H6" s="173" t="s">
        <v>438</v>
      </c>
      <c r="I6" s="173" t="s">
        <v>439</v>
      </c>
      <c r="J6" s="174" t="s">
        <v>3</v>
      </c>
    </row>
    <row r="7" spans="1:10" ht="21.9" customHeight="1" x14ac:dyDescent="0.25">
      <c r="A7" s="211" t="s">
        <v>96</v>
      </c>
      <c r="B7" s="212">
        <v>158801606</v>
      </c>
      <c r="C7" s="212"/>
      <c r="D7" s="212">
        <f>+B7+C7</f>
        <v>158801606</v>
      </c>
      <c r="E7" s="212">
        <v>164011720</v>
      </c>
      <c r="F7" s="212"/>
      <c r="G7" s="212">
        <f>+E7+F7</f>
        <v>164011720</v>
      </c>
      <c r="H7" s="212">
        <v>164011720</v>
      </c>
      <c r="I7" s="212"/>
      <c r="J7" s="212">
        <f>+H7+I7</f>
        <v>164011720</v>
      </c>
    </row>
    <row r="8" spans="1:10" ht="24.9" customHeight="1" x14ac:dyDescent="0.25">
      <c r="A8" s="213" t="s">
        <v>97</v>
      </c>
      <c r="B8" s="212">
        <v>34808300</v>
      </c>
      <c r="C8" s="212"/>
      <c r="D8" s="212">
        <f t="shared" ref="D8:D62" si="0">+B8+C8</f>
        <v>34808300</v>
      </c>
      <c r="E8" s="212">
        <v>35059200</v>
      </c>
      <c r="F8" s="212"/>
      <c r="G8" s="212">
        <f t="shared" ref="G8:G12" si="1">+E8+F8</f>
        <v>35059200</v>
      </c>
      <c r="H8" s="212">
        <v>35059200</v>
      </c>
      <c r="I8" s="212"/>
      <c r="J8" s="212">
        <f t="shared" ref="J8:J12" si="2">+H8+I8</f>
        <v>35059200</v>
      </c>
    </row>
    <row r="9" spans="1:10" ht="24.9" customHeight="1" x14ac:dyDescent="0.25">
      <c r="A9" s="213" t="s">
        <v>98</v>
      </c>
      <c r="B9" s="212">
        <v>62588939</v>
      </c>
      <c r="C9" s="212"/>
      <c r="D9" s="212">
        <f t="shared" si="0"/>
        <v>62588939</v>
      </c>
      <c r="E9" s="212">
        <v>74387325</v>
      </c>
      <c r="F9" s="212"/>
      <c r="G9" s="212">
        <f t="shared" si="1"/>
        <v>74387325</v>
      </c>
      <c r="H9" s="212">
        <v>74387325</v>
      </c>
      <c r="I9" s="212"/>
      <c r="J9" s="212">
        <f t="shared" si="2"/>
        <v>74387325</v>
      </c>
    </row>
    <row r="10" spans="1:10" ht="21.9" customHeight="1" x14ac:dyDescent="0.25">
      <c r="A10" s="213" t="s">
        <v>99</v>
      </c>
      <c r="B10" s="212">
        <v>1810160</v>
      </c>
      <c r="C10" s="212"/>
      <c r="D10" s="212">
        <f t="shared" si="0"/>
        <v>1810160</v>
      </c>
      <c r="E10" s="212">
        <v>1871160</v>
      </c>
      <c r="F10" s="212"/>
      <c r="G10" s="212">
        <f t="shared" si="1"/>
        <v>1871160</v>
      </c>
      <c r="H10" s="212">
        <v>1871160</v>
      </c>
      <c r="I10" s="212"/>
      <c r="J10" s="212">
        <f t="shared" si="2"/>
        <v>1871160</v>
      </c>
    </row>
    <row r="11" spans="1:10" ht="21.9" customHeight="1" x14ac:dyDescent="0.25">
      <c r="A11" s="213" t="s">
        <v>238</v>
      </c>
      <c r="B11" s="212"/>
      <c r="C11" s="212"/>
      <c r="D11" s="212">
        <f t="shared" si="0"/>
        <v>0</v>
      </c>
      <c r="E11" s="212">
        <v>21844465</v>
      </c>
      <c r="F11" s="212"/>
      <c r="G11" s="212">
        <f t="shared" si="1"/>
        <v>21844465</v>
      </c>
      <c r="H11" s="212">
        <v>21844465</v>
      </c>
      <c r="I11" s="212"/>
      <c r="J11" s="212">
        <f t="shared" si="2"/>
        <v>21844465</v>
      </c>
    </row>
    <row r="12" spans="1:10" ht="21.9" customHeight="1" x14ac:dyDescent="0.25">
      <c r="A12" s="213" t="s">
        <v>239</v>
      </c>
      <c r="B12" s="212"/>
      <c r="C12" s="212"/>
      <c r="D12" s="212">
        <f t="shared" si="0"/>
        <v>0</v>
      </c>
      <c r="E12" s="212"/>
      <c r="F12" s="212"/>
      <c r="G12" s="212">
        <f t="shared" si="1"/>
        <v>0</v>
      </c>
      <c r="H12" s="212"/>
      <c r="I12" s="212"/>
      <c r="J12" s="212">
        <f t="shared" si="2"/>
        <v>0</v>
      </c>
    </row>
    <row r="13" spans="1:10" ht="21.9" customHeight="1" x14ac:dyDescent="0.25">
      <c r="A13" s="214" t="s">
        <v>179</v>
      </c>
      <c r="B13" s="215">
        <f>SUM(B7:B12)</f>
        <v>258009005</v>
      </c>
      <c r="C13" s="215">
        <f t="shared" ref="C13:D13" si="3">SUM(C7:C12)</f>
        <v>0</v>
      </c>
      <c r="D13" s="215">
        <f t="shared" si="3"/>
        <v>258009005</v>
      </c>
      <c r="E13" s="215">
        <f>SUM(E7:E12)</f>
        <v>297173870</v>
      </c>
      <c r="F13" s="215">
        <f t="shared" ref="F13:G13" si="4">SUM(F7:F12)</f>
        <v>0</v>
      </c>
      <c r="G13" s="215">
        <f t="shared" si="4"/>
        <v>297173870</v>
      </c>
      <c r="H13" s="215">
        <f>SUM(H7:H12)</f>
        <v>297173870</v>
      </c>
      <c r="I13" s="215">
        <f t="shared" ref="I13:J13" si="5">SUM(I7:I12)</f>
        <v>0</v>
      </c>
      <c r="J13" s="215">
        <f t="shared" si="5"/>
        <v>297173870</v>
      </c>
    </row>
    <row r="14" spans="1:10" ht="21.9" customHeight="1" x14ac:dyDescent="0.25">
      <c r="A14" s="213" t="s">
        <v>100</v>
      </c>
      <c r="B14" s="212"/>
      <c r="C14" s="212"/>
      <c r="D14" s="212">
        <f t="shared" si="0"/>
        <v>0</v>
      </c>
      <c r="E14" s="212"/>
      <c r="F14" s="212"/>
      <c r="G14" s="212">
        <f t="shared" ref="G14:G18" si="6">+E14+F14</f>
        <v>0</v>
      </c>
      <c r="H14" s="212"/>
      <c r="I14" s="212"/>
      <c r="J14" s="212">
        <f t="shared" ref="J14:J18" si="7">+H14+I14</f>
        <v>0</v>
      </c>
    </row>
    <row r="15" spans="1:10" ht="24.9" customHeight="1" x14ac:dyDescent="0.25">
      <c r="A15" s="213" t="s">
        <v>101</v>
      </c>
      <c r="B15" s="212"/>
      <c r="C15" s="212"/>
      <c r="D15" s="212">
        <f t="shared" si="0"/>
        <v>0</v>
      </c>
      <c r="E15" s="212"/>
      <c r="F15" s="212"/>
      <c r="G15" s="212">
        <f t="shared" si="6"/>
        <v>0</v>
      </c>
      <c r="H15" s="212"/>
      <c r="I15" s="212"/>
      <c r="J15" s="212">
        <f t="shared" si="7"/>
        <v>0</v>
      </c>
    </row>
    <row r="16" spans="1:10" ht="24.9" customHeight="1" x14ac:dyDescent="0.25">
      <c r="A16" s="213" t="s">
        <v>102</v>
      </c>
      <c r="B16" s="212"/>
      <c r="C16" s="212"/>
      <c r="D16" s="212">
        <f t="shared" si="0"/>
        <v>0</v>
      </c>
      <c r="E16" s="212"/>
      <c r="F16" s="212"/>
      <c r="G16" s="212">
        <f t="shared" si="6"/>
        <v>0</v>
      </c>
      <c r="H16" s="212"/>
      <c r="I16" s="212"/>
      <c r="J16" s="212">
        <f t="shared" si="7"/>
        <v>0</v>
      </c>
    </row>
    <row r="17" spans="1:10" ht="24.9" customHeight="1" x14ac:dyDescent="0.25">
      <c r="A17" s="213" t="s">
        <v>103</v>
      </c>
      <c r="B17" s="212"/>
      <c r="C17" s="212"/>
      <c r="D17" s="212">
        <f t="shared" si="0"/>
        <v>0</v>
      </c>
      <c r="E17" s="212"/>
      <c r="F17" s="212"/>
      <c r="G17" s="212">
        <f t="shared" si="6"/>
        <v>0</v>
      </c>
      <c r="H17" s="212"/>
      <c r="I17" s="212"/>
      <c r="J17" s="212">
        <f t="shared" si="7"/>
        <v>0</v>
      </c>
    </row>
    <row r="18" spans="1:10" ht="24.9" customHeight="1" x14ac:dyDescent="0.25">
      <c r="A18" s="213" t="s">
        <v>104</v>
      </c>
      <c r="B18" s="212">
        <v>22623484</v>
      </c>
      <c r="C18" s="212"/>
      <c r="D18" s="212">
        <f t="shared" si="0"/>
        <v>22623484</v>
      </c>
      <c r="E18" s="212">
        <v>71514794</v>
      </c>
      <c r="F18" s="212">
        <v>12965049</v>
      </c>
      <c r="G18" s="212">
        <f t="shared" si="6"/>
        <v>84479843</v>
      </c>
      <c r="H18" s="212">
        <v>54163557</v>
      </c>
      <c r="I18" s="212">
        <v>12965049</v>
      </c>
      <c r="J18" s="212">
        <f t="shared" si="7"/>
        <v>67128606</v>
      </c>
    </row>
    <row r="19" spans="1:10" ht="24.9" customHeight="1" x14ac:dyDescent="0.25">
      <c r="A19" s="214" t="s">
        <v>148</v>
      </c>
      <c r="B19" s="215">
        <f>SUM(B13:B18)</f>
        <v>280632489</v>
      </c>
      <c r="C19" s="215">
        <f t="shared" ref="C19:D19" si="8">SUM(C13:C18)</f>
        <v>0</v>
      </c>
      <c r="D19" s="215">
        <f t="shared" si="8"/>
        <v>280632489</v>
      </c>
      <c r="E19" s="215">
        <f>SUM(E13:E18)</f>
        <v>368688664</v>
      </c>
      <c r="F19" s="215">
        <f t="shared" ref="F19:G19" si="9">SUM(F13:F18)</f>
        <v>12965049</v>
      </c>
      <c r="G19" s="215">
        <f t="shared" si="9"/>
        <v>381653713</v>
      </c>
      <c r="H19" s="215">
        <f>SUM(H13:H18)</f>
        <v>351337427</v>
      </c>
      <c r="I19" s="215">
        <f t="shared" ref="I19:J19" si="10">SUM(I13:I18)</f>
        <v>12965049</v>
      </c>
      <c r="J19" s="215">
        <f t="shared" si="10"/>
        <v>364302476</v>
      </c>
    </row>
    <row r="20" spans="1:10" ht="24.9" customHeight="1" x14ac:dyDescent="0.25">
      <c r="A20" s="213" t="s">
        <v>105</v>
      </c>
      <c r="B20" s="215"/>
      <c r="C20" s="215"/>
      <c r="D20" s="212">
        <f t="shared" si="0"/>
        <v>0</v>
      </c>
      <c r="E20" s="212"/>
      <c r="F20" s="215"/>
      <c r="G20" s="212">
        <f t="shared" ref="G20:G24" si="11">+E20+F20</f>
        <v>0</v>
      </c>
      <c r="H20" s="212"/>
      <c r="I20" s="215"/>
      <c r="J20" s="212">
        <f t="shared" ref="J20:J24" si="12">+H20+I20</f>
        <v>0</v>
      </c>
    </row>
    <row r="21" spans="1:10" ht="24.9" customHeight="1" x14ac:dyDescent="0.25">
      <c r="A21" s="213" t="s">
        <v>106</v>
      </c>
      <c r="B21" s="212"/>
      <c r="C21" s="212"/>
      <c r="D21" s="212">
        <f t="shared" si="0"/>
        <v>0</v>
      </c>
      <c r="E21" s="212"/>
      <c r="F21" s="212"/>
      <c r="G21" s="212">
        <f t="shared" si="11"/>
        <v>0</v>
      </c>
      <c r="H21" s="212"/>
      <c r="I21" s="212"/>
      <c r="J21" s="212">
        <f t="shared" si="12"/>
        <v>0</v>
      </c>
    </row>
    <row r="22" spans="1:10" ht="24.9" customHeight="1" x14ac:dyDescent="0.25">
      <c r="A22" s="213" t="s">
        <v>107</v>
      </c>
      <c r="B22" s="212"/>
      <c r="C22" s="212"/>
      <c r="D22" s="212">
        <f t="shared" si="0"/>
        <v>0</v>
      </c>
      <c r="E22" s="212"/>
      <c r="F22" s="212"/>
      <c r="G22" s="212">
        <f t="shared" si="11"/>
        <v>0</v>
      </c>
      <c r="H22" s="212"/>
      <c r="I22" s="212"/>
      <c r="J22" s="212">
        <f t="shared" si="12"/>
        <v>0</v>
      </c>
    </row>
    <row r="23" spans="1:10" ht="24.9" customHeight="1" x14ac:dyDescent="0.25">
      <c r="A23" s="213" t="s">
        <v>108</v>
      </c>
      <c r="B23" s="215"/>
      <c r="C23" s="215"/>
      <c r="D23" s="212">
        <f t="shared" si="0"/>
        <v>0</v>
      </c>
      <c r="E23" s="215"/>
      <c r="F23" s="215"/>
      <c r="G23" s="212">
        <f t="shared" si="11"/>
        <v>0</v>
      </c>
      <c r="H23" s="215"/>
      <c r="I23" s="215"/>
      <c r="J23" s="212">
        <f t="shared" si="12"/>
        <v>0</v>
      </c>
    </row>
    <row r="24" spans="1:10" ht="24.9" customHeight="1" x14ac:dyDescent="0.25">
      <c r="A24" s="213" t="s">
        <v>109</v>
      </c>
      <c r="B24" s="212"/>
      <c r="C24" s="212"/>
      <c r="D24" s="212">
        <f t="shared" si="0"/>
        <v>0</v>
      </c>
      <c r="E24" s="212">
        <v>41312103</v>
      </c>
      <c r="F24" s="212"/>
      <c r="G24" s="212">
        <f t="shared" si="11"/>
        <v>41312103</v>
      </c>
      <c r="H24" s="212">
        <v>48757160</v>
      </c>
      <c r="I24" s="212"/>
      <c r="J24" s="212">
        <f t="shared" si="12"/>
        <v>48757160</v>
      </c>
    </row>
    <row r="25" spans="1:10" ht="24.9" customHeight="1" x14ac:dyDescent="0.25">
      <c r="A25" s="214" t="s">
        <v>180</v>
      </c>
      <c r="B25" s="215">
        <f>SUM(B20:B24)</f>
        <v>0</v>
      </c>
      <c r="C25" s="215">
        <f t="shared" ref="C25:D25" si="13">SUM(C20:C24)</f>
        <v>0</v>
      </c>
      <c r="D25" s="215">
        <f t="shared" si="13"/>
        <v>0</v>
      </c>
      <c r="E25" s="215">
        <f>SUM(E20:E24)</f>
        <v>41312103</v>
      </c>
      <c r="F25" s="215">
        <f t="shared" ref="F25:G25" si="14">SUM(F20:F24)</f>
        <v>0</v>
      </c>
      <c r="G25" s="215">
        <f t="shared" si="14"/>
        <v>41312103</v>
      </c>
      <c r="H25" s="215">
        <f>SUM(H20:H24)</f>
        <v>48757160</v>
      </c>
      <c r="I25" s="215">
        <f t="shared" ref="I25:J25" si="15">SUM(I20:I24)</f>
        <v>0</v>
      </c>
      <c r="J25" s="215">
        <f t="shared" si="15"/>
        <v>48757160</v>
      </c>
    </row>
    <row r="26" spans="1:10" ht="20.100000000000001" customHeight="1" x14ac:dyDescent="0.25">
      <c r="A26" s="213" t="s">
        <v>110</v>
      </c>
      <c r="B26" s="212"/>
      <c r="C26" s="212"/>
      <c r="D26" s="212">
        <f t="shared" si="0"/>
        <v>0</v>
      </c>
      <c r="E26" s="212"/>
      <c r="F26" s="212"/>
      <c r="G26" s="212">
        <f t="shared" ref="G26:G35" si="16">+E26+F26</f>
        <v>0</v>
      </c>
      <c r="H26" s="212">
        <v>79668</v>
      </c>
      <c r="I26" s="212"/>
      <c r="J26" s="212">
        <f t="shared" ref="J26:J35" si="17">+H26+I26</f>
        <v>79668</v>
      </c>
    </row>
    <row r="27" spans="1:10" ht="20.100000000000001" customHeight="1" x14ac:dyDescent="0.25">
      <c r="A27" s="213" t="s">
        <v>111</v>
      </c>
      <c r="B27" s="212"/>
      <c r="C27" s="212"/>
      <c r="D27" s="212">
        <f t="shared" si="0"/>
        <v>0</v>
      </c>
      <c r="E27" s="212"/>
      <c r="F27" s="212"/>
      <c r="G27" s="212">
        <f t="shared" si="16"/>
        <v>0</v>
      </c>
      <c r="H27" s="212"/>
      <c r="I27" s="212"/>
      <c r="J27" s="212">
        <f t="shared" si="17"/>
        <v>0</v>
      </c>
    </row>
    <row r="28" spans="1:10" ht="21.9" customHeight="1" x14ac:dyDescent="0.25">
      <c r="A28" s="214" t="s">
        <v>158</v>
      </c>
      <c r="B28" s="212">
        <f>SUM(B26:B27)</f>
        <v>0</v>
      </c>
      <c r="C28" s="212">
        <f t="shared" ref="C28:E28" si="18">SUM(C26:C27)</f>
        <v>0</v>
      </c>
      <c r="D28" s="212">
        <f t="shared" si="18"/>
        <v>0</v>
      </c>
      <c r="E28" s="212">
        <f t="shared" si="18"/>
        <v>0</v>
      </c>
      <c r="F28" s="212">
        <f t="shared" ref="F28" si="19">SUM(F26:F27)</f>
        <v>0</v>
      </c>
      <c r="G28" s="212">
        <f t="shared" ref="G28:H28" si="20">SUM(G26:G27)</f>
        <v>0</v>
      </c>
      <c r="H28" s="212">
        <f t="shared" si="20"/>
        <v>79668</v>
      </c>
      <c r="I28" s="212">
        <f t="shared" ref="I28" si="21">SUM(I26:I27)</f>
        <v>0</v>
      </c>
      <c r="J28" s="212">
        <f t="shared" ref="J28" si="22">SUM(J26:J27)</f>
        <v>79668</v>
      </c>
    </row>
    <row r="29" spans="1:10" ht="20.100000000000001" customHeight="1" x14ac:dyDescent="0.25">
      <c r="A29" s="213" t="s">
        <v>112</v>
      </c>
      <c r="B29" s="215"/>
      <c r="C29" s="215"/>
      <c r="D29" s="212">
        <f t="shared" si="0"/>
        <v>0</v>
      </c>
      <c r="E29" s="215"/>
      <c r="F29" s="215"/>
      <c r="G29" s="212">
        <f t="shared" si="16"/>
        <v>0</v>
      </c>
      <c r="H29" s="215"/>
      <c r="I29" s="215"/>
      <c r="J29" s="212">
        <f t="shared" si="17"/>
        <v>0</v>
      </c>
    </row>
    <row r="30" spans="1:10" ht="20.100000000000001" customHeight="1" x14ac:dyDescent="0.25">
      <c r="A30" s="213" t="s">
        <v>113</v>
      </c>
      <c r="B30" s="212"/>
      <c r="C30" s="212"/>
      <c r="D30" s="212">
        <f t="shared" si="0"/>
        <v>0</v>
      </c>
      <c r="E30" s="212"/>
      <c r="F30" s="212"/>
      <c r="G30" s="212">
        <f t="shared" si="16"/>
        <v>0</v>
      </c>
      <c r="H30" s="212"/>
      <c r="I30" s="212"/>
      <c r="J30" s="212">
        <f t="shared" si="17"/>
        <v>0</v>
      </c>
    </row>
    <row r="31" spans="1:10" ht="20.100000000000001" customHeight="1" x14ac:dyDescent="0.25">
      <c r="A31" s="213" t="s">
        <v>114</v>
      </c>
      <c r="B31" s="212">
        <v>6100000</v>
      </c>
      <c r="C31" s="215"/>
      <c r="D31" s="212">
        <f t="shared" si="0"/>
        <v>6100000</v>
      </c>
      <c r="E31" s="212">
        <v>6100000</v>
      </c>
      <c r="F31" s="215"/>
      <c r="G31" s="212">
        <f t="shared" si="16"/>
        <v>6100000</v>
      </c>
      <c r="H31" s="212">
        <v>5322174</v>
      </c>
      <c r="I31" s="215"/>
      <c r="J31" s="212">
        <f t="shared" si="17"/>
        <v>5322174</v>
      </c>
    </row>
    <row r="32" spans="1:10" ht="20.100000000000001" customHeight="1" x14ac:dyDescent="0.25">
      <c r="A32" s="213" t="s">
        <v>115</v>
      </c>
      <c r="B32" s="212">
        <v>20300000</v>
      </c>
      <c r="C32" s="212"/>
      <c r="D32" s="212">
        <f t="shared" si="0"/>
        <v>20300000</v>
      </c>
      <c r="E32" s="212">
        <v>20300000</v>
      </c>
      <c r="F32" s="212"/>
      <c r="G32" s="212">
        <f t="shared" si="16"/>
        <v>20300000</v>
      </c>
      <c r="H32" s="212">
        <v>25105027</v>
      </c>
      <c r="I32" s="212"/>
      <c r="J32" s="212">
        <f t="shared" si="17"/>
        <v>25105027</v>
      </c>
    </row>
    <row r="33" spans="1:10" ht="20.100000000000001" customHeight="1" x14ac:dyDescent="0.25">
      <c r="A33" s="213" t="s">
        <v>116</v>
      </c>
      <c r="B33" s="212"/>
      <c r="C33" s="212"/>
      <c r="D33" s="212">
        <f t="shared" si="0"/>
        <v>0</v>
      </c>
      <c r="E33" s="212"/>
      <c r="F33" s="212"/>
      <c r="G33" s="212">
        <f t="shared" si="16"/>
        <v>0</v>
      </c>
      <c r="H33" s="212"/>
      <c r="I33" s="212"/>
      <c r="J33" s="212">
        <f t="shared" si="17"/>
        <v>0</v>
      </c>
    </row>
    <row r="34" spans="1:10" ht="20.100000000000001" customHeight="1" x14ac:dyDescent="0.25">
      <c r="A34" s="213" t="s">
        <v>117</v>
      </c>
      <c r="B34" s="212">
        <v>2500000</v>
      </c>
      <c r="C34" s="212"/>
      <c r="D34" s="212">
        <f t="shared" si="0"/>
        <v>2500000</v>
      </c>
      <c r="E34" s="212">
        <v>2500000</v>
      </c>
      <c r="F34" s="212"/>
      <c r="G34" s="212">
        <f t="shared" si="16"/>
        <v>2500000</v>
      </c>
      <c r="H34" s="212">
        <v>2644789</v>
      </c>
      <c r="I34" s="212"/>
      <c r="J34" s="212">
        <f t="shared" si="17"/>
        <v>2644789</v>
      </c>
    </row>
    <row r="35" spans="1:10" ht="20.100000000000001" customHeight="1" x14ac:dyDescent="0.25">
      <c r="A35" s="213" t="s">
        <v>118</v>
      </c>
      <c r="B35" s="212"/>
      <c r="C35" s="212"/>
      <c r="D35" s="212">
        <f t="shared" si="0"/>
        <v>0</v>
      </c>
      <c r="E35" s="212"/>
      <c r="F35" s="212"/>
      <c r="G35" s="212">
        <f t="shared" si="16"/>
        <v>0</v>
      </c>
      <c r="H35" s="212">
        <v>304364</v>
      </c>
      <c r="I35" s="212"/>
      <c r="J35" s="212">
        <f t="shared" si="17"/>
        <v>304364</v>
      </c>
    </row>
    <row r="36" spans="1:10" ht="21.9" customHeight="1" x14ac:dyDescent="0.25">
      <c r="A36" s="214" t="s">
        <v>181</v>
      </c>
      <c r="B36" s="215">
        <f>SUM(+B32+B34+B35)</f>
        <v>22800000</v>
      </c>
      <c r="C36" s="215">
        <f t="shared" ref="C36:J36" si="23">SUM(+C32+C34+C35)</f>
        <v>0</v>
      </c>
      <c r="D36" s="215">
        <f t="shared" si="23"/>
        <v>22800000</v>
      </c>
      <c r="E36" s="215">
        <f t="shared" si="23"/>
        <v>22800000</v>
      </c>
      <c r="F36" s="215">
        <f t="shared" si="23"/>
        <v>0</v>
      </c>
      <c r="G36" s="215">
        <f t="shared" si="23"/>
        <v>22800000</v>
      </c>
      <c r="H36" s="215">
        <f t="shared" si="23"/>
        <v>28054180</v>
      </c>
      <c r="I36" s="215">
        <f t="shared" si="23"/>
        <v>0</v>
      </c>
      <c r="J36" s="215">
        <f t="shared" si="23"/>
        <v>28054180</v>
      </c>
    </row>
    <row r="37" spans="1:10" ht="21.9" customHeight="1" x14ac:dyDescent="0.25">
      <c r="A37" s="213" t="s">
        <v>119</v>
      </c>
      <c r="B37" s="212"/>
      <c r="C37" s="212"/>
      <c r="D37" s="212">
        <f t="shared" si="0"/>
        <v>0</v>
      </c>
      <c r="E37" s="212"/>
      <c r="F37" s="212"/>
      <c r="G37" s="212">
        <f t="shared" ref="G37" si="24">+E37+F37</f>
        <v>0</v>
      </c>
      <c r="H37" s="212">
        <v>146181</v>
      </c>
      <c r="I37" s="212"/>
      <c r="J37" s="212">
        <f t="shared" ref="J37" si="25">+H37+I37</f>
        <v>146181</v>
      </c>
    </row>
    <row r="38" spans="1:10" ht="21.9" customHeight="1" x14ac:dyDescent="0.25">
      <c r="A38" s="214" t="s">
        <v>182</v>
      </c>
      <c r="B38" s="215">
        <f>SUM(+B28+B31+B36+B37)</f>
        <v>28900000</v>
      </c>
      <c r="C38" s="215">
        <f t="shared" ref="C38:J38" si="26">SUM(+C28+C31+C36+C37)</f>
        <v>0</v>
      </c>
      <c r="D38" s="215">
        <f t="shared" si="26"/>
        <v>28900000</v>
      </c>
      <c r="E38" s="215">
        <f t="shared" si="26"/>
        <v>28900000</v>
      </c>
      <c r="F38" s="215">
        <f t="shared" si="26"/>
        <v>0</v>
      </c>
      <c r="G38" s="215">
        <f t="shared" si="26"/>
        <v>28900000</v>
      </c>
      <c r="H38" s="215">
        <f t="shared" si="26"/>
        <v>33602203</v>
      </c>
      <c r="I38" s="215">
        <f t="shared" si="26"/>
        <v>0</v>
      </c>
      <c r="J38" s="215">
        <f t="shared" si="26"/>
        <v>33602203</v>
      </c>
    </row>
    <row r="39" spans="1:10" ht="20.100000000000001" customHeight="1" x14ac:dyDescent="0.25">
      <c r="A39" s="216" t="s">
        <v>120</v>
      </c>
      <c r="B39" s="215"/>
      <c r="C39" s="215"/>
      <c r="D39" s="212">
        <f t="shared" si="0"/>
        <v>0</v>
      </c>
      <c r="E39" s="215"/>
      <c r="F39" s="215"/>
      <c r="G39" s="212">
        <f t="shared" ref="G39:G48" si="27">+E39+F39</f>
        <v>0</v>
      </c>
      <c r="H39" s="215"/>
      <c r="I39" s="215"/>
      <c r="J39" s="212">
        <f t="shared" ref="J39:J48" si="28">+H39+I39</f>
        <v>0</v>
      </c>
    </row>
    <row r="40" spans="1:10" ht="20.100000000000001" customHeight="1" x14ac:dyDescent="0.25">
      <c r="A40" s="216" t="s">
        <v>121</v>
      </c>
      <c r="B40" s="212">
        <v>4200000</v>
      </c>
      <c r="C40" s="212">
        <v>600000</v>
      </c>
      <c r="D40" s="212">
        <f t="shared" si="0"/>
        <v>4800000</v>
      </c>
      <c r="E40" s="212">
        <v>4200000</v>
      </c>
      <c r="F40" s="212">
        <v>600000</v>
      </c>
      <c r="G40" s="212">
        <f t="shared" si="27"/>
        <v>4800000</v>
      </c>
      <c r="H40" s="212">
        <v>9811340</v>
      </c>
      <c r="I40" s="212">
        <v>30000</v>
      </c>
      <c r="J40" s="212">
        <f t="shared" si="28"/>
        <v>9841340</v>
      </c>
    </row>
    <row r="41" spans="1:10" ht="20.100000000000001" customHeight="1" x14ac:dyDescent="0.25">
      <c r="A41" s="216" t="s">
        <v>122</v>
      </c>
      <c r="B41" s="212"/>
      <c r="C41" s="212"/>
      <c r="D41" s="212">
        <f t="shared" si="0"/>
        <v>0</v>
      </c>
      <c r="E41" s="212"/>
      <c r="F41" s="212"/>
      <c r="G41" s="212">
        <f t="shared" si="27"/>
        <v>0</v>
      </c>
      <c r="H41" s="212">
        <v>451855</v>
      </c>
      <c r="I41" s="212">
        <v>390400</v>
      </c>
      <c r="J41" s="212">
        <f t="shared" si="28"/>
        <v>842255</v>
      </c>
    </row>
    <row r="42" spans="1:10" ht="20.100000000000001" customHeight="1" x14ac:dyDescent="0.25">
      <c r="A42" s="216" t="s">
        <v>123</v>
      </c>
      <c r="B42" s="212"/>
      <c r="C42" s="212"/>
      <c r="D42" s="212">
        <f t="shared" si="0"/>
        <v>0</v>
      </c>
      <c r="E42" s="212"/>
      <c r="F42" s="212"/>
      <c r="G42" s="212">
        <f t="shared" si="27"/>
        <v>0</v>
      </c>
      <c r="H42" s="212"/>
      <c r="I42" s="212"/>
      <c r="J42" s="212">
        <f t="shared" si="28"/>
        <v>0</v>
      </c>
    </row>
    <row r="43" spans="1:10" ht="20.100000000000001" customHeight="1" x14ac:dyDescent="0.25">
      <c r="A43" s="216" t="s">
        <v>124</v>
      </c>
      <c r="B43" s="212"/>
      <c r="C43" s="212"/>
      <c r="D43" s="212">
        <f t="shared" si="0"/>
        <v>0</v>
      </c>
      <c r="E43" s="212"/>
      <c r="F43" s="212"/>
      <c r="G43" s="212">
        <f t="shared" si="27"/>
        <v>0</v>
      </c>
      <c r="H43" s="212"/>
      <c r="I43" s="212"/>
      <c r="J43" s="212">
        <f t="shared" si="28"/>
        <v>0</v>
      </c>
    </row>
    <row r="44" spans="1:10" ht="20.100000000000001" customHeight="1" x14ac:dyDescent="0.25">
      <c r="A44" s="216" t="s">
        <v>125</v>
      </c>
      <c r="B44" s="212"/>
      <c r="C44" s="212"/>
      <c r="D44" s="212">
        <f t="shared" si="0"/>
        <v>0</v>
      </c>
      <c r="E44" s="212"/>
      <c r="F44" s="212"/>
      <c r="G44" s="212">
        <f t="shared" si="27"/>
        <v>0</v>
      </c>
      <c r="H44" s="212">
        <v>878000</v>
      </c>
      <c r="I44" s="212"/>
      <c r="J44" s="212">
        <f t="shared" si="28"/>
        <v>878000</v>
      </c>
    </row>
    <row r="45" spans="1:10" ht="20.100000000000001" customHeight="1" x14ac:dyDescent="0.25">
      <c r="A45" s="216" t="s">
        <v>126</v>
      </c>
      <c r="B45" s="212"/>
      <c r="C45" s="212"/>
      <c r="D45" s="212">
        <f t="shared" si="0"/>
        <v>0</v>
      </c>
      <c r="E45" s="212"/>
      <c r="F45" s="212"/>
      <c r="G45" s="212">
        <f t="shared" si="27"/>
        <v>0</v>
      </c>
      <c r="H45" s="212"/>
      <c r="I45" s="212"/>
      <c r="J45" s="212">
        <f t="shared" si="28"/>
        <v>0</v>
      </c>
    </row>
    <row r="46" spans="1:10" ht="20.100000000000001" customHeight="1" x14ac:dyDescent="0.25">
      <c r="A46" s="216" t="s">
        <v>127</v>
      </c>
      <c r="B46" s="212"/>
      <c r="C46" s="212"/>
      <c r="D46" s="212">
        <f t="shared" si="0"/>
        <v>0</v>
      </c>
      <c r="E46" s="212"/>
      <c r="F46" s="212"/>
      <c r="G46" s="212">
        <f t="shared" si="27"/>
        <v>0</v>
      </c>
      <c r="H46" s="212">
        <v>4909</v>
      </c>
      <c r="I46" s="212">
        <v>1232</v>
      </c>
      <c r="J46" s="212">
        <f t="shared" si="28"/>
        <v>6141</v>
      </c>
    </row>
    <row r="47" spans="1:10" ht="20.100000000000001" customHeight="1" x14ac:dyDescent="0.25">
      <c r="A47" s="216" t="s">
        <v>490</v>
      </c>
      <c r="B47" s="212"/>
      <c r="C47" s="212"/>
      <c r="D47" s="212">
        <f t="shared" si="0"/>
        <v>0</v>
      </c>
      <c r="E47" s="212"/>
      <c r="F47" s="212"/>
      <c r="G47" s="212">
        <f t="shared" si="27"/>
        <v>0</v>
      </c>
      <c r="H47" s="212">
        <v>48800</v>
      </c>
      <c r="I47" s="212"/>
      <c r="J47" s="212">
        <f t="shared" si="28"/>
        <v>48800</v>
      </c>
    </row>
    <row r="48" spans="1:10" ht="20.100000000000001" customHeight="1" x14ac:dyDescent="0.25">
      <c r="A48" s="216" t="s">
        <v>128</v>
      </c>
      <c r="B48" s="212"/>
      <c r="C48" s="212"/>
      <c r="D48" s="212">
        <f t="shared" si="0"/>
        <v>0</v>
      </c>
      <c r="E48" s="212"/>
      <c r="F48" s="212"/>
      <c r="G48" s="212">
        <f t="shared" si="27"/>
        <v>0</v>
      </c>
      <c r="H48" s="212">
        <v>64423</v>
      </c>
      <c r="I48" s="212">
        <v>220919</v>
      </c>
      <c r="J48" s="212">
        <f t="shared" si="28"/>
        <v>285342</v>
      </c>
    </row>
    <row r="49" spans="1:10" ht="21.9" customHeight="1" x14ac:dyDescent="0.25">
      <c r="A49" s="217" t="s">
        <v>151</v>
      </c>
      <c r="B49" s="215">
        <f t="shared" ref="B49:J49" si="29">SUM(B39:B48)</f>
        <v>4200000</v>
      </c>
      <c r="C49" s="215">
        <f t="shared" si="29"/>
        <v>600000</v>
      </c>
      <c r="D49" s="215">
        <f t="shared" si="29"/>
        <v>4800000</v>
      </c>
      <c r="E49" s="215">
        <f t="shared" si="29"/>
        <v>4200000</v>
      </c>
      <c r="F49" s="215">
        <f t="shared" si="29"/>
        <v>600000</v>
      </c>
      <c r="G49" s="215">
        <f t="shared" si="29"/>
        <v>4800000</v>
      </c>
      <c r="H49" s="215">
        <f t="shared" si="29"/>
        <v>11259327</v>
      </c>
      <c r="I49" s="215">
        <f t="shared" si="29"/>
        <v>642551</v>
      </c>
      <c r="J49" s="215">
        <f t="shared" si="29"/>
        <v>11901878</v>
      </c>
    </row>
    <row r="50" spans="1:10" ht="20.100000000000001" customHeight="1" x14ac:dyDescent="0.25">
      <c r="A50" s="216" t="s">
        <v>129</v>
      </c>
      <c r="B50" s="212"/>
      <c r="C50" s="212"/>
      <c r="D50" s="212">
        <f t="shared" si="0"/>
        <v>0</v>
      </c>
      <c r="E50" s="212"/>
      <c r="F50" s="212"/>
      <c r="G50" s="212">
        <f t="shared" ref="G50:G54" si="30">+E50+F50</f>
        <v>0</v>
      </c>
      <c r="H50" s="212"/>
      <c r="I50" s="212"/>
      <c r="J50" s="212">
        <f t="shared" ref="J50:J54" si="31">+H50+I50</f>
        <v>0</v>
      </c>
    </row>
    <row r="51" spans="1:10" ht="20.100000000000001" customHeight="1" x14ac:dyDescent="0.25">
      <c r="A51" s="216" t="s">
        <v>130</v>
      </c>
      <c r="B51" s="212"/>
      <c r="C51" s="212"/>
      <c r="D51" s="212">
        <f t="shared" si="0"/>
        <v>0</v>
      </c>
      <c r="E51" s="212"/>
      <c r="F51" s="212"/>
      <c r="G51" s="212">
        <f t="shared" si="30"/>
        <v>0</v>
      </c>
      <c r="H51" s="212">
        <v>614000</v>
      </c>
      <c r="I51" s="212"/>
      <c r="J51" s="212">
        <f t="shared" si="31"/>
        <v>614000</v>
      </c>
    </row>
    <row r="52" spans="1:10" ht="20.100000000000001" customHeight="1" x14ac:dyDescent="0.25">
      <c r="A52" s="216" t="s">
        <v>131</v>
      </c>
      <c r="B52" s="212"/>
      <c r="C52" s="212"/>
      <c r="D52" s="212">
        <f t="shared" si="0"/>
        <v>0</v>
      </c>
      <c r="E52" s="212"/>
      <c r="F52" s="212"/>
      <c r="G52" s="212">
        <f t="shared" si="30"/>
        <v>0</v>
      </c>
      <c r="H52" s="212"/>
      <c r="I52" s="212"/>
      <c r="J52" s="212">
        <f t="shared" si="31"/>
        <v>0</v>
      </c>
    </row>
    <row r="53" spans="1:10" ht="20.100000000000001" customHeight="1" x14ac:dyDescent="0.25">
      <c r="A53" s="216" t="s">
        <v>132</v>
      </c>
      <c r="B53" s="212"/>
      <c r="C53" s="212"/>
      <c r="D53" s="212">
        <f t="shared" si="0"/>
        <v>0</v>
      </c>
      <c r="E53" s="212"/>
      <c r="F53" s="212"/>
      <c r="G53" s="212">
        <f t="shared" si="30"/>
        <v>0</v>
      </c>
      <c r="H53" s="212"/>
      <c r="I53" s="212"/>
      <c r="J53" s="212">
        <f t="shared" si="31"/>
        <v>0</v>
      </c>
    </row>
    <row r="54" spans="1:10" ht="20.100000000000001" customHeight="1" x14ac:dyDescent="0.25">
      <c r="A54" s="216" t="s">
        <v>133</v>
      </c>
      <c r="B54" s="212"/>
      <c r="C54" s="212"/>
      <c r="D54" s="212">
        <f t="shared" si="0"/>
        <v>0</v>
      </c>
      <c r="E54" s="212"/>
      <c r="F54" s="212"/>
      <c r="G54" s="212">
        <f t="shared" si="30"/>
        <v>0</v>
      </c>
      <c r="H54" s="212"/>
      <c r="I54" s="212"/>
      <c r="J54" s="212">
        <f t="shared" si="31"/>
        <v>0</v>
      </c>
    </row>
    <row r="55" spans="1:10" ht="21.9" customHeight="1" x14ac:dyDescent="0.25">
      <c r="A55" s="214" t="s">
        <v>183</v>
      </c>
      <c r="B55" s="215">
        <f t="shared" ref="B55:J55" si="32">SUM(B50:B54)</f>
        <v>0</v>
      </c>
      <c r="C55" s="215">
        <f t="shared" si="32"/>
        <v>0</v>
      </c>
      <c r="D55" s="215">
        <f t="shared" si="32"/>
        <v>0</v>
      </c>
      <c r="E55" s="215">
        <f t="shared" si="32"/>
        <v>0</v>
      </c>
      <c r="F55" s="215">
        <f t="shared" si="32"/>
        <v>0</v>
      </c>
      <c r="G55" s="215">
        <f t="shared" si="32"/>
        <v>0</v>
      </c>
      <c r="H55" s="215">
        <f t="shared" si="32"/>
        <v>614000</v>
      </c>
      <c r="I55" s="215">
        <f t="shared" si="32"/>
        <v>0</v>
      </c>
      <c r="J55" s="215">
        <f t="shared" si="32"/>
        <v>614000</v>
      </c>
    </row>
    <row r="56" spans="1:10" ht="24.9" customHeight="1" x14ac:dyDescent="0.25">
      <c r="A56" s="216" t="s">
        <v>134</v>
      </c>
      <c r="B56" s="212"/>
      <c r="C56" s="212"/>
      <c r="D56" s="212">
        <f t="shared" si="0"/>
        <v>0</v>
      </c>
      <c r="E56" s="212"/>
      <c r="F56" s="212"/>
      <c r="G56" s="212">
        <f t="shared" ref="G56:G58" si="33">+E56+F56</f>
        <v>0</v>
      </c>
      <c r="H56" s="212"/>
      <c r="I56" s="212"/>
      <c r="J56" s="212">
        <f t="shared" ref="J56:J58" si="34">+H56+I56</f>
        <v>0</v>
      </c>
    </row>
    <row r="57" spans="1:10" ht="24.9" customHeight="1" x14ac:dyDescent="0.25">
      <c r="A57" s="213" t="s">
        <v>135</v>
      </c>
      <c r="B57" s="212"/>
      <c r="C57" s="212"/>
      <c r="D57" s="212">
        <f t="shared" si="0"/>
        <v>0</v>
      </c>
      <c r="E57" s="212"/>
      <c r="F57" s="212"/>
      <c r="G57" s="212">
        <f t="shared" si="33"/>
        <v>0</v>
      </c>
      <c r="H57" s="212"/>
      <c r="I57" s="212"/>
      <c r="J57" s="212">
        <f t="shared" si="34"/>
        <v>0</v>
      </c>
    </row>
    <row r="58" spans="1:10" ht="24.9" customHeight="1" x14ac:dyDescent="0.25">
      <c r="A58" s="216" t="s">
        <v>136</v>
      </c>
      <c r="B58" s="212"/>
      <c r="C58" s="212"/>
      <c r="D58" s="212">
        <f t="shared" si="0"/>
        <v>0</v>
      </c>
      <c r="E58" s="212"/>
      <c r="F58" s="212"/>
      <c r="G58" s="212">
        <f t="shared" si="33"/>
        <v>0</v>
      </c>
      <c r="H58" s="212"/>
      <c r="I58" s="212"/>
      <c r="J58" s="212">
        <f t="shared" si="34"/>
        <v>0</v>
      </c>
    </row>
    <row r="59" spans="1:10" ht="24.9" customHeight="1" x14ac:dyDescent="0.25">
      <c r="A59" s="214" t="s">
        <v>137</v>
      </c>
      <c r="B59" s="215">
        <f t="shared" ref="B59:J59" si="35">SUM(B56:B58)</f>
        <v>0</v>
      </c>
      <c r="C59" s="215">
        <f t="shared" si="35"/>
        <v>0</v>
      </c>
      <c r="D59" s="215">
        <f t="shared" si="35"/>
        <v>0</v>
      </c>
      <c r="E59" s="215">
        <f t="shared" si="35"/>
        <v>0</v>
      </c>
      <c r="F59" s="215">
        <f t="shared" si="35"/>
        <v>0</v>
      </c>
      <c r="G59" s="215">
        <f t="shared" si="35"/>
        <v>0</v>
      </c>
      <c r="H59" s="215">
        <f t="shared" si="35"/>
        <v>0</v>
      </c>
      <c r="I59" s="215">
        <f t="shared" si="35"/>
        <v>0</v>
      </c>
      <c r="J59" s="215">
        <f t="shared" si="35"/>
        <v>0</v>
      </c>
    </row>
    <row r="60" spans="1:10" ht="24.9" customHeight="1" x14ac:dyDescent="0.25">
      <c r="A60" s="216" t="s">
        <v>138</v>
      </c>
      <c r="B60" s="212"/>
      <c r="C60" s="212"/>
      <c r="D60" s="212">
        <f t="shared" si="0"/>
        <v>0</v>
      </c>
      <c r="E60" s="212"/>
      <c r="F60" s="212"/>
      <c r="G60" s="212">
        <f t="shared" ref="G60:G62" si="36">+E60+F60</f>
        <v>0</v>
      </c>
      <c r="H60" s="212"/>
      <c r="I60" s="212"/>
      <c r="J60" s="212">
        <f t="shared" ref="J60:J62" si="37">+H60+I60</f>
        <v>0</v>
      </c>
    </row>
    <row r="61" spans="1:10" ht="24.9" customHeight="1" x14ac:dyDescent="0.25">
      <c r="A61" s="213" t="s">
        <v>139</v>
      </c>
      <c r="B61" s="212"/>
      <c r="C61" s="212"/>
      <c r="D61" s="212">
        <f t="shared" si="0"/>
        <v>0</v>
      </c>
      <c r="E61" s="212"/>
      <c r="F61" s="212"/>
      <c r="G61" s="212">
        <f t="shared" si="36"/>
        <v>0</v>
      </c>
      <c r="H61" s="212"/>
      <c r="I61" s="212"/>
      <c r="J61" s="212">
        <f t="shared" si="37"/>
        <v>0</v>
      </c>
    </row>
    <row r="62" spans="1:10" ht="21.9" customHeight="1" x14ac:dyDescent="0.25">
      <c r="A62" s="216" t="s">
        <v>140</v>
      </c>
      <c r="B62" s="212"/>
      <c r="C62" s="212"/>
      <c r="D62" s="212">
        <f t="shared" si="0"/>
        <v>0</v>
      </c>
      <c r="E62" s="212"/>
      <c r="F62" s="212"/>
      <c r="G62" s="212">
        <f t="shared" si="36"/>
        <v>0</v>
      </c>
      <c r="H62" s="212">
        <v>2500000</v>
      </c>
      <c r="I62" s="212"/>
      <c r="J62" s="212">
        <f t="shared" si="37"/>
        <v>2500000</v>
      </c>
    </row>
    <row r="63" spans="1:10" ht="21.9" customHeight="1" x14ac:dyDescent="0.25">
      <c r="A63" s="214" t="s">
        <v>156</v>
      </c>
      <c r="B63" s="215">
        <f>SUM(B60:B62)</f>
        <v>0</v>
      </c>
      <c r="C63" s="215">
        <f t="shared" ref="C63:D63" si="38">SUM(C60:C62)</f>
        <v>0</v>
      </c>
      <c r="D63" s="215">
        <f t="shared" si="38"/>
        <v>0</v>
      </c>
      <c r="E63" s="215">
        <f>SUM(E60:E62)</f>
        <v>0</v>
      </c>
      <c r="F63" s="215">
        <f t="shared" ref="F63" si="39">SUM(F60:F62)</f>
        <v>0</v>
      </c>
      <c r="G63" s="215">
        <f t="shared" ref="G63" si="40">SUM(G60:G62)</f>
        <v>0</v>
      </c>
      <c r="H63" s="215">
        <f>SUM(H60:H62)</f>
        <v>2500000</v>
      </c>
      <c r="I63" s="215">
        <f t="shared" ref="I63" si="41">SUM(I60:I62)</f>
        <v>0</v>
      </c>
      <c r="J63" s="215">
        <f t="shared" ref="J63" si="42">SUM(J60:J62)</f>
        <v>2500000</v>
      </c>
    </row>
    <row r="64" spans="1:10" ht="21.9" customHeight="1" x14ac:dyDescent="0.25">
      <c r="A64" s="217" t="s">
        <v>184</v>
      </c>
      <c r="B64" s="215">
        <f t="shared" ref="B64:J64" si="43">SUM(B63+B59+B55+B49+B38+B25+B19)</f>
        <v>313732489</v>
      </c>
      <c r="C64" s="215">
        <f t="shared" si="43"/>
        <v>600000</v>
      </c>
      <c r="D64" s="215">
        <f t="shared" si="43"/>
        <v>314332489</v>
      </c>
      <c r="E64" s="215">
        <f t="shared" si="43"/>
        <v>443100767</v>
      </c>
      <c r="F64" s="215">
        <f t="shared" si="43"/>
        <v>13565049</v>
      </c>
      <c r="G64" s="215">
        <f t="shared" si="43"/>
        <v>456665816</v>
      </c>
      <c r="H64" s="215">
        <f t="shared" si="43"/>
        <v>448070117</v>
      </c>
      <c r="I64" s="215">
        <f t="shared" si="43"/>
        <v>13607600</v>
      </c>
      <c r="J64" s="215">
        <f t="shared" si="43"/>
        <v>461677717</v>
      </c>
    </row>
    <row r="65" spans="1:10" ht="20.25" customHeight="1" x14ac:dyDescent="0.25">
      <c r="A65" s="218"/>
      <c r="B65" s="219"/>
      <c r="C65" s="220"/>
      <c r="D65" s="220"/>
      <c r="E65" s="219"/>
      <c r="F65" s="220"/>
      <c r="G65" s="220"/>
      <c r="H65" s="221"/>
      <c r="I65" s="221"/>
      <c r="J65" s="221"/>
    </row>
    <row r="66" spans="1:10" ht="20.25" customHeight="1" x14ac:dyDescent="0.25">
      <c r="A66" s="218"/>
      <c r="B66" s="219"/>
      <c r="C66" s="220"/>
      <c r="D66" s="220"/>
      <c r="E66" s="219"/>
      <c r="F66" s="220"/>
      <c r="G66" s="220"/>
      <c r="H66" s="221"/>
      <c r="I66" s="221"/>
      <c r="J66" s="221"/>
    </row>
    <row r="67" spans="1:10" ht="21.9" customHeight="1" x14ac:dyDescent="0.25">
      <c r="A67" s="297" t="s">
        <v>159</v>
      </c>
      <c r="B67" s="297"/>
      <c r="C67" s="297"/>
      <c r="D67" s="297"/>
      <c r="E67" s="297"/>
      <c r="F67" s="222"/>
      <c r="G67" s="222"/>
      <c r="H67" s="222"/>
      <c r="I67" s="222"/>
      <c r="J67" s="222"/>
    </row>
    <row r="68" spans="1:10" ht="4.5" customHeight="1" x14ac:dyDescent="0.25">
      <c r="A68" s="222"/>
      <c r="B68" s="222"/>
      <c r="C68" s="222"/>
      <c r="D68" s="222"/>
      <c r="E68" s="222"/>
      <c r="F68" s="222"/>
      <c r="G68" s="222"/>
      <c r="H68" s="222"/>
      <c r="I68" s="222"/>
      <c r="J68" s="222"/>
    </row>
    <row r="69" spans="1:10" ht="25.5" customHeight="1" x14ac:dyDescent="0.25">
      <c r="A69" s="223" t="s">
        <v>446</v>
      </c>
      <c r="B69" s="222"/>
      <c r="C69" s="224">
        <v>126886400</v>
      </c>
      <c r="D69" s="212">
        <f t="shared" ref="D69:D72" si="44">+B69+C69</f>
        <v>126886400</v>
      </c>
      <c r="E69" s="222"/>
      <c r="F69" s="224">
        <v>132376400</v>
      </c>
      <c r="G69" s="212">
        <f t="shared" ref="G69:G72" si="45">+E69+F69</f>
        <v>132376400</v>
      </c>
      <c r="H69" s="222"/>
      <c r="I69" s="224">
        <v>132082514</v>
      </c>
      <c r="J69" s="212">
        <f t="shared" ref="J69:J72" si="46">+H69+I69</f>
        <v>132082514</v>
      </c>
    </row>
    <row r="70" spans="1:10" ht="18.75" customHeight="1" x14ac:dyDescent="0.25">
      <c r="A70" s="222" t="s">
        <v>432</v>
      </c>
      <c r="B70" s="222"/>
      <c r="C70" s="222"/>
      <c r="D70" s="212">
        <f t="shared" si="44"/>
        <v>0</v>
      </c>
      <c r="E70" s="222"/>
      <c r="F70" s="222"/>
      <c r="G70" s="212">
        <f t="shared" si="45"/>
        <v>0</v>
      </c>
      <c r="H70" s="222"/>
      <c r="I70" s="222"/>
      <c r="J70" s="212">
        <f t="shared" si="46"/>
        <v>0</v>
      </c>
    </row>
    <row r="71" spans="1:10" ht="26.25" customHeight="1" x14ac:dyDescent="0.25">
      <c r="A71" s="211" t="s">
        <v>471</v>
      </c>
      <c r="B71" s="225">
        <v>290758781</v>
      </c>
      <c r="C71" s="225">
        <v>5891551</v>
      </c>
      <c r="D71" s="212">
        <f t="shared" si="44"/>
        <v>296650332</v>
      </c>
      <c r="E71" s="225">
        <v>321626991</v>
      </c>
      <c r="F71" s="225">
        <v>5891551</v>
      </c>
      <c r="G71" s="212">
        <f t="shared" si="45"/>
        <v>327518542</v>
      </c>
      <c r="H71" s="225">
        <v>321626991</v>
      </c>
      <c r="I71" s="225">
        <v>5891551</v>
      </c>
      <c r="J71" s="212">
        <f t="shared" si="46"/>
        <v>327518542</v>
      </c>
    </row>
    <row r="72" spans="1:10" ht="20.25" customHeight="1" x14ac:dyDescent="0.25">
      <c r="A72" s="211" t="s">
        <v>240</v>
      </c>
      <c r="B72" s="225"/>
      <c r="C72" s="225"/>
      <c r="D72" s="212">
        <f t="shared" si="44"/>
        <v>0</v>
      </c>
      <c r="E72" s="225"/>
      <c r="F72" s="225"/>
      <c r="G72" s="212">
        <f t="shared" si="45"/>
        <v>0</v>
      </c>
      <c r="H72" s="225">
        <v>9965256</v>
      </c>
      <c r="I72" s="225"/>
      <c r="J72" s="212">
        <f t="shared" si="46"/>
        <v>9965256</v>
      </c>
    </row>
    <row r="73" spans="1:10" ht="22.5" customHeight="1" x14ac:dyDescent="0.25">
      <c r="A73" s="226" t="s">
        <v>428</v>
      </c>
      <c r="B73" s="227">
        <f>SUM(B69:B72)</f>
        <v>290758781</v>
      </c>
      <c r="C73" s="227">
        <f t="shared" ref="C73:D73" si="47">SUM(C69:C72)</f>
        <v>132777951</v>
      </c>
      <c r="D73" s="227">
        <f t="shared" si="47"/>
        <v>423536732</v>
      </c>
      <c r="E73" s="227">
        <f>SUM(E69:E72)</f>
        <v>321626991</v>
      </c>
      <c r="F73" s="227">
        <f t="shared" ref="F73:G73" si="48">SUM(F69:F72)</f>
        <v>138267951</v>
      </c>
      <c r="G73" s="227">
        <f t="shared" si="48"/>
        <v>459894942</v>
      </c>
      <c r="H73" s="227">
        <f>SUM(H69:H72)</f>
        <v>331592247</v>
      </c>
      <c r="I73" s="227">
        <f t="shared" ref="I73:J73" si="49">SUM(I69:I72)</f>
        <v>137974065</v>
      </c>
      <c r="J73" s="227">
        <f t="shared" si="49"/>
        <v>469566312</v>
      </c>
    </row>
  </sheetData>
  <mergeCells count="9">
    <mergeCell ref="H5:J5"/>
    <mergeCell ref="A1:J1"/>
    <mergeCell ref="A2:J2"/>
    <mergeCell ref="A3:J3"/>
    <mergeCell ref="A67:E67"/>
    <mergeCell ref="D4:E4"/>
    <mergeCell ref="A5:A6"/>
    <mergeCell ref="B5:D5"/>
    <mergeCell ref="E5:G5"/>
  </mergeCells>
  <phoneticPr fontId="7" type="noConversion"/>
  <printOptions horizontalCentered="1"/>
  <pageMargins left="0.31496062992125984" right="0.31496062992125984" top="0.55118110236220474" bottom="0.55118110236220474" header="0.31496062992125984" footer="0.31496062992125984"/>
  <pageSetup paperSize="9" fitToHeight="3" orientation="landscape" r:id="rId1"/>
  <headerFooter>
    <oddHeader>&amp;R2.melléklet a 6/2020.(VII.13.)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98"/>
  <sheetViews>
    <sheetView view="pageLayout" zoomScaleNormal="100" workbookViewId="0">
      <selection activeCell="G84" sqref="G84"/>
    </sheetView>
  </sheetViews>
  <sheetFormatPr defaultColWidth="9" defaultRowHeight="13.2" x14ac:dyDescent="0.25"/>
  <cols>
    <col min="1" max="1" width="49.88671875" customWidth="1"/>
    <col min="2" max="10" width="9.88671875" customWidth="1"/>
  </cols>
  <sheetData>
    <row r="2" spans="1:10" ht="20.100000000000001" customHeight="1" x14ac:dyDescent="0.3">
      <c r="A2" s="296" t="s">
        <v>437</v>
      </c>
      <c r="B2" s="296"/>
      <c r="C2" s="296"/>
      <c r="D2" s="296"/>
      <c r="E2" s="296"/>
      <c r="F2" s="296"/>
      <c r="G2" s="296"/>
      <c r="H2" s="296"/>
      <c r="I2" s="296"/>
      <c r="J2" s="296"/>
    </row>
    <row r="3" spans="1:10" ht="20.100000000000001" customHeight="1" x14ac:dyDescent="0.3">
      <c r="A3" s="296" t="s">
        <v>489</v>
      </c>
      <c r="B3" s="296"/>
      <c r="C3" s="296"/>
      <c r="D3" s="296"/>
      <c r="E3" s="296"/>
      <c r="F3" s="296"/>
      <c r="G3" s="296"/>
      <c r="H3" s="296"/>
      <c r="I3" s="296"/>
      <c r="J3" s="296"/>
    </row>
    <row r="4" spans="1:10" ht="20.100000000000001" customHeight="1" x14ac:dyDescent="0.3">
      <c r="A4" s="296" t="s">
        <v>32</v>
      </c>
      <c r="B4" s="296"/>
      <c r="C4" s="296"/>
      <c r="D4" s="296"/>
      <c r="E4" s="296"/>
      <c r="F4" s="296"/>
      <c r="G4" s="296"/>
      <c r="H4" s="296"/>
      <c r="I4" s="296"/>
      <c r="J4" s="296"/>
    </row>
    <row r="5" spans="1:10" ht="19.5" customHeight="1" x14ac:dyDescent="0.3">
      <c r="A5" s="18"/>
      <c r="B5" s="18"/>
      <c r="C5" s="18"/>
      <c r="D5" s="18"/>
      <c r="E5" s="18"/>
      <c r="J5" s="229"/>
    </row>
    <row r="6" spans="1:10" ht="20.100000000000001" hidden="1" customHeight="1" x14ac:dyDescent="0.3">
      <c r="A6" s="18"/>
      <c r="B6" s="18"/>
      <c r="C6" s="18"/>
      <c r="D6" s="18"/>
      <c r="E6" s="18"/>
    </row>
    <row r="7" spans="1:10" ht="12.75" customHeight="1" x14ac:dyDescent="0.25">
      <c r="A7" s="299" t="s">
        <v>33</v>
      </c>
      <c r="B7" s="300" t="s">
        <v>34</v>
      </c>
      <c r="C7" s="300"/>
      <c r="D7" s="300"/>
      <c r="E7" s="300" t="s">
        <v>35</v>
      </c>
      <c r="F7" s="300"/>
      <c r="G7" s="300"/>
      <c r="H7" s="295" t="s">
        <v>14</v>
      </c>
      <c r="I7" s="295"/>
      <c r="J7" s="295"/>
    </row>
    <row r="8" spans="1:10" ht="29.4" customHeight="1" x14ac:dyDescent="0.25">
      <c r="A8" s="299"/>
      <c r="B8" s="173" t="s">
        <v>438</v>
      </c>
      <c r="C8" s="173" t="s">
        <v>439</v>
      </c>
      <c r="D8" s="174" t="s">
        <v>3</v>
      </c>
      <c r="E8" s="173" t="s">
        <v>438</v>
      </c>
      <c r="F8" s="173" t="s">
        <v>439</v>
      </c>
      <c r="G8" s="174" t="s">
        <v>3</v>
      </c>
      <c r="H8" s="173" t="s">
        <v>438</v>
      </c>
      <c r="I8" s="173" t="s">
        <v>439</v>
      </c>
      <c r="J8" s="174" t="s">
        <v>3</v>
      </c>
    </row>
    <row r="9" spans="1:10" ht="17.399999999999999" customHeight="1" x14ac:dyDescent="0.25">
      <c r="A9" s="179" t="s">
        <v>36</v>
      </c>
      <c r="B9" s="212">
        <v>24242510</v>
      </c>
      <c r="C9" s="212">
        <v>70513243</v>
      </c>
      <c r="D9" s="212">
        <f>+B9+C9</f>
        <v>94755753</v>
      </c>
      <c r="E9" s="212">
        <v>58942510</v>
      </c>
      <c r="F9" s="212">
        <v>65026642</v>
      </c>
      <c r="G9" s="212">
        <f>+E9+F9</f>
        <v>123969152</v>
      </c>
      <c r="H9" s="212">
        <v>47008824</v>
      </c>
      <c r="I9" s="212">
        <v>64944962</v>
      </c>
      <c r="J9" s="212">
        <f>+H9+I9</f>
        <v>111953786</v>
      </c>
    </row>
    <row r="10" spans="1:10" ht="17.399999999999999" customHeight="1" x14ac:dyDescent="0.25">
      <c r="A10" s="179" t="s">
        <v>37</v>
      </c>
      <c r="B10" s="212"/>
      <c r="C10" s="212"/>
      <c r="D10" s="212">
        <f t="shared" ref="D10:D24" si="0">+B10+C10</f>
        <v>0</v>
      </c>
      <c r="E10" s="212"/>
      <c r="F10" s="212"/>
      <c r="G10" s="212">
        <f t="shared" ref="G10:G21" si="1">+E10+F10</f>
        <v>0</v>
      </c>
      <c r="H10" s="212"/>
      <c r="I10" s="212"/>
      <c r="J10" s="212">
        <f t="shared" ref="J10:J21" si="2">+H10+I10</f>
        <v>0</v>
      </c>
    </row>
    <row r="11" spans="1:10" ht="17.399999999999999" customHeight="1" x14ac:dyDescent="0.25">
      <c r="A11" s="179" t="s">
        <v>38</v>
      </c>
      <c r="B11" s="212"/>
      <c r="C11" s="212"/>
      <c r="D11" s="212">
        <f t="shared" si="0"/>
        <v>0</v>
      </c>
      <c r="E11" s="212"/>
      <c r="F11" s="212">
        <v>12958719</v>
      </c>
      <c r="G11" s="212">
        <f t="shared" si="1"/>
        <v>12958719</v>
      </c>
      <c r="H11" s="212"/>
      <c r="I11" s="212">
        <v>12946430</v>
      </c>
      <c r="J11" s="212">
        <f t="shared" si="2"/>
        <v>12946430</v>
      </c>
    </row>
    <row r="12" spans="1:10" ht="17.399999999999999" customHeight="1" x14ac:dyDescent="0.25">
      <c r="A12" s="25" t="s">
        <v>39</v>
      </c>
      <c r="B12" s="212"/>
      <c r="C12" s="212"/>
      <c r="D12" s="212">
        <f t="shared" si="0"/>
        <v>0</v>
      </c>
      <c r="E12" s="212"/>
      <c r="F12" s="212">
        <v>2180000</v>
      </c>
      <c r="G12" s="212">
        <f t="shared" si="1"/>
        <v>2180000</v>
      </c>
      <c r="H12" s="212"/>
      <c r="I12" s="212">
        <v>2177222</v>
      </c>
      <c r="J12" s="212">
        <f t="shared" si="2"/>
        <v>2177222</v>
      </c>
    </row>
    <row r="13" spans="1:10" ht="17.399999999999999" customHeight="1" x14ac:dyDescent="0.25">
      <c r="A13" s="25" t="s">
        <v>40</v>
      </c>
      <c r="B13" s="212"/>
      <c r="C13" s="212"/>
      <c r="D13" s="212">
        <f t="shared" si="0"/>
        <v>0</v>
      </c>
      <c r="E13" s="212"/>
      <c r="F13" s="212"/>
      <c r="G13" s="212">
        <f t="shared" si="1"/>
        <v>0</v>
      </c>
      <c r="H13" s="212"/>
      <c r="I13" s="212"/>
      <c r="J13" s="212">
        <f t="shared" si="2"/>
        <v>0</v>
      </c>
    </row>
    <row r="14" spans="1:10" ht="17.399999999999999" customHeight="1" x14ac:dyDescent="0.25">
      <c r="A14" s="25" t="s">
        <v>41</v>
      </c>
      <c r="B14" s="212"/>
      <c r="C14" s="212">
        <v>1306800</v>
      </c>
      <c r="D14" s="212">
        <f t="shared" si="0"/>
        <v>1306800</v>
      </c>
      <c r="E14" s="212"/>
      <c r="F14" s="212"/>
      <c r="G14" s="212">
        <f t="shared" si="1"/>
        <v>0</v>
      </c>
      <c r="H14" s="212"/>
      <c r="I14" s="212"/>
      <c r="J14" s="212">
        <f t="shared" si="2"/>
        <v>0</v>
      </c>
    </row>
    <row r="15" spans="1:10" ht="17.399999999999999" customHeight="1" x14ac:dyDescent="0.25">
      <c r="A15" s="25" t="s">
        <v>42</v>
      </c>
      <c r="B15" s="212">
        <v>576000</v>
      </c>
      <c r="C15" s="212">
        <v>5724500</v>
      </c>
      <c r="D15" s="212">
        <f t="shared" si="0"/>
        <v>6300500</v>
      </c>
      <c r="E15" s="212">
        <v>576000</v>
      </c>
      <c r="F15" s="212">
        <v>5574500</v>
      </c>
      <c r="G15" s="212">
        <f t="shared" si="1"/>
        <v>6150500</v>
      </c>
      <c r="H15" s="212">
        <v>192000</v>
      </c>
      <c r="I15" s="212">
        <v>5269900</v>
      </c>
      <c r="J15" s="212">
        <f t="shared" si="2"/>
        <v>5461900</v>
      </c>
    </row>
    <row r="16" spans="1:10" ht="17.399999999999999" customHeight="1" x14ac:dyDescent="0.25">
      <c r="A16" s="25" t="s">
        <v>43</v>
      </c>
      <c r="B16" s="212"/>
      <c r="C16" s="212"/>
      <c r="D16" s="212">
        <f t="shared" si="0"/>
        <v>0</v>
      </c>
      <c r="E16" s="212"/>
      <c r="F16" s="212"/>
      <c r="G16" s="212">
        <f t="shared" si="1"/>
        <v>0</v>
      </c>
      <c r="H16" s="212"/>
      <c r="I16" s="212"/>
      <c r="J16" s="212">
        <f t="shared" si="2"/>
        <v>0</v>
      </c>
    </row>
    <row r="17" spans="1:10" ht="17.399999999999999" customHeight="1" x14ac:dyDescent="0.25">
      <c r="A17" s="175" t="s">
        <v>44</v>
      </c>
      <c r="B17" s="212"/>
      <c r="C17" s="212">
        <v>1298000</v>
      </c>
      <c r="D17" s="212">
        <f t="shared" si="0"/>
        <v>1298000</v>
      </c>
      <c r="E17" s="212"/>
      <c r="F17" s="212">
        <v>578000</v>
      </c>
      <c r="G17" s="212">
        <f t="shared" si="1"/>
        <v>578000</v>
      </c>
      <c r="H17" s="212"/>
      <c r="I17" s="212">
        <v>434257</v>
      </c>
      <c r="J17" s="212">
        <f t="shared" si="2"/>
        <v>434257</v>
      </c>
    </row>
    <row r="18" spans="1:10" ht="17.399999999999999" customHeight="1" x14ac:dyDescent="0.25">
      <c r="A18" s="175" t="s">
        <v>45</v>
      </c>
      <c r="B18" s="212"/>
      <c r="C18" s="212">
        <v>339000</v>
      </c>
      <c r="D18" s="212">
        <f t="shared" si="0"/>
        <v>339000</v>
      </c>
      <c r="E18" s="212"/>
      <c r="F18" s="212">
        <v>339000</v>
      </c>
      <c r="G18" s="212">
        <f t="shared" si="1"/>
        <v>339000</v>
      </c>
      <c r="H18" s="212"/>
      <c r="I18" s="212">
        <v>168000</v>
      </c>
      <c r="J18" s="212">
        <f t="shared" si="2"/>
        <v>168000</v>
      </c>
    </row>
    <row r="19" spans="1:10" ht="17.399999999999999" customHeight="1" x14ac:dyDescent="0.25">
      <c r="A19" s="175" t="s">
        <v>46</v>
      </c>
      <c r="B19" s="212"/>
      <c r="C19" s="212"/>
      <c r="D19" s="212">
        <f t="shared" si="0"/>
        <v>0</v>
      </c>
      <c r="E19" s="212"/>
      <c r="F19" s="212"/>
      <c r="G19" s="212">
        <f t="shared" si="1"/>
        <v>0</v>
      </c>
      <c r="H19" s="212"/>
      <c r="I19" s="212"/>
      <c r="J19" s="212">
        <f t="shared" si="2"/>
        <v>0</v>
      </c>
    </row>
    <row r="20" spans="1:10" ht="17.399999999999999" customHeight="1" x14ac:dyDescent="0.25">
      <c r="A20" s="175" t="s">
        <v>47</v>
      </c>
      <c r="B20" s="212"/>
      <c r="C20" s="212"/>
      <c r="D20" s="212">
        <f t="shared" si="0"/>
        <v>0</v>
      </c>
      <c r="E20" s="212"/>
      <c r="F20" s="212"/>
      <c r="G20" s="212">
        <f t="shared" si="1"/>
        <v>0</v>
      </c>
      <c r="H20" s="212"/>
      <c r="I20" s="212"/>
      <c r="J20" s="212">
        <f t="shared" si="2"/>
        <v>0</v>
      </c>
    </row>
    <row r="21" spans="1:10" ht="17.399999999999999" customHeight="1" x14ac:dyDescent="0.25">
      <c r="A21" s="175" t="s">
        <v>48</v>
      </c>
      <c r="B21" s="212"/>
      <c r="C21" s="212">
        <v>220000</v>
      </c>
      <c r="D21" s="212">
        <f t="shared" si="0"/>
        <v>220000</v>
      </c>
      <c r="E21" s="212">
        <v>595520</v>
      </c>
      <c r="F21" s="212">
        <v>300000</v>
      </c>
      <c r="G21" s="212">
        <f t="shared" si="1"/>
        <v>895520</v>
      </c>
      <c r="H21" s="212">
        <v>111357</v>
      </c>
      <c r="I21" s="212">
        <v>289302</v>
      </c>
      <c r="J21" s="212">
        <f t="shared" si="2"/>
        <v>400659</v>
      </c>
    </row>
    <row r="22" spans="1:10" ht="17.399999999999999" customHeight="1" x14ac:dyDescent="0.25">
      <c r="A22" s="26" t="s">
        <v>164</v>
      </c>
      <c r="B22" s="215">
        <f t="shared" ref="B22:J22" si="3">SUM(B9:B21)</f>
        <v>24818510</v>
      </c>
      <c r="C22" s="215">
        <f t="shared" si="3"/>
        <v>79401543</v>
      </c>
      <c r="D22" s="215">
        <f t="shared" si="3"/>
        <v>104220053</v>
      </c>
      <c r="E22" s="215">
        <f t="shared" si="3"/>
        <v>60114030</v>
      </c>
      <c r="F22" s="215">
        <f t="shared" si="3"/>
        <v>86956861</v>
      </c>
      <c r="G22" s="215">
        <f t="shared" si="3"/>
        <v>147070891</v>
      </c>
      <c r="H22" s="215">
        <f t="shared" si="3"/>
        <v>47312181</v>
      </c>
      <c r="I22" s="215">
        <f t="shared" si="3"/>
        <v>86230073</v>
      </c>
      <c r="J22" s="215">
        <f t="shared" si="3"/>
        <v>133542254</v>
      </c>
    </row>
    <row r="23" spans="1:10" ht="17.399999999999999" customHeight="1" x14ac:dyDescent="0.25">
      <c r="A23" s="175" t="s">
        <v>49</v>
      </c>
      <c r="B23" s="212">
        <v>11120680</v>
      </c>
      <c r="C23" s="212"/>
      <c r="D23" s="212">
        <f t="shared" si="0"/>
        <v>11120680</v>
      </c>
      <c r="E23" s="212">
        <v>12420680</v>
      </c>
      <c r="F23" s="212"/>
      <c r="G23" s="212">
        <f t="shared" ref="G23:G24" si="4">+E23+F23</f>
        <v>12420680</v>
      </c>
      <c r="H23" s="212">
        <v>12403520</v>
      </c>
      <c r="I23" s="212"/>
      <c r="J23" s="212">
        <f t="shared" ref="J23:J24" si="5">+H23+I23</f>
        <v>12403520</v>
      </c>
    </row>
    <row r="24" spans="1:10" ht="17.399999999999999" customHeight="1" x14ac:dyDescent="0.25">
      <c r="A24" s="180" t="s">
        <v>50</v>
      </c>
      <c r="B24" s="212">
        <v>480000</v>
      </c>
      <c r="C24" s="212">
        <v>2340000</v>
      </c>
      <c r="D24" s="212">
        <f t="shared" si="0"/>
        <v>2820000</v>
      </c>
      <c r="E24" s="212">
        <v>480000</v>
      </c>
      <c r="F24" s="212">
        <v>14818261</v>
      </c>
      <c r="G24" s="212">
        <f t="shared" si="4"/>
        <v>15298261</v>
      </c>
      <c r="H24" s="212">
        <v>445400</v>
      </c>
      <c r="I24" s="212">
        <v>14730976</v>
      </c>
      <c r="J24" s="212">
        <f t="shared" si="5"/>
        <v>15176376</v>
      </c>
    </row>
    <row r="25" spans="1:10" ht="17.399999999999999" customHeight="1" x14ac:dyDescent="0.25">
      <c r="A25" s="176" t="s">
        <v>165</v>
      </c>
      <c r="B25" s="215">
        <f t="shared" ref="B25:J25" si="6">SUM(B23:B24)</f>
        <v>11600680</v>
      </c>
      <c r="C25" s="215">
        <f t="shared" si="6"/>
        <v>2340000</v>
      </c>
      <c r="D25" s="215">
        <f t="shared" si="6"/>
        <v>13940680</v>
      </c>
      <c r="E25" s="215">
        <f t="shared" si="6"/>
        <v>12900680</v>
      </c>
      <c r="F25" s="215">
        <f t="shared" si="6"/>
        <v>14818261</v>
      </c>
      <c r="G25" s="215">
        <f t="shared" si="6"/>
        <v>27718941</v>
      </c>
      <c r="H25" s="215">
        <f t="shared" si="6"/>
        <v>12848920</v>
      </c>
      <c r="I25" s="215">
        <f t="shared" si="6"/>
        <v>14730976</v>
      </c>
      <c r="J25" s="215">
        <f t="shared" si="6"/>
        <v>27579896</v>
      </c>
    </row>
    <row r="26" spans="1:10" ht="17.399999999999999" customHeight="1" x14ac:dyDescent="0.25">
      <c r="A26" s="26" t="s">
        <v>166</v>
      </c>
      <c r="B26" s="215">
        <f>SUM(B22+B25)</f>
        <v>36419190</v>
      </c>
      <c r="C26" s="215">
        <f t="shared" ref="C26:D26" si="7">SUM(C22+C25)</f>
        <v>81741543</v>
      </c>
      <c r="D26" s="215">
        <f t="shared" si="7"/>
        <v>118160733</v>
      </c>
      <c r="E26" s="215">
        <f>SUM(E22+E25)</f>
        <v>73014710</v>
      </c>
      <c r="F26" s="215">
        <f>+F22+F25</f>
        <v>101775122</v>
      </c>
      <c r="G26" s="215">
        <f>+G22+G25</f>
        <v>174789832</v>
      </c>
      <c r="H26" s="215">
        <f>SUM(H22+H25)</f>
        <v>60161101</v>
      </c>
      <c r="I26" s="215">
        <f>+I22+I25</f>
        <v>100961049</v>
      </c>
      <c r="J26" s="215">
        <f>+J22+J25</f>
        <v>161122150</v>
      </c>
    </row>
    <row r="27" spans="1:10" ht="17.399999999999999" customHeight="1" x14ac:dyDescent="0.25">
      <c r="A27" s="187" t="s">
        <v>51</v>
      </c>
      <c r="B27" s="215">
        <v>5771338</v>
      </c>
      <c r="C27" s="215">
        <v>15011283</v>
      </c>
      <c r="D27" s="215">
        <f t="shared" ref="D27" si="8">+B27+C27</f>
        <v>20782621</v>
      </c>
      <c r="E27" s="215">
        <v>9319822</v>
      </c>
      <c r="F27" s="215">
        <v>18291086</v>
      </c>
      <c r="G27" s="215">
        <f t="shared" ref="G27:G30" si="9">+E27+F27</f>
        <v>27610908</v>
      </c>
      <c r="H27" s="215">
        <v>7739326</v>
      </c>
      <c r="I27" s="215">
        <v>18226949</v>
      </c>
      <c r="J27" s="215">
        <f t="shared" ref="J27:J30" si="10">+H27+I27</f>
        <v>25966275</v>
      </c>
    </row>
    <row r="28" spans="1:10" ht="17.399999999999999" customHeight="1" x14ac:dyDescent="0.25">
      <c r="A28" s="175" t="s">
        <v>52</v>
      </c>
      <c r="B28" s="212">
        <v>30000</v>
      </c>
      <c r="C28" s="212">
        <v>40000</v>
      </c>
      <c r="D28" s="212">
        <f t="shared" ref="D28:D30" si="11">+B28+C28</f>
        <v>70000</v>
      </c>
      <c r="E28" s="212">
        <v>130000</v>
      </c>
      <c r="F28" s="212">
        <v>140000</v>
      </c>
      <c r="G28" s="212">
        <f t="shared" si="9"/>
        <v>270000</v>
      </c>
      <c r="H28" s="212">
        <v>82425</v>
      </c>
      <c r="I28" s="212">
        <v>136120</v>
      </c>
      <c r="J28" s="212">
        <f t="shared" si="10"/>
        <v>218545</v>
      </c>
    </row>
    <row r="29" spans="1:10" ht="17.399999999999999" customHeight="1" x14ac:dyDescent="0.25">
      <c r="A29" s="175" t="s">
        <v>53</v>
      </c>
      <c r="B29" s="212">
        <v>9120000</v>
      </c>
      <c r="C29" s="212">
        <v>2878026</v>
      </c>
      <c r="D29" s="212">
        <f t="shared" si="11"/>
        <v>11998026</v>
      </c>
      <c r="E29" s="212">
        <v>21406902</v>
      </c>
      <c r="F29" s="212">
        <v>2919877</v>
      </c>
      <c r="G29" s="212">
        <f t="shared" si="9"/>
        <v>24326779</v>
      </c>
      <c r="H29" s="212">
        <v>21198550</v>
      </c>
      <c r="I29" s="212">
        <v>1589683</v>
      </c>
      <c r="J29" s="212">
        <f t="shared" si="10"/>
        <v>22788233</v>
      </c>
    </row>
    <row r="30" spans="1:10" ht="17.399999999999999" customHeight="1" x14ac:dyDescent="0.25">
      <c r="A30" s="175" t="s">
        <v>54</v>
      </c>
      <c r="B30" s="212"/>
      <c r="C30" s="212"/>
      <c r="D30" s="212">
        <f t="shared" si="11"/>
        <v>0</v>
      </c>
      <c r="E30" s="212"/>
      <c r="F30" s="212"/>
      <c r="G30" s="212">
        <f t="shared" si="9"/>
        <v>0</v>
      </c>
      <c r="H30" s="212"/>
      <c r="I30" s="212"/>
      <c r="J30" s="212">
        <f t="shared" si="10"/>
        <v>0</v>
      </c>
    </row>
    <row r="31" spans="1:10" ht="17.399999999999999" customHeight="1" x14ac:dyDescent="0.25">
      <c r="A31" s="176" t="s">
        <v>167</v>
      </c>
      <c r="B31" s="215">
        <f t="shared" ref="B31:J31" si="12">SUM(B28:B30)</f>
        <v>9150000</v>
      </c>
      <c r="C31" s="215">
        <f t="shared" si="12"/>
        <v>2918026</v>
      </c>
      <c r="D31" s="215">
        <f t="shared" si="12"/>
        <v>12068026</v>
      </c>
      <c r="E31" s="215">
        <f t="shared" si="12"/>
        <v>21536902</v>
      </c>
      <c r="F31" s="215">
        <f t="shared" si="12"/>
        <v>3059877</v>
      </c>
      <c r="G31" s="215">
        <f t="shared" si="12"/>
        <v>24596779</v>
      </c>
      <c r="H31" s="215">
        <f t="shared" si="12"/>
        <v>21280975</v>
      </c>
      <c r="I31" s="215">
        <f t="shared" si="12"/>
        <v>1725803</v>
      </c>
      <c r="J31" s="215">
        <f t="shared" si="12"/>
        <v>23006778</v>
      </c>
    </row>
    <row r="32" spans="1:10" ht="17.399999999999999" customHeight="1" x14ac:dyDescent="0.25">
      <c r="A32" s="175" t="s">
        <v>55</v>
      </c>
      <c r="B32" s="212">
        <v>535000</v>
      </c>
      <c r="C32" s="212">
        <v>290000</v>
      </c>
      <c r="D32" s="212">
        <f t="shared" ref="D32:D33" si="13">+B32+C32</f>
        <v>825000</v>
      </c>
      <c r="E32" s="212">
        <v>535000</v>
      </c>
      <c r="F32" s="212">
        <v>1590000</v>
      </c>
      <c r="G32" s="212">
        <f t="shared" ref="G32:G33" si="14">+E32+F32</f>
        <v>2125000</v>
      </c>
      <c r="H32" s="212">
        <v>340371</v>
      </c>
      <c r="I32" s="212">
        <v>1412130</v>
      </c>
      <c r="J32" s="212">
        <f t="shared" ref="J32:J33" si="15">+H32+I32</f>
        <v>1752501</v>
      </c>
    </row>
    <row r="33" spans="1:10" ht="17.399999999999999" customHeight="1" x14ac:dyDescent="0.25">
      <c r="A33" s="175" t="s">
        <v>25</v>
      </c>
      <c r="B33" s="212">
        <v>490000</v>
      </c>
      <c r="C33" s="212">
        <v>1430000</v>
      </c>
      <c r="D33" s="212">
        <f t="shared" si="13"/>
        <v>1920000</v>
      </c>
      <c r="E33" s="212">
        <v>490000</v>
      </c>
      <c r="F33" s="212">
        <v>1445150</v>
      </c>
      <c r="G33" s="212">
        <f t="shared" si="14"/>
        <v>1935150</v>
      </c>
      <c r="H33" s="212">
        <v>384766</v>
      </c>
      <c r="I33" s="212">
        <v>1408540</v>
      </c>
      <c r="J33" s="212">
        <f t="shared" si="15"/>
        <v>1793306</v>
      </c>
    </row>
    <row r="34" spans="1:10" ht="17.399999999999999" customHeight="1" x14ac:dyDescent="0.25">
      <c r="A34" s="176" t="s">
        <v>168</v>
      </c>
      <c r="B34" s="215">
        <f t="shared" ref="B34:J34" si="16">SUM(B32:B33)</f>
        <v>1025000</v>
      </c>
      <c r="C34" s="215">
        <f t="shared" si="16"/>
        <v>1720000</v>
      </c>
      <c r="D34" s="215">
        <f t="shared" si="16"/>
        <v>2745000</v>
      </c>
      <c r="E34" s="215">
        <f t="shared" si="16"/>
        <v>1025000</v>
      </c>
      <c r="F34" s="215">
        <f t="shared" si="16"/>
        <v>3035150</v>
      </c>
      <c r="G34" s="215">
        <f t="shared" si="16"/>
        <v>4060150</v>
      </c>
      <c r="H34" s="215">
        <f t="shared" si="16"/>
        <v>725137</v>
      </c>
      <c r="I34" s="215">
        <f t="shared" si="16"/>
        <v>2820670</v>
      </c>
      <c r="J34" s="215">
        <f t="shared" si="16"/>
        <v>3545807</v>
      </c>
    </row>
    <row r="35" spans="1:10" ht="17.399999999999999" customHeight="1" x14ac:dyDescent="0.25">
      <c r="A35" s="175" t="s">
        <v>56</v>
      </c>
      <c r="B35" s="212">
        <v>5282000</v>
      </c>
      <c r="C35" s="212">
        <v>2900000</v>
      </c>
      <c r="D35" s="212">
        <f t="shared" ref="D35:D41" si="17">+B35+C35</f>
        <v>8182000</v>
      </c>
      <c r="E35" s="212">
        <v>5482000</v>
      </c>
      <c r="F35" s="212">
        <v>2820000</v>
      </c>
      <c r="G35" s="212">
        <f t="shared" ref="G35:G41" si="18">+E35+F35</f>
        <v>8302000</v>
      </c>
      <c r="H35" s="212">
        <v>4769595</v>
      </c>
      <c r="I35" s="212">
        <v>1696373</v>
      </c>
      <c r="J35" s="212">
        <f t="shared" ref="J35:J41" si="19">+H35+I35</f>
        <v>6465968</v>
      </c>
    </row>
    <row r="36" spans="1:10" ht="17.399999999999999" customHeight="1" x14ac:dyDescent="0.25">
      <c r="A36" s="175" t="s">
        <v>57</v>
      </c>
      <c r="B36" s="212">
        <v>1617500</v>
      </c>
      <c r="C36" s="212"/>
      <c r="D36" s="212">
        <f t="shared" si="17"/>
        <v>1617500</v>
      </c>
      <c r="E36" s="212">
        <v>1617500</v>
      </c>
      <c r="F36" s="212"/>
      <c r="G36" s="212">
        <f t="shared" si="18"/>
        <v>1617500</v>
      </c>
      <c r="H36" s="212">
        <v>1594399</v>
      </c>
      <c r="I36" s="212"/>
      <c r="J36" s="212">
        <f t="shared" si="19"/>
        <v>1594399</v>
      </c>
    </row>
    <row r="37" spans="1:10" ht="17.399999999999999" customHeight="1" x14ac:dyDescent="0.25">
      <c r="A37" s="175" t="s">
        <v>58</v>
      </c>
      <c r="B37" s="212">
        <v>3485000</v>
      </c>
      <c r="C37" s="212">
        <v>330000</v>
      </c>
      <c r="D37" s="212">
        <f t="shared" si="17"/>
        <v>3815000</v>
      </c>
      <c r="E37" s="212">
        <v>3485000</v>
      </c>
      <c r="F37" s="212">
        <v>330000</v>
      </c>
      <c r="G37" s="212">
        <f t="shared" si="18"/>
        <v>3815000</v>
      </c>
      <c r="H37" s="212">
        <v>2495027</v>
      </c>
      <c r="I37" s="212">
        <v>212800</v>
      </c>
      <c r="J37" s="212">
        <f t="shared" si="19"/>
        <v>2707827</v>
      </c>
    </row>
    <row r="38" spans="1:10" ht="17.399999999999999" customHeight="1" x14ac:dyDescent="0.25">
      <c r="A38" s="175" t="s">
        <v>59</v>
      </c>
      <c r="B38" s="212">
        <v>1660000</v>
      </c>
      <c r="C38" s="212">
        <v>2050000</v>
      </c>
      <c r="D38" s="212">
        <f t="shared" si="17"/>
        <v>3710000</v>
      </c>
      <c r="E38" s="212">
        <v>2260000</v>
      </c>
      <c r="F38" s="212">
        <v>2650000</v>
      </c>
      <c r="G38" s="212">
        <f t="shared" si="18"/>
        <v>4910000</v>
      </c>
      <c r="H38" s="212">
        <v>2237683</v>
      </c>
      <c r="I38" s="212">
        <v>2556800</v>
      </c>
      <c r="J38" s="212">
        <f t="shared" si="19"/>
        <v>4794483</v>
      </c>
    </row>
    <row r="39" spans="1:10" ht="17.399999999999999" customHeight="1" x14ac:dyDescent="0.25">
      <c r="A39" s="181" t="s">
        <v>60</v>
      </c>
      <c r="B39" s="212"/>
      <c r="C39" s="212"/>
      <c r="D39" s="212">
        <f t="shared" si="17"/>
        <v>0</v>
      </c>
      <c r="E39" s="212"/>
      <c r="F39" s="212"/>
      <c r="G39" s="212">
        <f t="shared" si="18"/>
        <v>0</v>
      </c>
      <c r="H39" s="212"/>
      <c r="I39" s="212"/>
      <c r="J39" s="212">
        <f t="shared" si="19"/>
        <v>0</v>
      </c>
    </row>
    <row r="40" spans="1:10" ht="17.399999999999999" customHeight="1" x14ac:dyDescent="0.25">
      <c r="A40" s="180" t="s">
        <v>61</v>
      </c>
      <c r="B40" s="212"/>
      <c r="C40" s="212"/>
      <c r="D40" s="212">
        <f t="shared" si="17"/>
        <v>0</v>
      </c>
      <c r="E40" s="212"/>
      <c r="F40" s="212"/>
      <c r="G40" s="212">
        <f t="shared" si="18"/>
        <v>0</v>
      </c>
      <c r="H40" s="212"/>
      <c r="I40" s="212"/>
      <c r="J40" s="212">
        <f t="shared" si="19"/>
        <v>0</v>
      </c>
    </row>
    <row r="41" spans="1:10" ht="17.399999999999999" customHeight="1" x14ac:dyDescent="0.25">
      <c r="A41" s="175" t="s">
        <v>62</v>
      </c>
      <c r="B41" s="212">
        <v>14390798</v>
      </c>
      <c r="C41" s="212">
        <v>8110000</v>
      </c>
      <c r="D41" s="212">
        <f t="shared" si="17"/>
        <v>22500798</v>
      </c>
      <c r="E41" s="212">
        <v>17090798</v>
      </c>
      <c r="F41" s="212">
        <v>6386723</v>
      </c>
      <c r="G41" s="212">
        <f t="shared" si="18"/>
        <v>23477521</v>
      </c>
      <c r="H41" s="212">
        <v>16958024</v>
      </c>
      <c r="I41" s="212">
        <v>6350221</v>
      </c>
      <c r="J41" s="212">
        <f t="shared" si="19"/>
        <v>23308245</v>
      </c>
    </row>
    <row r="42" spans="1:10" ht="17.399999999999999" customHeight="1" x14ac:dyDescent="0.25">
      <c r="A42" s="176" t="s">
        <v>169</v>
      </c>
      <c r="B42" s="215">
        <f t="shared" ref="B42:J42" si="20">SUM(B35:B41)</f>
        <v>26435298</v>
      </c>
      <c r="C42" s="215">
        <f t="shared" si="20"/>
        <v>13390000</v>
      </c>
      <c r="D42" s="215">
        <f t="shared" si="20"/>
        <v>39825298</v>
      </c>
      <c r="E42" s="215">
        <f t="shared" si="20"/>
        <v>29935298</v>
      </c>
      <c r="F42" s="215">
        <f t="shared" si="20"/>
        <v>12186723</v>
      </c>
      <c r="G42" s="215">
        <f t="shared" si="20"/>
        <v>42122021</v>
      </c>
      <c r="H42" s="215">
        <f t="shared" si="20"/>
        <v>28054728</v>
      </c>
      <c r="I42" s="215">
        <f t="shared" si="20"/>
        <v>10816194</v>
      </c>
      <c r="J42" s="215">
        <f t="shared" si="20"/>
        <v>38870922</v>
      </c>
    </row>
    <row r="43" spans="1:10" ht="17.399999999999999" customHeight="1" x14ac:dyDescent="0.25">
      <c r="A43" s="175" t="s">
        <v>63</v>
      </c>
      <c r="B43" s="212"/>
      <c r="C43" s="212">
        <v>2300000</v>
      </c>
      <c r="D43" s="212">
        <f>+B43+C43</f>
        <v>2300000</v>
      </c>
      <c r="E43" s="212"/>
      <c r="F43" s="212">
        <v>2302345</v>
      </c>
      <c r="G43" s="212">
        <f>+E43+F43</f>
        <v>2302345</v>
      </c>
      <c r="H43" s="212"/>
      <c r="I43" s="212">
        <v>2011286</v>
      </c>
      <c r="J43" s="215">
        <f>+H43+I43</f>
        <v>2011286</v>
      </c>
    </row>
    <row r="44" spans="1:10" ht="17.399999999999999" customHeight="1" x14ac:dyDescent="0.25">
      <c r="A44" s="175" t="s">
        <v>64</v>
      </c>
      <c r="B44" s="212"/>
      <c r="C44" s="212"/>
      <c r="D44" s="212">
        <f>+B44+C44</f>
        <v>0</v>
      </c>
      <c r="E44" s="212"/>
      <c r="F44" s="212"/>
      <c r="G44" s="212">
        <f>+E44+F44</f>
        <v>0</v>
      </c>
      <c r="H44" s="212"/>
      <c r="I44" s="212"/>
      <c r="J44" s="212">
        <f>+H44+I44</f>
        <v>0</v>
      </c>
    </row>
    <row r="45" spans="1:10" ht="17.399999999999999" customHeight="1" x14ac:dyDescent="0.25">
      <c r="A45" s="176" t="s">
        <v>170</v>
      </c>
      <c r="B45" s="215">
        <f t="shared" ref="B45:I45" si="21">SUM(B43:B44)</f>
        <v>0</v>
      </c>
      <c r="C45" s="215">
        <f t="shared" si="21"/>
        <v>2300000</v>
      </c>
      <c r="D45" s="215">
        <f t="shared" si="21"/>
        <v>2300000</v>
      </c>
      <c r="E45" s="215">
        <f t="shared" si="21"/>
        <v>0</v>
      </c>
      <c r="F45" s="215">
        <f t="shared" si="21"/>
        <v>2302345</v>
      </c>
      <c r="G45" s="215">
        <f t="shared" si="21"/>
        <v>2302345</v>
      </c>
      <c r="H45" s="215">
        <f t="shared" si="21"/>
        <v>0</v>
      </c>
      <c r="I45" s="215">
        <f t="shared" si="21"/>
        <v>2011286</v>
      </c>
      <c r="J45" s="228">
        <f>SUM(J43:J44)</f>
        <v>2011286</v>
      </c>
    </row>
    <row r="46" spans="1:10" ht="17.399999999999999" customHeight="1" x14ac:dyDescent="0.25">
      <c r="A46" s="188" t="s">
        <v>65</v>
      </c>
      <c r="B46" s="212">
        <v>9635780</v>
      </c>
      <c r="C46" s="212">
        <v>4820186</v>
      </c>
      <c r="D46" s="212">
        <f t="shared" ref="D46:D50" si="22">+B46+C46</f>
        <v>14455966</v>
      </c>
      <c r="E46" s="212">
        <v>13213244</v>
      </c>
      <c r="F46" s="212">
        <v>4276162</v>
      </c>
      <c r="G46" s="212">
        <f t="shared" ref="G46:G50" si="23">+E46+F46</f>
        <v>17489406</v>
      </c>
      <c r="H46" s="212">
        <v>11460188</v>
      </c>
      <c r="I46" s="212">
        <v>2228527</v>
      </c>
      <c r="J46" s="212">
        <f t="shared" ref="J46:J50" si="24">+H46+I46</f>
        <v>13688715</v>
      </c>
    </row>
    <row r="47" spans="1:10" ht="17.399999999999999" customHeight="1" x14ac:dyDescent="0.25">
      <c r="A47" s="175" t="s">
        <v>66</v>
      </c>
      <c r="B47" s="212"/>
      <c r="C47" s="212"/>
      <c r="D47" s="212">
        <f t="shared" si="22"/>
        <v>0</v>
      </c>
      <c r="E47" s="212">
        <v>456346</v>
      </c>
      <c r="F47" s="212"/>
      <c r="G47" s="212">
        <f t="shared" si="23"/>
        <v>456346</v>
      </c>
      <c r="H47" s="212">
        <v>456000</v>
      </c>
      <c r="I47" s="212"/>
      <c r="J47" s="212">
        <f t="shared" si="24"/>
        <v>456000</v>
      </c>
    </row>
    <row r="48" spans="1:10" ht="17.399999999999999" customHeight="1" x14ac:dyDescent="0.25">
      <c r="A48" s="175" t="s">
        <v>67</v>
      </c>
      <c r="B48" s="212"/>
      <c r="C48" s="212"/>
      <c r="D48" s="212">
        <f t="shared" si="22"/>
        <v>0</v>
      </c>
      <c r="E48" s="212"/>
      <c r="F48" s="212"/>
      <c r="G48" s="212">
        <f t="shared" si="23"/>
        <v>0</v>
      </c>
      <c r="H48" s="212"/>
      <c r="I48" s="212"/>
      <c r="J48" s="212">
        <f t="shared" si="24"/>
        <v>0</v>
      </c>
    </row>
    <row r="49" spans="1:10" ht="17.399999999999999" customHeight="1" x14ac:dyDescent="0.25">
      <c r="A49" s="175" t="s">
        <v>68</v>
      </c>
      <c r="B49" s="212"/>
      <c r="C49" s="212"/>
      <c r="D49" s="212">
        <f t="shared" si="22"/>
        <v>0</v>
      </c>
      <c r="E49" s="212"/>
      <c r="F49" s="212"/>
      <c r="G49" s="212">
        <f t="shared" si="23"/>
        <v>0</v>
      </c>
      <c r="H49" s="212"/>
      <c r="I49" s="212"/>
      <c r="J49" s="212">
        <f t="shared" si="24"/>
        <v>0</v>
      </c>
    </row>
    <row r="50" spans="1:10" ht="17.399999999999999" customHeight="1" x14ac:dyDescent="0.25">
      <c r="A50" s="175" t="s">
        <v>26</v>
      </c>
      <c r="B50" s="212">
        <v>2100000</v>
      </c>
      <c r="C50" s="212">
        <v>11159413</v>
      </c>
      <c r="D50" s="212">
        <f t="shared" si="22"/>
        <v>13259413</v>
      </c>
      <c r="E50" s="212">
        <v>2100000</v>
      </c>
      <c r="F50" s="212">
        <v>4411245</v>
      </c>
      <c r="G50" s="212">
        <f t="shared" si="23"/>
        <v>6511245</v>
      </c>
      <c r="H50" s="212">
        <v>2044378</v>
      </c>
      <c r="I50" s="212">
        <v>723050</v>
      </c>
      <c r="J50" s="212">
        <f t="shared" si="24"/>
        <v>2767428</v>
      </c>
    </row>
    <row r="51" spans="1:10" ht="17.399999999999999" customHeight="1" x14ac:dyDescent="0.25">
      <c r="A51" s="176" t="s">
        <v>171</v>
      </c>
      <c r="B51" s="215">
        <f t="shared" ref="B51:J51" si="25">SUM(B46:B50)</f>
        <v>11735780</v>
      </c>
      <c r="C51" s="215">
        <f t="shared" si="25"/>
        <v>15979599</v>
      </c>
      <c r="D51" s="215">
        <f t="shared" si="25"/>
        <v>27715379</v>
      </c>
      <c r="E51" s="215">
        <f t="shared" si="25"/>
        <v>15769590</v>
      </c>
      <c r="F51" s="215">
        <f t="shared" si="25"/>
        <v>8687407</v>
      </c>
      <c r="G51" s="215">
        <f t="shared" si="25"/>
        <v>24456997</v>
      </c>
      <c r="H51" s="215">
        <f t="shared" si="25"/>
        <v>13960566</v>
      </c>
      <c r="I51" s="215">
        <f t="shared" si="25"/>
        <v>2951577</v>
      </c>
      <c r="J51" s="215">
        <f t="shared" si="25"/>
        <v>16912143</v>
      </c>
    </row>
    <row r="52" spans="1:10" ht="17.399999999999999" customHeight="1" x14ac:dyDescent="0.25">
      <c r="A52" s="176" t="s">
        <v>172</v>
      </c>
      <c r="B52" s="215">
        <f>SUM(B31+B34+B42+B45+B51)</f>
        <v>48346078</v>
      </c>
      <c r="C52" s="215">
        <f>+C31+C34+C42+C45+C51</f>
        <v>36307625</v>
      </c>
      <c r="D52" s="215">
        <f>+D51+D45+D42+D34+D31</f>
        <v>84653703</v>
      </c>
      <c r="E52" s="215">
        <f>SUM(E31+E34+E42+E45+E51)</f>
        <v>68266790</v>
      </c>
      <c r="F52" s="215">
        <f>+F31+F34+F42+F45+F51</f>
        <v>29271502</v>
      </c>
      <c r="G52" s="215">
        <f>+G51+G45+G42+G34+G31</f>
        <v>97538292</v>
      </c>
      <c r="H52" s="215">
        <f>SUM(H31+H34+H42+H45+H51)</f>
        <v>64021406</v>
      </c>
      <c r="I52" s="215">
        <f>+I31+I34+I42+I45+I51</f>
        <v>20325530</v>
      </c>
      <c r="J52" s="215">
        <f>+J51+J43+J42+J34+J31</f>
        <v>84346936</v>
      </c>
    </row>
    <row r="53" spans="1:10" ht="17.399999999999999" customHeight="1" x14ac:dyDescent="0.25">
      <c r="A53" s="177" t="s">
        <v>69</v>
      </c>
      <c r="B53" s="212"/>
      <c r="C53" s="212"/>
      <c r="D53" s="212">
        <f t="shared" ref="D53:D60" si="26">+B53+C53</f>
        <v>0</v>
      </c>
      <c r="E53" s="212"/>
      <c r="F53" s="212"/>
      <c r="G53" s="212">
        <f t="shared" ref="G53:G60" si="27">+E53+F53</f>
        <v>0</v>
      </c>
      <c r="H53" s="212"/>
      <c r="I53" s="212"/>
      <c r="J53" s="212">
        <f t="shared" ref="J53:J60" si="28">+H53+I53</f>
        <v>0</v>
      </c>
    </row>
    <row r="54" spans="1:10" ht="17.399999999999999" customHeight="1" x14ac:dyDescent="0.25">
      <c r="A54" s="177" t="s">
        <v>27</v>
      </c>
      <c r="B54" s="212"/>
      <c r="C54" s="212"/>
      <c r="D54" s="212">
        <f t="shared" si="26"/>
        <v>0</v>
      </c>
      <c r="E54" s="212">
        <v>617500</v>
      </c>
      <c r="F54" s="212"/>
      <c r="G54" s="212">
        <f t="shared" si="27"/>
        <v>617500</v>
      </c>
      <c r="H54" s="212"/>
      <c r="I54" s="212"/>
      <c r="J54" s="212">
        <f t="shared" si="28"/>
        <v>0</v>
      </c>
    </row>
    <row r="55" spans="1:10" ht="17.399999999999999" customHeight="1" x14ac:dyDescent="0.25">
      <c r="A55" s="182" t="s">
        <v>70</v>
      </c>
      <c r="B55" s="212"/>
      <c r="C55" s="212"/>
      <c r="D55" s="212">
        <f t="shared" si="26"/>
        <v>0</v>
      </c>
      <c r="E55" s="212"/>
      <c r="F55" s="212"/>
      <c r="G55" s="212">
        <f t="shared" si="27"/>
        <v>0</v>
      </c>
      <c r="H55" s="212"/>
      <c r="I55" s="212"/>
      <c r="J55" s="212">
        <f t="shared" si="28"/>
        <v>0</v>
      </c>
    </row>
    <row r="56" spans="1:10" ht="17.399999999999999" customHeight="1" x14ac:dyDescent="0.25">
      <c r="A56" s="189" t="s">
        <v>71</v>
      </c>
      <c r="B56" s="212"/>
      <c r="C56" s="212"/>
      <c r="D56" s="212">
        <f t="shared" si="26"/>
        <v>0</v>
      </c>
      <c r="E56" s="212"/>
      <c r="F56" s="212"/>
      <c r="G56" s="212">
        <f t="shared" si="27"/>
        <v>0</v>
      </c>
      <c r="H56" s="212"/>
      <c r="I56" s="212"/>
      <c r="J56" s="212">
        <f t="shared" si="28"/>
        <v>0</v>
      </c>
    </row>
    <row r="57" spans="1:10" ht="17.399999999999999" customHeight="1" x14ac:dyDescent="0.25">
      <c r="A57" s="190" t="s">
        <v>72</v>
      </c>
      <c r="B57" s="212"/>
      <c r="C57" s="212"/>
      <c r="D57" s="212">
        <f t="shared" si="26"/>
        <v>0</v>
      </c>
      <c r="E57" s="212"/>
      <c r="F57" s="212"/>
      <c r="G57" s="212">
        <f t="shared" si="27"/>
        <v>0</v>
      </c>
      <c r="H57" s="212"/>
      <c r="I57" s="212"/>
      <c r="J57" s="212">
        <f t="shared" si="28"/>
        <v>0</v>
      </c>
    </row>
    <row r="58" spans="1:10" ht="17.399999999999999" customHeight="1" x14ac:dyDescent="0.25">
      <c r="A58" s="177" t="s">
        <v>73</v>
      </c>
      <c r="B58" s="212"/>
      <c r="C58" s="212"/>
      <c r="D58" s="212">
        <f t="shared" si="26"/>
        <v>0</v>
      </c>
      <c r="E58" s="212"/>
      <c r="F58" s="212"/>
      <c r="G58" s="212">
        <f t="shared" si="27"/>
        <v>0</v>
      </c>
      <c r="H58" s="212"/>
      <c r="I58" s="212"/>
      <c r="J58" s="212">
        <f t="shared" si="28"/>
        <v>0</v>
      </c>
    </row>
    <row r="59" spans="1:10" ht="17.399999999999999" customHeight="1" x14ac:dyDescent="0.25">
      <c r="A59" s="177" t="s">
        <v>74</v>
      </c>
      <c r="B59" s="212"/>
      <c r="C59" s="212"/>
      <c r="D59" s="212">
        <f t="shared" si="26"/>
        <v>0</v>
      </c>
      <c r="E59" s="212"/>
      <c r="F59" s="212"/>
      <c r="G59" s="212">
        <f t="shared" si="27"/>
        <v>0</v>
      </c>
      <c r="H59" s="212"/>
      <c r="I59" s="212"/>
      <c r="J59" s="212">
        <f t="shared" si="28"/>
        <v>0</v>
      </c>
    </row>
    <row r="60" spans="1:10" ht="17.399999999999999" customHeight="1" x14ac:dyDescent="0.25">
      <c r="A60" s="177" t="s">
        <v>75</v>
      </c>
      <c r="B60" s="212">
        <v>17961073</v>
      </c>
      <c r="C60" s="212"/>
      <c r="D60" s="212">
        <f t="shared" si="26"/>
        <v>17961073</v>
      </c>
      <c r="E60" s="212">
        <v>17961073</v>
      </c>
      <c r="F60" s="212"/>
      <c r="G60" s="212">
        <f t="shared" si="27"/>
        <v>17961073</v>
      </c>
      <c r="H60" s="212">
        <v>9283785</v>
      </c>
      <c r="I60" s="212"/>
      <c r="J60" s="212">
        <f t="shared" si="28"/>
        <v>9283785</v>
      </c>
    </row>
    <row r="61" spans="1:10" ht="17.399999999999999" customHeight="1" x14ac:dyDescent="0.25">
      <c r="A61" s="178" t="s">
        <v>173</v>
      </c>
      <c r="B61" s="215">
        <f t="shared" ref="B61:J61" si="29">SUM(B53:B60)</f>
        <v>17961073</v>
      </c>
      <c r="C61" s="215">
        <f t="shared" si="29"/>
        <v>0</v>
      </c>
      <c r="D61" s="215">
        <f t="shared" si="29"/>
        <v>17961073</v>
      </c>
      <c r="E61" s="215">
        <f t="shared" si="29"/>
        <v>18578573</v>
      </c>
      <c r="F61" s="215">
        <f t="shared" si="29"/>
        <v>0</v>
      </c>
      <c r="G61" s="215">
        <f t="shared" si="29"/>
        <v>18578573</v>
      </c>
      <c r="H61" s="215">
        <f t="shared" si="29"/>
        <v>9283785</v>
      </c>
      <c r="I61" s="215">
        <f t="shared" si="29"/>
        <v>0</v>
      </c>
      <c r="J61" s="215">
        <f t="shared" si="29"/>
        <v>9283785</v>
      </c>
    </row>
    <row r="62" spans="1:10" ht="17.399999999999999" customHeight="1" x14ac:dyDescent="0.25">
      <c r="A62" s="183" t="s">
        <v>76</v>
      </c>
      <c r="B62" s="212"/>
      <c r="C62" s="212"/>
      <c r="D62" s="212">
        <f>+B62+C62</f>
        <v>0</v>
      </c>
      <c r="E62" s="212"/>
      <c r="F62" s="212"/>
      <c r="G62" s="212">
        <f>+E62+F62</f>
        <v>0</v>
      </c>
      <c r="H62" s="212"/>
      <c r="I62" s="212"/>
      <c r="J62" s="212">
        <f>+H62+I62</f>
        <v>0</v>
      </c>
    </row>
    <row r="63" spans="1:10" ht="17.399999999999999" customHeight="1" x14ac:dyDescent="0.25">
      <c r="A63" s="183" t="s">
        <v>77</v>
      </c>
      <c r="B63" s="212"/>
      <c r="C63" s="212"/>
      <c r="D63" s="212">
        <f>+B63+C63</f>
        <v>0</v>
      </c>
      <c r="E63" s="212">
        <v>276470</v>
      </c>
      <c r="F63" s="212"/>
      <c r="G63" s="212">
        <f>+E63+F63</f>
        <v>276470</v>
      </c>
      <c r="H63" s="212">
        <v>276470</v>
      </c>
      <c r="I63" s="212"/>
      <c r="J63" s="212">
        <f>+H63+I63</f>
        <v>276470</v>
      </c>
    </row>
    <row r="64" spans="1:10" ht="17.399999999999999" customHeight="1" x14ac:dyDescent="0.25">
      <c r="A64" s="191" t="s">
        <v>78</v>
      </c>
      <c r="B64" s="212">
        <v>81991270</v>
      </c>
      <c r="C64" s="212"/>
      <c r="D64" s="212">
        <f t="shared" ref="D64:D68" si="30">+B64+C64</f>
        <v>81991270</v>
      </c>
      <c r="E64" s="212">
        <v>100939820</v>
      </c>
      <c r="F64" s="212">
        <v>1890000</v>
      </c>
      <c r="G64" s="212">
        <f t="shared" ref="G64:G68" si="31">+E64+F64</f>
        <v>102829820</v>
      </c>
      <c r="H64" s="212">
        <v>99674880</v>
      </c>
      <c r="I64" s="212">
        <v>1890000</v>
      </c>
      <c r="J64" s="212">
        <f t="shared" ref="J64:J67" si="32">+H64+I64</f>
        <v>101564880</v>
      </c>
    </row>
    <row r="65" spans="1:10" ht="17.399999999999999" customHeight="1" x14ac:dyDescent="0.25">
      <c r="A65" s="183" t="s">
        <v>79</v>
      </c>
      <c r="B65" s="212"/>
      <c r="C65" s="212"/>
      <c r="D65" s="212">
        <f t="shared" si="30"/>
        <v>0</v>
      </c>
      <c r="E65" s="212"/>
      <c r="F65" s="212"/>
      <c r="G65" s="212">
        <f t="shared" si="31"/>
        <v>0</v>
      </c>
      <c r="H65" s="212"/>
      <c r="I65" s="212"/>
      <c r="J65" s="212">
        <f t="shared" si="32"/>
        <v>0</v>
      </c>
    </row>
    <row r="66" spans="1:10" ht="17.399999999999999" customHeight="1" x14ac:dyDescent="0.25">
      <c r="A66" s="192" t="s">
        <v>241</v>
      </c>
      <c r="B66" s="212"/>
      <c r="C66" s="212"/>
      <c r="D66" s="212">
        <f t="shared" si="30"/>
        <v>0</v>
      </c>
      <c r="E66" s="212"/>
      <c r="F66" s="212"/>
      <c r="G66" s="212">
        <f t="shared" si="31"/>
        <v>0</v>
      </c>
      <c r="H66" s="212"/>
      <c r="I66" s="212"/>
      <c r="J66" s="212">
        <f t="shared" si="32"/>
        <v>0</v>
      </c>
    </row>
    <row r="67" spans="1:10" ht="17.399999999999999" customHeight="1" x14ac:dyDescent="0.25">
      <c r="A67" s="191" t="s">
        <v>80</v>
      </c>
      <c r="B67" s="212">
        <v>2700000</v>
      </c>
      <c r="C67" s="212"/>
      <c r="D67" s="212">
        <f t="shared" si="30"/>
        <v>2700000</v>
      </c>
      <c r="E67" s="212">
        <v>3164576</v>
      </c>
      <c r="F67" s="212"/>
      <c r="G67" s="212">
        <f t="shared" si="31"/>
        <v>3164576</v>
      </c>
      <c r="H67" s="212">
        <v>3164576</v>
      </c>
      <c r="I67" s="212"/>
      <c r="J67" s="212">
        <f t="shared" si="32"/>
        <v>3164576</v>
      </c>
    </row>
    <row r="68" spans="1:10" ht="17.399999999999999" customHeight="1" x14ac:dyDescent="0.25">
      <c r="A68" s="184" t="s">
        <v>29</v>
      </c>
      <c r="B68" s="212">
        <v>18447977</v>
      </c>
      <c r="C68" s="212"/>
      <c r="D68" s="212">
        <f t="shared" si="30"/>
        <v>18447977</v>
      </c>
      <c r="E68" s="212">
        <v>39700413</v>
      </c>
      <c r="F68" s="212"/>
      <c r="G68" s="212">
        <f t="shared" si="31"/>
        <v>39700413</v>
      </c>
      <c r="H68" s="212"/>
      <c r="I68" s="212"/>
      <c r="J68" s="212"/>
    </row>
    <row r="69" spans="1:10" ht="17.399999999999999" customHeight="1" x14ac:dyDescent="0.25">
      <c r="A69" s="178" t="s">
        <v>174</v>
      </c>
      <c r="B69" s="215">
        <f t="shared" ref="B69:J69" si="33">SUM(B62:B68)</f>
        <v>103139247</v>
      </c>
      <c r="C69" s="215">
        <f t="shared" si="33"/>
        <v>0</v>
      </c>
      <c r="D69" s="215">
        <f t="shared" si="33"/>
        <v>103139247</v>
      </c>
      <c r="E69" s="215">
        <f t="shared" si="33"/>
        <v>144081279</v>
      </c>
      <c r="F69" s="215">
        <f t="shared" si="33"/>
        <v>1890000</v>
      </c>
      <c r="G69" s="215">
        <f t="shared" si="33"/>
        <v>145971279</v>
      </c>
      <c r="H69" s="215">
        <f t="shared" si="33"/>
        <v>103115926</v>
      </c>
      <c r="I69" s="215">
        <f t="shared" si="33"/>
        <v>1890000</v>
      </c>
      <c r="J69" s="215">
        <f t="shared" si="33"/>
        <v>105005926</v>
      </c>
    </row>
    <row r="70" spans="1:10" ht="17.399999999999999" customHeight="1" x14ac:dyDescent="0.25">
      <c r="A70" s="185" t="s">
        <v>81</v>
      </c>
      <c r="B70" s="212"/>
      <c r="C70" s="212"/>
      <c r="D70" s="212">
        <f>+B70+C70</f>
        <v>0</v>
      </c>
      <c r="E70" s="212"/>
      <c r="F70" s="212"/>
      <c r="G70" s="212">
        <f>+E70+F70</f>
        <v>0</v>
      </c>
      <c r="H70" s="212"/>
      <c r="I70" s="212"/>
      <c r="J70" s="212">
        <f>+H70+I70</f>
        <v>0</v>
      </c>
    </row>
    <row r="71" spans="1:10" ht="17.399999999999999" customHeight="1" x14ac:dyDescent="0.25">
      <c r="A71" s="185" t="s">
        <v>82</v>
      </c>
      <c r="B71" s="212">
        <v>189868504</v>
      </c>
      <c r="C71" s="212"/>
      <c r="D71" s="212">
        <f>+B71+C71</f>
        <v>189868504</v>
      </c>
      <c r="E71" s="212"/>
      <c r="F71" s="212"/>
      <c r="G71" s="212">
        <f t="shared" ref="G71:G76" si="34">+E71+F71</f>
        <v>0</v>
      </c>
      <c r="H71" s="212"/>
      <c r="I71" s="212"/>
      <c r="J71" s="212">
        <f t="shared" ref="J71:J76" si="35">+H71+I71</f>
        <v>0</v>
      </c>
    </row>
    <row r="72" spans="1:10" ht="17.399999999999999" customHeight="1" x14ac:dyDescent="0.25">
      <c r="A72" s="185" t="s">
        <v>83</v>
      </c>
      <c r="B72" s="212"/>
      <c r="C72" s="212"/>
      <c r="D72" s="212">
        <f t="shared" ref="D72:D76" si="36">+B72+C72</f>
        <v>0</v>
      </c>
      <c r="E72" s="212"/>
      <c r="F72" s="212">
        <v>234481</v>
      </c>
      <c r="G72" s="212">
        <f t="shared" si="34"/>
        <v>234481</v>
      </c>
      <c r="H72" s="212"/>
      <c r="I72" s="212">
        <v>234481</v>
      </c>
      <c r="J72" s="212">
        <f t="shared" si="35"/>
        <v>234481</v>
      </c>
    </row>
    <row r="73" spans="1:10" ht="17.399999999999999" customHeight="1" x14ac:dyDescent="0.25">
      <c r="A73" s="185" t="s">
        <v>84</v>
      </c>
      <c r="B73" s="212"/>
      <c r="C73" s="212">
        <v>250000</v>
      </c>
      <c r="D73" s="212">
        <f t="shared" si="36"/>
        <v>250000</v>
      </c>
      <c r="E73" s="212">
        <v>38896932</v>
      </c>
      <c r="F73" s="212">
        <v>250000</v>
      </c>
      <c r="G73" s="212">
        <f t="shared" si="34"/>
        <v>39146932</v>
      </c>
      <c r="H73" s="212">
        <v>2273971</v>
      </c>
      <c r="I73" s="212">
        <v>140575</v>
      </c>
      <c r="J73" s="212">
        <f t="shared" si="35"/>
        <v>2414546</v>
      </c>
    </row>
    <row r="74" spans="1:10" ht="17.399999999999999" customHeight="1" x14ac:dyDescent="0.25">
      <c r="A74" s="180" t="s">
        <v>85</v>
      </c>
      <c r="B74" s="212"/>
      <c r="C74" s="212"/>
      <c r="D74" s="212">
        <f t="shared" si="36"/>
        <v>0</v>
      </c>
      <c r="E74" s="212"/>
      <c r="F74" s="212"/>
      <c r="G74" s="212">
        <f t="shared" si="34"/>
        <v>0</v>
      </c>
      <c r="H74" s="212"/>
      <c r="I74" s="212"/>
      <c r="J74" s="212">
        <f t="shared" si="35"/>
        <v>0</v>
      </c>
    </row>
    <row r="75" spans="1:10" ht="17.399999999999999" customHeight="1" x14ac:dyDescent="0.25">
      <c r="A75" s="180" t="s">
        <v>86</v>
      </c>
      <c r="B75" s="212"/>
      <c r="C75" s="212"/>
      <c r="D75" s="212">
        <f t="shared" si="36"/>
        <v>0</v>
      </c>
      <c r="E75" s="212"/>
      <c r="F75" s="212"/>
      <c r="G75" s="212">
        <f t="shared" si="34"/>
        <v>0</v>
      </c>
      <c r="H75" s="212"/>
      <c r="I75" s="212"/>
      <c r="J75" s="212">
        <f t="shared" si="35"/>
        <v>0</v>
      </c>
    </row>
    <row r="76" spans="1:10" ht="29.25" customHeight="1" x14ac:dyDescent="0.25">
      <c r="A76" s="175" t="s">
        <v>87</v>
      </c>
      <c r="B76" s="212">
        <v>51264496</v>
      </c>
      <c r="C76" s="212">
        <v>67500</v>
      </c>
      <c r="D76" s="212">
        <f t="shared" si="36"/>
        <v>51331996</v>
      </c>
      <c r="E76" s="212">
        <v>9035242</v>
      </c>
      <c r="F76" s="212">
        <v>130809</v>
      </c>
      <c r="G76" s="212">
        <f t="shared" si="34"/>
        <v>9166051</v>
      </c>
      <c r="H76" s="212">
        <v>205687</v>
      </c>
      <c r="I76" s="212">
        <v>101264</v>
      </c>
      <c r="J76" s="212">
        <f t="shared" si="35"/>
        <v>306951</v>
      </c>
    </row>
    <row r="77" spans="1:10" ht="17.399999999999999" customHeight="1" x14ac:dyDescent="0.25">
      <c r="A77" s="186" t="s">
        <v>175</v>
      </c>
      <c r="B77" s="215">
        <f t="shared" ref="B77:J77" si="37">SUM(B70:B76)</f>
        <v>241133000</v>
      </c>
      <c r="C77" s="215">
        <f t="shared" si="37"/>
        <v>317500</v>
      </c>
      <c r="D77" s="215">
        <f>SUM(D70:D76)</f>
        <v>241450500</v>
      </c>
      <c r="E77" s="215">
        <f t="shared" si="37"/>
        <v>47932174</v>
      </c>
      <c r="F77" s="215">
        <f t="shared" si="37"/>
        <v>615290</v>
      </c>
      <c r="G77" s="215">
        <f t="shared" si="37"/>
        <v>48547464</v>
      </c>
      <c r="H77" s="215">
        <f t="shared" si="37"/>
        <v>2479658</v>
      </c>
      <c r="I77" s="215">
        <f t="shared" si="37"/>
        <v>476320</v>
      </c>
      <c r="J77" s="215">
        <f t="shared" si="37"/>
        <v>2955978</v>
      </c>
    </row>
    <row r="78" spans="1:10" ht="17.399999999999999" customHeight="1" x14ac:dyDescent="0.25">
      <c r="A78" s="177" t="s">
        <v>88</v>
      </c>
      <c r="B78" s="212">
        <v>11802577</v>
      </c>
      <c r="C78" s="212"/>
      <c r="D78" s="212">
        <f t="shared" ref="D78:D81" si="38">+B78+C78</f>
        <v>11802577</v>
      </c>
      <c r="E78" s="212">
        <v>13729369</v>
      </c>
      <c r="F78" s="212"/>
      <c r="G78" s="212">
        <f t="shared" ref="G78:G81" si="39">+E78+F78</f>
        <v>13729369</v>
      </c>
      <c r="H78" s="212">
        <v>13729369</v>
      </c>
      <c r="I78" s="212"/>
      <c r="J78" s="212">
        <f t="shared" ref="J78:J81" si="40">+H78+I78</f>
        <v>13729369</v>
      </c>
    </row>
    <row r="79" spans="1:10" ht="17.399999999999999" customHeight="1" x14ac:dyDescent="0.25">
      <c r="A79" s="177" t="s">
        <v>89</v>
      </c>
      <c r="B79" s="212"/>
      <c r="C79" s="212"/>
      <c r="D79" s="212">
        <f t="shared" si="38"/>
        <v>0</v>
      </c>
      <c r="E79" s="212"/>
      <c r="F79" s="212"/>
      <c r="G79" s="212">
        <f t="shared" si="39"/>
        <v>0</v>
      </c>
      <c r="H79" s="212"/>
      <c r="I79" s="212"/>
      <c r="J79" s="212">
        <f t="shared" si="40"/>
        <v>0</v>
      </c>
    </row>
    <row r="80" spans="1:10" ht="17.399999999999999" customHeight="1" x14ac:dyDescent="0.25">
      <c r="A80" s="177" t="s">
        <v>90</v>
      </c>
      <c r="B80" s="212"/>
      <c r="C80" s="212"/>
      <c r="D80" s="212">
        <f t="shared" si="38"/>
        <v>0</v>
      </c>
      <c r="E80" s="212"/>
      <c r="F80" s="212"/>
      <c r="G80" s="212">
        <f t="shared" si="39"/>
        <v>0</v>
      </c>
      <c r="H80" s="212"/>
      <c r="I80" s="212"/>
      <c r="J80" s="212">
        <f t="shared" si="40"/>
        <v>0</v>
      </c>
    </row>
    <row r="81" spans="1:10" ht="24.75" customHeight="1" x14ac:dyDescent="0.25">
      <c r="A81" s="177" t="s">
        <v>91</v>
      </c>
      <c r="B81" s="212">
        <v>3186696</v>
      </c>
      <c r="C81" s="212"/>
      <c r="D81" s="212">
        <f t="shared" si="38"/>
        <v>3186696</v>
      </c>
      <c r="E81" s="212">
        <v>3706930</v>
      </c>
      <c r="F81" s="212"/>
      <c r="G81" s="212">
        <f t="shared" si="39"/>
        <v>3706930</v>
      </c>
      <c r="H81" s="212">
        <v>3706930</v>
      </c>
      <c r="I81" s="212"/>
      <c r="J81" s="212">
        <f t="shared" si="40"/>
        <v>3706930</v>
      </c>
    </row>
    <row r="82" spans="1:10" ht="17.399999999999999" customHeight="1" x14ac:dyDescent="0.25">
      <c r="A82" s="178" t="s">
        <v>176</v>
      </c>
      <c r="B82" s="215">
        <f t="shared" ref="B82:J82" si="41">SUM(B78:B81)</f>
        <v>14989273</v>
      </c>
      <c r="C82" s="215">
        <f t="shared" si="41"/>
        <v>0</v>
      </c>
      <c r="D82" s="215">
        <f t="shared" si="41"/>
        <v>14989273</v>
      </c>
      <c r="E82" s="215">
        <f t="shared" si="41"/>
        <v>17436299</v>
      </c>
      <c r="F82" s="215">
        <f t="shared" si="41"/>
        <v>0</v>
      </c>
      <c r="G82" s="215">
        <f t="shared" si="41"/>
        <v>17436299</v>
      </c>
      <c r="H82" s="215">
        <f t="shared" si="41"/>
        <v>17436299</v>
      </c>
      <c r="I82" s="215">
        <f t="shared" si="41"/>
        <v>0</v>
      </c>
      <c r="J82" s="215">
        <f t="shared" si="41"/>
        <v>17436299</v>
      </c>
    </row>
    <row r="83" spans="1:10" ht="23.25" customHeight="1" x14ac:dyDescent="0.25">
      <c r="A83" s="193" t="s">
        <v>92</v>
      </c>
      <c r="B83" s="212"/>
      <c r="C83" s="212"/>
      <c r="D83" s="212"/>
      <c r="E83" s="212">
        <v>243866040</v>
      </c>
      <c r="F83" s="212"/>
      <c r="G83" s="212">
        <f>+E83+F83</f>
        <v>243866040</v>
      </c>
      <c r="H83" s="212">
        <v>243866040</v>
      </c>
      <c r="I83" s="212"/>
      <c r="J83" s="212">
        <f>+H83+I83</f>
        <v>243866040</v>
      </c>
    </row>
    <row r="84" spans="1:10" ht="17.399999999999999" customHeight="1" x14ac:dyDescent="0.25">
      <c r="A84" s="177" t="s">
        <v>93</v>
      </c>
      <c r="B84" s="212"/>
      <c r="C84" s="212"/>
      <c r="D84" s="212"/>
      <c r="E84" s="212"/>
      <c r="F84" s="212"/>
      <c r="G84" s="212"/>
      <c r="H84" s="212"/>
      <c r="I84" s="212"/>
      <c r="J84" s="212"/>
    </row>
    <row r="85" spans="1:10" ht="24.75" customHeight="1" x14ac:dyDescent="0.25">
      <c r="A85" s="177" t="s">
        <v>94</v>
      </c>
      <c r="B85" s="212"/>
      <c r="C85" s="212"/>
      <c r="D85" s="212">
        <f t="shared" ref="D85" si="42">+B85+C85</f>
        <v>0</v>
      </c>
      <c r="E85" s="212"/>
      <c r="F85" s="212"/>
      <c r="G85" s="212">
        <f t="shared" ref="G85" si="43">+E85+F85</f>
        <v>0</v>
      </c>
      <c r="H85" s="212"/>
      <c r="I85" s="212"/>
      <c r="J85" s="212">
        <f t="shared" ref="J85" si="44">+H85+I85</f>
        <v>0</v>
      </c>
    </row>
    <row r="86" spans="1:10" ht="17.399999999999999" customHeight="1" x14ac:dyDescent="0.25">
      <c r="A86" s="178" t="s">
        <v>177</v>
      </c>
      <c r="B86" s="215">
        <f t="shared" ref="B86:J86" si="45">SUM(B83:B85)</f>
        <v>0</v>
      </c>
      <c r="C86" s="215">
        <f t="shared" si="45"/>
        <v>0</v>
      </c>
      <c r="D86" s="215">
        <f t="shared" si="45"/>
        <v>0</v>
      </c>
      <c r="E86" s="215">
        <f t="shared" si="45"/>
        <v>243866040</v>
      </c>
      <c r="F86" s="215">
        <f t="shared" si="45"/>
        <v>0</v>
      </c>
      <c r="G86" s="215">
        <f t="shared" si="45"/>
        <v>243866040</v>
      </c>
      <c r="H86" s="215">
        <f t="shared" si="45"/>
        <v>243866040</v>
      </c>
      <c r="I86" s="215">
        <f t="shared" si="45"/>
        <v>0</v>
      </c>
      <c r="J86" s="215">
        <f t="shared" si="45"/>
        <v>243866040</v>
      </c>
    </row>
    <row r="87" spans="1:10" ht="20.100000000000001" customHeight="1" x14ac:dyDescent="0.25">
      <c r="A87" s="186" t="s">
        <v>146</v>
      </c>
      <c r="B87" s="215">
        <f>SUM(B26+B27+B52+B61+B69+B77+B82+B86)</f>
        <v>467759199</v>
      </c>
      <c r="C87" s="215">
        <f>+C26+C27+C52+C61+C69+C77+C82+C86</f>
        <v>133377951</v>
      </c>
      <c r="D87" s="215">
        <f>+D26+D27+D52+D61+D69+D77+D82+D86</f>
        <v>601137150</v>
      </c>
      <c r="E87" s="215">
        <f>SUM(E26+E27+E52+E61+E69+E77+E82+E86)</f>
        <v>622495687</v>
      </c>
      <c r="F87" s="215">
        <f>+F26+F27+F52+F61+F69+F77+F82+F86</f>
        <v>151843000</v>
      </c>
      <c r="G87" s="215">
        <f>+G26+G27+G52+G61+G69+G77+G82+G86</f>
        <v>774338687</v>
      </c>
      <c r="H87" s="215">
        <f>SUM(H26+H27+H52+H61+H69+H77+H82+H86)</f>
        <v>508103541</v>
      </c>
      <c r="I87" s="215">
        <f>+I26+I27+I52+I61+I69+I77+I82+I86</f>
        <v>141879848</v>
      </c>
      <c r="J87" s="215">
        <f>+J26+J27+J52+J61+J69+J77+J82+J86</f>
        <v>649983389</v>
      </c>
    </row>
    <row r="88" spans="1:10" ht="20.100000000000001" customHeight="1" x14ac:dyDescent="0.25">
      <c r="A88" s="194"/>
      <c r="B88" s="195"/>
      <c r="C88" s="195"/>
      <c r="D88" s="195"/>
      <c r="E88" s="195"/>
      <c r="F88" s="195"/>
      <c r="G88" s="195"/>
      <c r="H88" s="195"/>
      <c r="I88" s="195"/>
      <c r="J88" s="195"/>
    </row>
    <row r="89" spans="1:10" ht="20.100000000000001" customHeight="1" x14ac:dyDescent="0.25">
      <c r="A89" s="194"/>
      <c r="B89" s="195"/>
      <c r="C89" s="195"/>
      <c r="D89" s="195"/>
      <c r="E89" s="195"/>
      <c r="F89" s="195"/>
      <c r="G89" s="195"/>
      <c r="H89" s="195"/>
      <c r="I89" s="195"/>
      <c r="J89" s="195"/>
    </row>
    <row r="90" spans="1:10" ht="20.100000000000001" customHeight="1" x14ac:dyDescent="0.25">
      <c r="A90" s="194"/>
      <c r="B90" s="195"/>
      <c r="C90" s="195"/>
      <c r="D90" s="195"/>
      <c r="E90" s="195"/>
      <c r="F90" s="195"/>
      <c r="G90" s="195"/>
      <c r="H90" s="195"/>
      <c r="I90" s="195"/>
      <c r="J90" s="195"/>
    </row>
    <row r="91" spans="1:10" ht="20.100000000000001" customHeight="1" x14ac:dyDescent="0.25">
      <c r="A91" s="194"/>
      <c r="B91" s="195"/>
      <c r="C91" s="195"/>
      <c r="D91" s="195"/>
      <c r="E91" s="195"/>
      <c r="F91" s="195"/>
      <c r="G91" s="195"/>
      <c r="H91" s="195"/>
      <c r="I91" s="195"/>
      <c r="J91" s="195"/>
    </row>
    <row r="92" spans="1:10" ht="24.6" customHeight="1" x14ac:dyDescent="0.25">
      <c r="A92" s="303" t="s">
        <v>429</v>
      </c>
      <c r="B92" s="304"/>
      <c r="C92" s="304"/>
      <c r="D92" s="304"/>
      <c r="E92" s="304"/>
      <c r="F92" s="304"/>
      <c r="G92" s="304"/>
      <c r="H92" s="304"/>
      <c r="I92" s="304"/>
      <c r="J92" s="304"/>
    </row>
    <row r="93" spans="1:10" ht="24.6" customHeight="1" x14ac:dyDescent="0.25">
      <c r="A93" s="301" t="s">
        <v>28</v>
      </c>
      <c r="B93" s="300" t="s">
        <v>34</v>
      </c>
      <c r="C93" s="300"/>
      <c r="D93" s="300"/>
      <c r="E93" s="300" t="s">
        <v>35</v>
      </c>
      <c r="F93" s="300"/>
      <c r="G93" s="300"/>
      <c r="H93" s="295" t="s">
        <v>14</v>
      </c>
      <c r="I93" s="295"/>
      <c r="J93" s="295"/>
    </row>
    <row r="94" spans="1:10" ht="29.4" customHeight="1" x14ac:dyDescent="0.25">
      <c r="A94" s="302"/>
      <c r="B94" s="173" t="s">
        <v>438</v>
      </c>
      <c r="C94" s="173" t="s">
        <v>439</v>
      </c>
      <c r="D94" s="174" t="s">
        <v>3</v>
      </c>
      <c r="E94" s="173" t="s">
        <v>438</v>
      </c>
      <c r="F94" s="173" t="s">
        <v>439</v>
      </c>
      <c r="G94" s="174" t="s">
        <v>3</v>
      </c>
      <c r="H94" s="173" t="s">
        <v>438</v>
      </c>
      <c r="I94" s="173" t="s">
        <v>439</v>
      </c>
      <c r="J94" s="174" t="s">
        <v>3</v>
      </c>
    </row>
    <row r="95" spans="1:10" ht="19.5" customHeight="1" x14ac:dyDescent="0.25">
      <c r="A95" s="25" t="s">
        <v>473</v>
      </c>
      <c r="B95" s="225"/>
      <c r="C95" s="225"/>
      <c r="D95" s="212">
        <f t="shared" ref="D95:D97" si="46">+B95+C95</f>
        <v>0</v>
      </c>
      <c r="E95" s="225"/>
      <c r="F95" s="230"/>
      <c r="G95" s="230">
        <f>+E95+F95</f>
        <v>0</v>
      </c>
      <c r="H95" s="230"/>
      <c r="I95" s="230"/>
      <c r="J95" s="230">
        <f>+H95+I95</f>
        <v>0</v>
      </c>
    </row>
    <row r="96" spans="1:10" ht="19.5" customHeight="1" x14ac:dyDescent="0.25">
      <c r="A96" s="25" t="s">
        <v>430</v>
      </c>
      <c r="B96" s="225">
        <v>9845671</v>
      </c>
      <c r="C96" s="225"/>
      <c r="D96" s="212">
        <f t="shared" si="46"/>
        <v>9845671</v>
      </c>
      <c r="E96" s="225">
        <v>9845671</v>
      </c>
      <c r="F96" s="230"/>
      <c r="G96" s="230">
        <f>+E96+F96</f>
        <v>9845671</v>
      </c>
      <c r="H96" s="230">
        <v>9845671</v>
      </c>
      <c r="I96" s="230"/>
      <c r="J96" s="230">
        <f>+H96+I96</f>
        <v>9845671</v>
      </c>
    </row>
    <row r="97" spans="1:10" ht="19.5" customHeight="1" x14ac:dyDescent="0.25">
      <c r="A97" s="25" t="s">
        <v>447</v>
      </c>
      <c r="B97" s="225">
        <v>126886400</v>
      </c>
      <c r="C97" s="225"/>
      <c r="D97" s="212">
        <f t="shared" si="46"/>
        <v>126886400</v>
      </c>
      <c r="E97" s="225">
        <v>132386400</v>
      </c>
      <c r="F97" s="230"/>
      <c r="G97" s="230">
        <f>+E97+F97</f>
        <v>132386400</v>
      </c>
      <c r="H97" s="230">
        <v>132082514</v>
      </c>
      <c r="I97" s="230"/>
      <c r="J97" s="230">
        <f>+H97+I97</f>
        <v>132082514</v>
      </c>
    </row>
    <row r="98" spans="1:10" ht="24.6" customHeight="1" x14ac:dyDescent="0.25">
      <c r="A98" s="26" t="s">
        <v>431</v>
      </c>
      <c r="B98" s="227">
        <f t="shared" ref="B98:J98" si="47">SUM(B95:B97)</f>
        <v>136732071</v>
      </c>
      <c r="C98" s="227">
        <f t="shared" si="47"/>
        <v>0</v>
      </c>
      <c r="D98" s="227">
        <f t="shared" si="47"/>
        <v>136732071</v>
      </c>
      <c r="E98" s="227">
        <f t="shared" si="47"/>
        <v>142232071</v>
      </c>
      <c r="F98" s="231">
        <f t="shared" si="47"/>
        <v>0</v>
      </c>
      <c r="G98" s="231">
        <f t="shared" si="47"/>
        <v>142232071</v>
      </c>
      <c r="H98" s="231">
        <f t="shared" si="47"/>
        <v>141928185</v>
      </c>
      <c r="I98" s="231">
        <f t="shared" si="47"/>
        <v>0</v>
      </c>
      <c r="J98" s="231">
        <f t="shared" si="47"/>
        <v>141928185</v>
      </c>
    </row>
  </sheetData>
  <mergeCells count="12">
    <mergeCell ref="A2:J2"/>
    <mergeCell ref="A3:J3"/>
    <mergeCell ref="A4:J4"/>
    <mergeCell ref="A7:A8"/>
    <mergeCell ref="B7:D7"/>
    <mergeCell ref="E7:G7"/>
    <mergeCell ref="H7:J7"/>
    <mergeCell ref="B93:D93"/>
    <mergeCell ref="E93:G93"/>
    <mergeCell ref="H93:J93"/>
    <mergeCell ref="A93:A94"/>
    <mergeCell ref="A92:J92"/>
  </mergeCells>
  <phoneticPr fontId="7" type="noConversion"/>
  <printOptions horizontalCentered="1"/>
  <pageMargins left="0.31496062992125984" right="0.31496062992125984" top="0.55118110236220474" bottom="0.55118110236220474" header="0.31496062992125984" footer="0.31496062992125984"/>
  <pageSetup paperSize="9" fitToHeight="4" orientation="landscape" r:id="rId1"/>
  <headerFooter>
    <oddHeader>&amp;R3.melléklet a 6/2020.(VII.13.)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5C08-B5F6-4870-802D-CDC17CEEA91C}">
  <sheetPr>
    <pageSetUpPr fitToPage="1"/>
  </sheetPr>
  <dimension ref="A1:I74"/>
  <sheetViews>
    <sheetView workbookViewId="0">
      <selection sqref="A1:I1"/>
    </sheetView>
  </sheetViews>
  <sheetFormatPr defaultRowHeight="13.2" x14ac:dyDescent="0.25"/>
  <cols>
    <col min="1" max="1" width="1.6640625" customWidth="1"/>
    <col min="6" max="6" width="21.6640625" customWidth="1"/>
    <col min="7" max="9" width="10.6640625" customWidth="1"/>
  </cols>
  <sheetData>
    <row r="1" spans="1:9" x14ac:dyDescent="0.25">
      <c r="A1" s="305" t="s">
        <v>520</v>
      </c>
      <c r="B1" s="305"/>
      <c r="C1" s="305"/>
      <c r="D1" s="305"/>
      <c r="E1" s="305"/>
      <c r="F1" s="305"/>
      <c r="G1" s="305"/>
      <c r="H1" s="305"/>
      <c r="I1" s="305"/>
    </row>
    <row r="2" spans="1:9" ht="15.6" x14ac:dyDescent="0.3">
      <c r="A2" s="306" t="s">
        <v>440</v>
      </c>
      <c r="B2" s="306"/>
      <c r="C2" s="306"/>
      <c r="D2" s="306"/>
      <c r="E2" s="306"/>
      <c r="F2" s="306"/>
      <c r="G2" s="306"/>
      <c r="H2" s="306"/>
      <c r="I2" s="306"/>
    </row>
    <row r="3" spans="1:9" ht="15" customHeight="1" x14ac:dyDescent="0.3">
      <c r="A3" s="306" t="s">
        <v>491</v>
      </c>
      <c r="B3" s="306"/>
      <c r="C3" s="306"/>
      <c r="D3" s="306"/>
      <c r="E3" s="306"/>
      <c r="F3" s="306"/>
      <c r="G3" s="306"/>
      <c r="H3" s="306"/>
      <c r="I3" s="306"/>
    </row>
    <row r="4" spans="1:9" ht="15.6" x14ac:dyDescent="0.3">
      <c r="A4" s="306" t="s">
        <v>17</v>
      </c>
      <c r="B4" s="306"/>
      <c r="C4" s="306"/>
      <c r="D4" s="306"/>
      <c r="E4" s="306"/>
      <c r="F4" s="306"/>
      <c r="G4" s="306"/>
      <c r="H4" s="306"/>
      <c r="I4" s="306"/>
    </row>
    <row r="5" spans="1:9" ht="12" customHeight="1" x14ac:dyDescent="0.25">
      <c r="A5" s="1"/>
      <c r="B5" s="1"/>
      <c r="C5" s="1"/>
      <c r="D5" s="1"/>
      <c r="E5" s="1"/>
      <c r="F5" s="1"/>
    </row>
    <row r="6" spans="1:9" ht="12.75" customHeight="1" x14ac:dyDescent="0.25">
      <c r="A6" s="307" t="s">
        <v>6</v>
      </c>
      <c r="B6" s="308"/>
      <c r="C6" s="308"/>
      <c r="D6" s="308"/>
      <c r="E6" s="308"/>
      <c r="F6" s="309"/>
      <c r="G6" s="278" t="s">
        <v>12</v>
      </c>
      <c r="H6" s="278" t="s">
        <v>13</v>
      </c>
      <c r="I6" s="313" t="s">
        <v>14</v>
      </c>
    </row>
    <row r="7" spans="1:9" ht="12.75" customHeight="1" x14ac:dyDescent="0.25">
      <c r="A7" s="310"/>
      <c r="B7" s="311"/>
      <c r="C7" s="311"/>
      <c r="D7" s="311"/>
      <c r="E7" s="311"/>
      <c r="F7" s="312"/>
      <c r="G7" s="315" t="s">
        <v>7</v>
      </c>
      <c r="H7" s="316"/>
      <c r="I7" s="314"/>
    </row>
    <row r="8" spans="1:9" x14ac:dyDescent="0.25">
      <c r="A8" s="317" t="s">
        <v>475</v>
      </c>
      <c r="B8" s="318"/>
      <c r="C8" s="318"/>
      <c r="D8" s="318"/>
      <c r="E8" s="318"/>
      <c r="F8" s="319"/>
      <c r="G8" s="272"/>
      <c r="H8" s="272"/>
      <c r="I8" s="272"/>
    </row>
    <row r="9" spans="1:9" x14ac:dyDescent="0.25">
      <c r="A9" s="320" t="s">
        <v>502</v>
      </c>
      <c r="B9" s="321"/>
      <c r="C9" s="321"/>
      <c r="D9" s="321"/>
      <c r="E9" s="321"/>
      <c r="F9" s="322"/>
      <c r="G9" s="272">
        <v>14989273</v>
      </c>
      <c r="H9" s="272">
        <v>14989273</v>
      </c>
      <c r="I9" s="272">
        <v>14989273</v>
      </c>
    </row>
    <row r="10" spans="1:9" x14ac:dyDescent="0.25">
      <c r="A10" s="323" t="s">
        <v>493</v>
      </c>
      <c r="B10" s="324"/>
      <c r="C10" s="324"/>
      <c r="D10" s="324"/>
      <c r="E10" s="324"/>
      <c r="F10" s="325"/>
      <c r="G10" s="230"/>
      <c r="H10" s="230">
        <v>2447026</v>
      </c>
      <c r="I10" s="272">
        <v>2447026</v>
      </c>
    </row>
    <row r="11" spans="1:9" x14ac:dyDescent="0.25">
      <c r="A11" s="323"/>
      <c r="B11" s="326"/>
      <c r="C11" s="326"/>
      <c r="D11" s="326"/>
      <c r="E11" s="326"/>
      <c r="F11" s="327"/>
      <c r="G11" s="230"/>
      <c r="H11" s="230"/>
      <c r="I11" s="272"/>
    </row>
    <row r="12" spans="1:9" x14ac:dyDescent="0.25">
      <c r="A12" s="323"/>
      <c r="B12" s="326"/>
      <c r="C12" s="326"/>
      <c r="D12" s="326"/>
      <c r="E12" s="326"/>
      <c r="F12" s="327"/>
      <c r="G12" s="230"/>
      <c r="H12" s="230"/>
      <c r="I12" s="272"/>
    </row>
    <row r="13" spans="1:9" x14ac:dyDescent="0.25">
      <c r="A13" s="15" t="s">
        <v>3</v>
      </c>
      <c r="B13" s="3"/>
      <c r="C13" s="3"/>
      <c r="D13" s="3"/>
      <c r="E13" s="3"/>
      <c r="F13" s="4"/>
      <c r="G13" s="231">
        <f>SUM(G9:G12)</f>
        <v>14989273</v>
      </c>
      <c r="H13" s="231">
        <f t="shared" ref="H13:I13" si="0">SUM(H9:H12)</f>
        <v>17436299</v>
      </c>
      <c r="I13" s="231">
        <f t="shared" si="0"/>
        <v>17436299</v>
      </c>
    </row>
    <row r="14" spans="1:9" ht="18" customHeight="1" x14ac:dyDescent="0.25">
      <c r="A14" s="328" t="s">
        <v>5</v>
      </c>
      <c r="B14" s="329"/>
      <c r="C14" s="329"/>
      <c r="D14" s="329"/>
      <c r="E14" s="329"/>
      <c r="F14" s="330"/>
      <c r="G14" s="230"/>
      <c r="H14" s="230"/>
      <c r="I14" s="230"/>
    </row>
    <row r="15" spans="1:9" x14ac:dyDescent="0.25">
      <c r="A15" s="331" t="s">
        <v>475</v>
      </c>
      <c r="B15" s="332"/>
      <c r="C15" s="332"/>
      <c r="D15" s="332"/>
      <c r="E15" s="332"/>
      <c r="F15" s="333"/>
      <c r="G15" s="230"/>
      <c r="H15" s="230"/>
      <c r="I15" s="230"/>
    </row>
    <row r="16" spans="1:9" x14ac:dyDescent="0.25">
      <c r="A16" s="323" t="s">
        <v>503</v>
      </c>
      <c r="B16" s="324"/>
      <c r="C16" s="324"/>
      <c r="D16" s="324"/>
      <c r="E16" s="324"/>
      <c r="F16" s="325"/>
      <c r="G16" s="230"/>
      <c r="H16" s="230">
        <v>1187000</v>
      </c>
      <c r="I16" s="230">
        <v>967490</v>
      </c>
    </row>
    <row r="17" spans="1:9" x14ac:dyDescent="0.25">
      <c r="A17" s="323" t="s">
        <v>480</v>
      </c>
      <c r="B17" s="324"/>
      <c r="C17" s="324"/>
      <c r="D17" s="324"/>
      <c r="E17" s="324"/>
      <c r="F17" s="325"/>
      <c r="G17" s="230"/>
      <c r="H17" s="230">
        <v>5433071</v>
      </c>
      <c r="I17" s="230">
        <v>1512168</v>
      </c>
    </row>
    <row r="18" spans="1:9" x14ac:dyDescent="0.25">
      <c r="A18" s="323" t="s">
        <v>504</v>
      </c>
      <c r="B18" s="324"/>
      <c r="C18" s="324"/>
      <c r="D18" s="324"/>
      <c r="E18" s="324"/>
      <c r="F18" s="325"/>
      <c r="G18" s="230">
        <v>241133000</v>
      </c>
      <c r="H18" s="230"/>
      <c r="I18" s="230"/>
    </row>
    <row r="19" spans="1:9" x14ac:dyDescent="0.25">
      <c r="A19" s="323" t="s">
        <v>505</v>
      </c>
      <c r="B19" s="326"/>
      <c r="C19" s="326"/>
      <c r="D19" s="326"/>
      <c r="E19" s="326"/>
      <c r="F19" s="327"/>
      <c r="G19" s="230"/>
      <c r="H19" s="230">
        <v>26312104</v>
      </c>
      <c r="I19" s="230"/>
    </row>
    <row r="20" spans="1:9" x14ac:dyDescent="0.25">
      <c r="A20" s="323" t="s">
        <v>496</v>
      </c>
      <c r="B20" s="326"/>
      <c r="C20" s="326"/>
      <c r="D20" s="326"/>
      <c r="E20" s="326"/>
      <c r="F20" s="327"/>
      <c r="G20" s="230"/>
      <c r="H20" s="230">
        <v>14999999</v>
      </c>
      <c r="I20" s="230"/>
    </row>
    <row r="21" spans="1:9" x14ac:dyDescent="0.25">
      <c r="A21" s="323"/>
      <c r="B21" s="326"/>
      <c r="C21" s="326"/>
      <c r="D21" s="326"/>
      <c r="E21" s="326"/>
      <c r="F21" s="327"/>
      <c r="G21" s="230"/>
      <c r="H21" s="230"/>
      <c r="I21" s="230"/>
    </row>
    <row r="22" spans="1:9" x14ac:dyDescent="0.25">
      <c r="A22" s="331" t="s">
        <v>476</v>
      </c>
      <c r="B22" s="332"/>
      <c r="C22" s="332"/>
      <c r="D22" s="332"/>
      <c r="E22" s="332"/>
      <c r="F22" s="333"/>
      <c r="G22" s="230"/>
      <c r="H22" s="230"/>
      <c r="I22" s="230"/>
    </row>
    <row r="23" spans="1:9" ht="12.75" customHeight="1" x14ac:dyDescent="0.25">
      <c r="A23" s="323" t="s">
        <v>500</v>
      </c>
      <c r="B23" s="326"/>
      <c r="C23" s="326"/>
      <c r="D23" s="326"/>
      <c r="E23" s="326"/>
      <c r="F23" s="327"/>
      <c r="G23" s="230"/>
      <c r="H23" s="230">
        <v>297790</v>
      </c>
      <c r="I23" s="230">
        <v>297290</v>
      </c>
    </row>
    <row r="24" spans="1:9" x14ac:dyDescent="0.25">
      <c r="A24" s="323" t="s">
        <v>501</v>
      </c>
      <c r="B24" s="326"/>
      <c r="C24" s="326"/>
      <c r="D24" s="326"/>
      <c r="E24" s="326"/>
      <c r="F24" s="327"/>
      <c r="G24" s="230">
        <v>317500</v>
      </c>
      <c r="H24" s="230">
        <v>317500</v>
      </c>
      <c r="I24" s="230">
        <v>178530</v>
      </c>
    </row>
    <row r="25" spans="1:9" x14ac:dyDescent="0.25">
      <c r="A25" s="323"/>
      <c r="B25" s="326"/>
      <c r="C25" s="326"/>
      <c r="D25" s="326"/>
      <c r="E25" s="326"/>
      <c r="F25" s="327"/>
      <c r="G25" s="230"/>
      <c r="H25" s="230"/>
      <c r="I25" s="230"/>
    </row>
    <row r="26" spans="1:9" x14ac:dyDescent="0.25">
      <c r="A26" s="323"/>
      <c r="B26" s="326"/>
      <c r="C26" s="326"/>
      <c r="D26" s="326"/>
      <c r="E26" s="326"/>
      <c r="F26" s="327"/>
      <c r="G26" s="230"/>
      <c r="H26" s="230"/>
      <c r="I26" s="230"/>
    </row>
    <row r="27" spans="1:9" x14ac:dyDescent="0.25">
      <c r="A27" s="15" t="s">
        <v>3</v>
      </c>
      <c r="B27" s="3"/>
      <c r="C27" s="3"/>
      <c r="D27" s="3"/>
      <c r="E27" s="3"/>
      <c r="F27" s="4"/>
      <c r="G27" s="231">
        <f>SUM(G15:G26)</f>
        <v>241450500</v>
      </c>
      <c r="H27" s="231">
        <f>SUM(H15:H26)</f>
        <v>48547464</v>
      </c>
      <c r="I27" s="231">
        <f>SUM(I15:I26)</f>
        <v>2955478</v>
      </c>
    </row>
    <row r="28" spans="1:9" ht="18" customHeight="1" x14ac:dyDescent="0.25">
      <c r="A28" s="328" t="s">
        <v>9</v>
      </c>
      <c r="B28" s="329"/>
      <c r="C28" s="329"/>
      <c r="D28" s="329"/>
      <c r="E28" s="329"/>
      <c r="F28" s="330"/>
      <c r="G28" s="230"/>
      <c r="H28" s="230"/>
      <c r="I28" s="230"/>
    </row>
    <row r="29" spans="1:9" x14ac:dyDescent="0.25">
      <c r="A29" s="2"/>
      <c r="B29" s="3"/>
      <c r="C29" s="3"/>
      <c r="D29" s="3"/>
      <c r="E29" s="3"/>
      <c r="F29" s="4"/>
      <c r="G29" s="231">
        <v>0</v>
      </c>
      <c r="H29" s="231">
        <v>0</v>
      </c>
      <c r="I29" s="231">
        <v>0</v>
      </c>
    </row>
    <row r="30" spans="1:9" x14ac:dyDescent="0.25">
      <c r="A30" s="15" t="s">
        <v>3</v>
      </c>
      <c r="B30" s="12"/>
      <c r="C30" s="12"/>
      <c r="D30" s="12"/>
      <c r="E30" s="12"/>
      <c r="F30" s="5"/>
      <c r="G30" s="230"/>
      <c r="H30" s="230"/>
      <c r="I30" s="230"/>
    </row>
    <row r="31" spans="1:9" ht="18" customHeight="1" x14ac:dyDescent="0.25">
      <c r="A31" s="328" t="s">
        <v>30</v>
      </c>
      <c r="B31" s="329"/>
      <c r="C31" s="329"/>
      <c r="D31" s="329"/>
      <c r="E31" s="329"/>
      <c r="F31" s="330"/>
      <c r="G31" s="230"/>
      <c r="H31" s="230"/>
      <c r="I31" s="230"/>
    </row>
    <row r="32" spans="1:9" ht="12.75" customHeight="1" x14ac:dyDescent="0.25">
      <c r="A32" s="334" t="s">
        <v>494</v>
      </c>
      <c r="B32" s="335"/>
      <c r="C32" s="335"/>
      <c r="D32" s="335"/>
      <c r="E32" s="335"/>
      <c r="F32" s="336"/>
      <c r="G32" s="230"/>
      <c r="H32" s="230">
        <v>2733040</v>
      </c>
      <c r="I32" s="230">
        <v>2733040</v>
      </c>
    </row>
    <row r="33" spans="1:9" ht="12.75" customHeight="1" x14ac:dyDescent="0.25">
      <c r="A33" s="334" t="s">
        <v>495</v>
      </c>
      <c r="B33" s="335"/>
      <c r="C33" s="335"/>
      <c r="D33" s="335"/>
      <c r="E33" s="335"/>
      <c r="F33" s="336"/>
      <c r="G33" s="230"/>
      <c r="H33" s="230">
        <v>241133000</v>
      </c>
      <c r="I33" s="230">
        <v>241133000</v>
      </c>
    </row>
    <row r="34" spans="1:9" ht="12.75" customHeight="1" x14ac:dyDescent="0.25">
      <c r="A34" s="290"/>
      <c r="B34" s="291"/>
      <c r="C34" s="291"/>
      <c r="D34" s="291"/>
      <c r="E34" s="291"/>
      <c r="F34" s="291"/>
      <c r="G34" s="230"/>
      <c r="H34" s="230"/>
      <c r="I34" s="230"/>
    </row>
    <row r="35" spans="1:9" ht="12.75" customHeight="1" x14ac:dyDescent="0.25">
      <c r="A35" s="2"/>
      <c r="B35" s="3"/>
      <c r="C35" s="3"/>
      <c r="D35" s="3"/>
      <c r="E35" s="3"/>
      <c r="F35" s="3"/>
      <c r="G35" s="272"/>
      <c r="H35" s="230"/>
      <c r="I35" s="230"/>
    </row>
    <row r="36" spans="1:9" x14ac:dyDescent="0.25">
      <c r="A36" s="15" t="s">
        <v>3</v>
      </c>
      <c r="B36" s="13"/>
      <c r="C36" s="13"/>
      <c r="D36" s="13"/>
      <c r="E36" s="13"/>
      <c r="F36" s="13"/>
      <c r="G36" s="231">
        <f>SUM(G32:G35)</f>
        <v>0</v>
      </c>
      <c r="H36" s="231">
        <f t="shared" ref="H36:I36" si="1">SUM(H32:H35)</f>
        <v>243866040</v>
      </c>
      <c r="I36" s="231">
        <f t="shared" si="1"/>
        <v>243866040</v>
      </c>
    </row>
    <row r="37" spans="1:9" ht="18" customHeight="1" x14ac:dyDescent="0.25">
      <c r="A37" s="328" t="s">
        <v>20</v>
      </c>
      <c r="B37" s="329"/>
      <c r="C37" s="329"/>
      <c r="D37" s="329"/>
      <c r="E37" s="329"/>
      <c r="F37" s="330"/>
      <c r="G37" s="230"/>
      <c r="H37" s="230"/>
      <c r="I37" s="230"/>
    </row>
    <row r="38" spans="1:9" x14ac:dyDescent="0.25">
      <c r="A38" s="323"/>
      <c r="B38" s="324"/>
      <c r="C38" s="324"/>
      <c r="D38" s="324"/>
      <c r="E38" s="324"/>
      <c r="F38" s="325"/>
      <c r="G38" s="272"/>
      <c r="H38" s="272"/>
      <c r="I38" s="230"/>
    </row>
    <row r="39" spans="1:9" x14ac:dyDescent="0.25">
      <c r="A39" s="2"/>
      <c r="B39" s="3"/>
      <c r="C39" s="3"/>
      <c r="D39" s="3"/>
      <c r="E39" s="3"/>
      <c r="F39" s="4"/>
      <c r="G39" s="272"/>
      <c r="H39" s="272"/>
      <c r="I39" s="230"/>
    </row>
    <row r="40" spans="1:9" ht="12.75" customHeight="1" x14ac:dyDescent="0.25">
      <c r="A40" s="15" t="s">
        <v>3</v>
      </c>
      <c r="B40" s="13"/>
      <c r="C40" s="13"/>
      <c r="D40" s="13"/>
      <c r="E40" s="13"/>
      <c r="F40" s="13"/>
      <c r="G40" s="231">
        <f>SUM(G38:G39)</f>
        <v>0</v>
      </c>
      <c r="H40" s="231">
        <f>SUM(H38:H39)</f>
        <v>0</v>
      </c>
      <c r="I40" s="231">
        <f>SUM(I38:I39)</f>
        <v>0</v>
      </c>
    </row>
    <row r="41" spans="1:9" ht="17.100000000000001" customHeight="1" x14ac:dyDescent="0.25">
      <c r="A41" s="15" t="s">
        <v>31</v>
      </c>
      <c r="B41" s="13"/>
      <c r="C41" s="13"/>
      <c r="D41" s="13"/>
      <c r="E41" s="13"/>
      <c r="F41" s="13"/>
      <c r="G41" s="231"/>
      <c r="H41" s="231"/>
      <c r="I41" s="231"/>
    </row>
    <row r="42" spans="1:9" ht="18" customHeight="1" x14ac:dyDescent="0.25">
      <c r="A42" s="15" t="s">
        <v>10</v>
      </c>
      <c r="B42" s="3"/>
      <c r="C42" s="3"/>
      <c r="D42" s="3"/>
      <c r="E42" s="3"/>
      <c r="F42" s="4"/>
      <c r="G42" s="231">
        <f>+G13+G27+G36</f>
        <v>256439773</v>
      </c>
      <c r="H42" s="231">
        <f t="shared" ref="H42:I42" si="2">+H13+H27+H36</f>
        <v>309849803</v>
      </c>
      <c r="I42" s="231">
        <f t="shared" si="2"/>
        <v>264257817</v>
      </c>
    </row>
    <row r="43" spans="1:9" ht="9.9" customHeight="1" x14ac:dyDescent="0.25"/>
    <row r="44" spans="1:9" ht="15.6" x14ac:dyDescent="0.3">
      <c r="A44" s="306" t="s">
        <v>21</v>
      </c>
      <c r="B44" s="306"/>
      <c r="C44" s="306"/>
      <c r="D44" s="306"/>
      <c r="E44" s="306"/>
      <c r="F44" s="306"/>
      <c r="G44" s="306"/>
      <c r="H44" s="306"/>
      <c r="I44" s="306"/>
    </row>
    <row r="45" spans="1:9" ht="15.6" x14ac:dyDescent="0.3">
      <c r="A45" s="306" t="s">
        <v>492</v>
      </c>
      <c r="B45" s="306"/>
      <c r="C45" s="306"/>
      <c r="D45" s="306"/>
      <c r="E45" s="306"/>
      <c r="F45" s="306"/>
      <c r="G45" s="306"/>
      <c r="H45" s="306"/>
      <c r="I45" s="306"/>
    </row>
    <row r="46" spans="1:9" ht="9.9" customHeight="1" x14ac:dyDescent="0.25"/>
    <row r="47" spans="1:9" ht="12.6" customHeight="1" x14ac:dyDescent="0.25">
      <c r="A47" s="307" t="s">
        <v>22</v>
      </c>
      <c r="B47" s="308"/>
      <c r="C47" s="308"/>
      <c r="D47" s="308"/>
      <c r="E47" s="308"/>
      <c r="F47" s="309"/>
      <c r="G47" s="278" t="s">
        <v>12</v>
      </c>
      <c r="H47" s="278" t="s">
        <v>13</v>
      </c>
      <c r="I47" s="313" t="s">
        <v>14</v>
      </c>
    </row>
    <row r="48" spans="1:9" ht="12.6" customHeight="1" x14ac:dyDescent="0.25">
      <c r="A48" s="310"/>
      <c r="B48" s="311"/>
      <c r="C48" s="311"/>
      <c r="D48" s="311"/>
      <c r="E48" s="311"/>
      <c r="F48" s="312"/>
      <c r="G48" s="315" t="s">
        <v>7</v>
      </c>
      <c r="H48" s="316"/>
      <c r="I48" s="314"/>
    </row>
    <row r="49" spans="1:9" ht="12.75" customHeight="1" x14ac:dyDescent="0.25">
      <c r="A49" s="279"/>
      <c r="B49" s="280"/>
      <c r="C49" s="280"/>
      <c r="D49" s="280"/>
      <c r="E49" s="280"/>
      <c r="F49" s="281"/>
      <c r="G49" s="282"/>
      <c r="H49" s="283"/>
      <c r="I49" s="283"/>
    </row>
    <row r="50" spans="1:9" x14ac:dyDescent="0.25">
      <c r="A50" s="15" t="s">
        <v>3</v>
      </c>
      <c r="B50" s="3"/>
      <c r="C50" s="3"/>
      <c r="D50" s="3"/>
      <c r="E50" s="3"/>
      <c r="F50" s="4"/>
      <c r="G50" s="231">
        <f>SUM(G49:G49)</f>
        <v>0</v>
      </c>
      <c r="H50" s="231">
        <f>SUM(H49:H49)</f>
        <v>0</v>
      </c>
      <c r="I50" s="231">
        <f>SUM(I49:I49)</f>
        <v>0</v>
      </c>
    </row>
    <row r="51" spans="1:9" ht="18" customHeight="1" x14ac:dyDescent="0.25">
      <c r="A51" s="328" t="s">
        <v>477</v>
      </c>
      <c r="B51" s="329"/>
      <c r="C51" s="329"/>
      <c r="D51" s="329"/>
      <c r="E51" s="329"/>
      <c r="F51" s="330"/>
      <c r="G51" s="231"/>
      <c r="H51" s="231"/>
      <c r="I51" s="231"/>
    </row>
    <row r="52" spans="1:9" ht="12.9" customHeight="1" x14ac:dyDescent="0.25">
      <c r="A52" s="340" t="s">
        <v>475</v>
      </c>
      <c r="B52" s="341"/>
      <c r="C52" s="341"/>
      <c r="D52" s="341"/>
      <c r="E52" s="341"/>
      <c r="F52" s="342"/>
      <c r="G52" s="284"/>
      <c r="H52" s="278"/>
      <c r="I52" s="285"/>
    </row>
    <row r="53" spans="1:9" ht="12.9" customHeight="1" x14ac:dyDescent="0.25">
      <c r="A53" s="343" t="s">
        <v>481</v>
      </c>
      <c r="B53" s="344"/>
      <c r="C53" s="344"/>
      <c r="D53" s="344"/>
      <c r="E53" s="344"/>
      <c r="F53" s="345"/>
      <c r="G53" s="282"/>
      <c r="H53" s="283"/>
      <c r="I53" s="283">
        <v>614400</v>
      </c>
    </row>
    <row r="54" spans="1:9" ht="12.9" customHeight="1" x14ac:dyDescent="0.25">
      <c r="A54" s="343"/>
      <c r="B54" s="344"/>
      <c r="C54" s="344"/>
      <c r="D54" s="344"/>
      <c r="E54" s="344"/>
      <c r="F54" s="345"/>
      <c r="G54" s="282"/>
      <c r="H54" s="283"/>
      <c r="I54" s="283"/>
    </row>
    <row r="55" spans="1:9" ht="12.9" customHeight="1" x14ac:dyDescent="0.25">
      <c r="A55" s="279"/>
      <c r="B55" s="280"/>
      <c r="C55" s="280"/>
      <c r="D55" s="280"/>
      <c r="E55" s="280"/>
      <c r="F55" s="281"/>
      <c r="G55" s="282"/>
      <c r="H55" s="283"/>
      <c r="I55" s="283"/>
    </row>
    <row r="56" spans="1:9" ht="12.9" customHeight="1" x14ac:dyDescent="0.25">
      <c r="A56" s="15" t="s">
        <v>3</v>
      </c>
      <c r="B56" s="3"/>
      <c r="C56" s="3"/>
      <c r="D56" s="3"/>
      <c r="E56" s="3"/>
      <c r="F56" s="4"/>
      <c r="G56" s="231">
        <f>SUM(G53:G55)</f>
        <v>0</v>
      </c>
      <c r="H56" s="231">
        <f>SUM(H53:H55)</f>
        <v>0</v>
      </c>
      <c r="I56" s="231">
        <f>SUM(I53:I55)</f>
        <v>614400</v>
      </c>
    </row>
    <row r="57" spans="1:9" ht="18" customHeight="1" x14ac:dyDescent="0.25">
      <c r="A57" s="328" t="s">
        <v>478</v>
      </c>
      <c r="B57" s="329"/>
      <c r="C57" s="329"/>
      <c r="D57" s="329"/>
      <c r="E57" s="329"/>
      <c r="F57" s="330"/>
      <c r="G57" s="230"/>
      <c r="H57" s="230"/>
      <c r="I57" s="230"/>
    </row>
    <row r="58" spans="1:9" x14ac:dyDescent="0.25">
      <c r="A58" s="331" t="s">
        <v>475</v>
      </c>
      <c r="B58" s="332"/>
      <c r="C58" s="332"/>
      <c r="D58" s="332"/>
      <c r="E58" s="332"/>
      <c r="F58" s="333"/>
      <c r="G58" s="230"/>
      <c r="H58" s="230"/>
      <c r="I58" s="230"/>
    </row>
    <row r="59" spans="1:9" x14ac:dyDescent="0.25">
      <c r="A59" s="337" t="s">
        <v>496</v>
      </c>
      <c r="B59" s="338"/>
      <c r="C59" s="338"/>
      <c r="D59" s="338"/>
      <c r="E59" s="338"/>
      <c r="F59" s="339"/>
      <c r="G59" s="230"/>
      <c r="H59" s="230">
        <v>14999999</v>
      </c>
      <c r="I59" s="230">
        <v>14999999</v>
      </c>
    </row>
    <row r="60" spans="1:9" x14ac:dyDescent="0.25">
      <c r="A60" s="337" t="s">
        <v>497</v>
      </c>
      <c r="B60" s="338"/>
      <c r="C60" s="338"/>
      <c r="D60" s="338"/>
      <c r="E60" s="338"/>
      <c r="F60" s="339"/>
      <c r="G60" s="230"/>
      <c r="H60" s="230">
        <v>26312104</v>
      </c>
      <c r="I60" s="230">
        <v>26312104</v>
      </c>
    </row>
    <row r="61" spans="1:9" x14ac:dyDescent="0.25">
      <c r="A61" s="337" t="s">
        <v>498</v>
      </c>
      <c r="B61" s="338"/>
      <c r="C61" s="338"/>
      <c r="D61" s="338"/>
      <c r="E61" s="338"/>
      <c r="F61" s="339"/>
      <c r="G61" s="230"/>
      <c r="H61" s="230"/>
      <c r="I61" s="230">
        <v>7445057</v>
      </c>
    </row>
    <row r="62" spans="1:9" x14ac:dyDescent="0.25">
      <c r="A62" s="323"/>
      <c r="B62" s="324"/>
      <c r="C62" s="324"/>
      <c r="D62" s="324"/>
      <c r="E62" s="324"/>
      <c r="F62" s="325"/>
      <c r="G62" s="230"/>
      <c r="H62" s="230"/>
      <c r="I62" s="230"/>
    </row>
    <row r="63" spans="1:9" x14ac:dyDescent="0.25">
      <c r="A63" s="15" t="s">
        <v>3</v>
      </c>
      <c r="B63" s="3"/>
      <c r="C63" s="3"/>
      <c r="D63" s="3"/>
      <c r="E63" s="3"/>
      <c r="F63" s="4"/>
      <c r="G63" s="231">
        <f>SUM(G58:G62)</f>
        <v>0</v>
      </c>
      <c r="H63" s="231">
        <f t="shared" ref="H63:I63" si="3">SUM(H58:H62)</f>
        <v>41312103</v>
      </c>
      <c r="I63" s="231">
        <f t="shared" si="3"/>
        <v>48757160</v>
      </c>
    </row>
    <row r="64" spans="1:9" x14ac:dyDescent="0.25">
      <c r="A64" s="15"/>
      <c r="B64" s="3"/>
      <c r="C64" s="3"/>
      <c r="D64" s="3"/>
      <c r="E64" s="3"/>
      <c r="F64" s="4"/>
      <c r="G64" s="231"/>
      <c r="H64" s="231"/>
      <c r="I64" s="231"/>
    </row>
    <row r="65" spans="1:9" x14ac:dyDescent="0.25">
      <c r="A65" s="15"/>
      <c r="B65" s="3"/>
      <c r="C65" s="3"/>
      <c r="D65" s="3"/>
      <c r="E65" s="3"/>
      <c r="F65" s="4"/>
      <c r="G65" s="231"/>
      <c r="H65" s="231"/>
      <c r="I65" s="231"/>
    </row>
    <row r="66" spans="1:9" x14ac:dyDescent="0.25">
      <c r="A66" s="15"/>
      <c r="B66" s="3"/>
      <c r="C66" s="3"/>
      <c r="D66" s="3"/>
      <c r="E66" s="3"/>
      <c r="F66" s="4"/>
      <c r="G66" s="231"/>
      <c r="H66" s="231"/>
      <c r="I66" s="231"/>
    </row>
    <row r="67" spans="1:9" ht="18" customHeight="1" x14ac:dyDescent="0.25">
      <c r="A67" s="328" t="s">
        <v>479</v>
      </c>
      <c r="B67" s="329"/>
      <c r="C67" s="329"/>
      <c r="D67" s="329"/>
      <c r="E67" s="329"/>
      <c r="F67" s="330"/>
      <c r="G67" s="231"/>
      <c r="H67" s="231"/>
      <c r="I67" s="231"/>
    </row>
    <row r="68" spans="1:9" ht="12.75" customHeight="1" x14ac:dyDescent="0.25">
      <c r="A68" s="334" t="s">
        <v>499</v>
      </c>
      <c r="B68" s="335"/>
      <c r="C68" s="335"/>
      <c r="D68" s="335"/>
      <c r="E68" s="335"/>
      <c r="F68" s="336"/>
      <c r="G68" s="231"/>
      <c r="H68" s="231"/>
      <c r="I68" s="230">
        <v>2500000</v>
      </c>
    </row>
    <row r="69" spans="1:9" x14ac:dyDescent="0.25">
      <c r="A69" s="346"/>
      <c r="B69" s="338"/>
      <c r="C69" s="338"/>
      <c r="D69" s="338"/>
      <c r="E69" s="338"/>
      <c r="F69" s="339"/>
      <c r="G69" s="230"/>
      <c r="H69" s="230"/>
      <c r="I69" s="230"/>
    </row>
    <row r="70" spans="1:9" x14ac:dyDescent="0.25">
      <c r="A70" s="15" t="s">
        <v>3</v>
      </c>
      <c r="B70" s="3"/>
      <c r="C70" s="3"/>
      <c r="D70" s="3"/>
      <c r="E70" s="3"/>
      <c r="F70" s="4"/>
      <c r="G70" s="231">
        <f>SUM(G69:G69)</f>
        <v>0</v>
      </c>
      <c r="H70" s="231">
        <f>SUM(H69:H69)</f>
        <v>0</v>
      </c>
      <c r="I70" s="231">
        <f>SUM(I69:I69)</f>
        <v>0</v>
      </c>
    </row>
    <row r="71" spans="1:9" ht="18" customHeight="1" x14ac:dyDescent="0.25">
      <c r="A71" s="328" t="s">
        <v>23</v>
      </c>
      <c r="B71" s="329"/>
      <c r="C71" s="329"/>
      <c r="D71" s="329"/>
      <c r="E71" s="329"/>
      <c r="F71" s="330"/>
      <c r="G71" s="231"/>
      <c r="H71" s="231"/>
      <c r="I71" s="231"/>
    </row>
    <row r="72" spans="1:9" x14ac:dyDescent="0.25">
      <c r="A72" s="334" t="s">
        <v>474</v>
      </c>
      <c r="B72" s="338"/>
      <c r="C72" s="338"/>
      <c r="D72" s="338"/>
      <c r="E72" s="338"/>
      <c r="F72" s="339"/>
      <c r="G72" s="230">
        <v>253873882</v>
      </c>
      <c r="H72" s="230">
        <v>243866040</v>
      </c>
      <c r="I72" s="230">
        <v>243866040</v>
      </c>
    </row>
    <row r="73" spans="1:9" x14ac:dyDescent="0.25">
      <c r="A73" s="15" t="s">
        <v>3</v>
      </c>
      <c r="B73" s="3"/>
      <c r="C73" s="3"/>
      <c r="D73" s="3"/>
      <c r="E73" s="3"/>
      <c r="F73" s="4"/>
      <c r="G73" s="231">
        <f>SUM(G72:G72)</f>
        <v>253873882</v>
      </c>
      <c r="H73" s="231">
        <f>SUM(H72:H72)</f>
        <v>243866040</v>
      </c>
      <c r="I73" s="231">
        <f>SUM(I72:I72)</f>
        <v>243866040</v>
      </c>
    </row>
    <row r="74" spans="1:9" ht="18" customHeight="1" x14ac:dyDescent="0.25">
      <c r="A74" s="15" t="s">
        <v>24</v>
      </c>
      <c r="B74" s="3"/>
      <c r="C74" s="3"/>
      <c r="D74" s="3"/>
      <c r="E74" s="3"/>
      <c r="F74" s="4"/>
      <c r="G74" s="231">
        <f>SUM(G73+G63+G56+G70)</f>
        <v>253873882</v>
      </c>
      <c r="H74" s="231">
        <f>SUM(H73+H63+H56+H50)</f>
        <v>285178143</v>
      </c>
      <c r="I74" s="231">
        <f>SUM(I73+I63+I56+I50)</f>
        <v>293237600</v>
      </c>
    </row>
  </sheetData>
  <mergeCells count="51">
    <mergeCell ref="A72:F72"/>
    <mergeCell ref="A60:F60"/>
    <mergeCell ref="A61:F61"/>
    <mergeCell ref="A62:F62"/>
    <mergeCell ref="A67:F67"/>
    <mergeCell ref="A69:F69"/>
    <mergeCell ref="A71:F71"/>
    <mergeCell ref="A68:F68"/>
    <mergeCell ref="A59:F59"/>
    <mergeCell ref="A44:I44"/>
    <mergeCell ref="A45:I45"/>
    <mergeCell ref="A47:F48"/>
    <mergeCell ref="I47:I48"/>
    <mergeCell ref="G48:H48"/>
    <mergeCell ref="A51:F51"/>
    <mergeCell ref="A52:F52"/>
    <mergeCell ref="A53:F53"/>
    <mergeCell ref="A54:F54"/>
    <mergeCell ref="A57:F57"/>
    <mergeCell ref="A58:F58"/>
    <mergeCell ref="A19:F19"/>
    <mergeCell ref="A38:F38"/>
    <mergeCell ref="A21:F21"/>
    <mergeCell ref="A22:F22"/>
    <mergeCell ref="A23:F23"/>
    <mergeCell ref="A24:F24"/>
    <mergeCell ref="A25:F25"/>
    <mergeCell ref="A26:F26"/>
    <mergeCell ref="A28:F28"/>
    <mergeCell ref="A31:F31"/>
    <mergeCell ref="A37:F37"/>
    <mergeCell ref="A32:F32"/>
    <mergeCell ref="A33:F33"/>
    <mergeCell ref="A20:F20"/>
    <mergeCell ref="A14:F14"/>
    <mergeCell ref="A15:F15"/>
    <mergeCell ref="A16:F16"/>
    <mergeCell ref="A17:F17"/>
    <mergeCell ref="A18:F18"/>
    <mergeCell ref="A8:F8"/>
    <mergeCell ref="A9:F9"/>
    <mergeCell ref="A10:F10"/>
    <mergeCell ref="A11:F11"/>
    <mergeCell ref="A12:F12"/>
    <mergeCell ref="A1:I1"/>
    <mergeCell ref="A2:I2"/>
    <mergeCell ref="A3:I3"/>
    <mergeCell ref="A4:I4"/>
    <mergeCell ref="A6:F7"/>
    <mergeCell ref="I6:I7"/>
    <mergeCell ref="G7:H7"/>
  </mergeCells>
  <printOptions horizontalCentered="1"/>
  <pageMargins left="0.39370078740157483" right="0.39370078740157483" top="0.39370078740157483" bottom="0" header="0.51181102362204722" footer="0.51181102362204722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5"/>
  <dimension ref="A1:H22"/>
  <sheetViews>
    <sheetView view="pageLayout" zoomScaleNormal="85" workbookViewId="0">
      <selection sqref="A1:H1"/>
    </sheetView>
  </sheetViews>
  <sheetFormatPr defaultColWidth="9" defaultRowHeight="13.2" x14ac:dyDescent="0.25"/>
  <cols>
    <col min="1" max="1" width="40.6640625" customWidth="1"/>
    <col min="2" max="4" width="9.33203125" customWidth="1"/>
    <col min="5" max="5" width="40.6640625" customWidth="1"/>
    <col min="6" max="8" width="9.33203125" customWidth="1"/>
  </cols>
  <sheetData>
    <row r="1" spans="1:8" x14ac:dyDescent="0.25">
      <c r="A1" s="305" t="s">
        <v>521</v>
      </c>
      <c r="B1" s="305"/>
      <c r="C1" s="305"/>
      <c r="D1" s="305"/>
      <c r="E1" s="305"/>
      <c r="F1" s="305"/>
      <c r="G1" s="305"/>
      <c r="H1" s="347"/>
    </row>
    <row r="2" spans="1:8" ht="24.9" customHeight="1" x14ac:dyDescent="0.3">
      <c r="A2" s="306" t="s">
        <v>437</v>
      </c>
      <c r="B2" s="306"/>
      <c r="C2" s="306"/>
      <c r="D2" s="306"/>
      <c r="E2" s="306"/>
      <c r="F2" s="306"/>
      <c r="G2" s="306"/>
      <c r="H2" s="306"/>
    </row>
    <row r="3" spans="1:8" ht="24.9" customHeight="1" x14ac:dyDescent="0.3">
      <c r="A3" s="350" t="s">
        <v>489</v>
      </c>
      <c r="B3" s="350"/>
      <c r="C3" s="350"/>
      <c r="D3" s="350"/>
      <c r="E3" s="350"/>
      <c r="F3" s="350"/>
      <c r="G3" s="350"/>
      <c r="H3" s="350"/>
    </row>
    <row r="4" spans="1:8" ht="24.9" customHeight="1" x14ac:dyDescent="0.3">
      <c r="A4" s="351" t="s">
        <v>190</v>
      </c>
      <c r="B4" s="351"/>
      <c r="C4" s="351"/>
      <c r="D4" s="351"/>
      <c r="E4" s="351"/>
      <c r="F4" s="351"/>
      <c r="G4" s="351"/>
      <c r="H4" s="351"/>
    </row>
    <row r="5" spans="1:8" ht="20.100000000000001" customHeight="1" x14ac:dyDescent="0.3">
      <c r="A5" s="16"/>
      <c r="B5" s="16"/>
      <c r="C5" s="16"/>
      <c r="D5" s="16"/>
      <c r="E5" s="16"/>
      <c r="F5" s="16"/>
      <c r="G5" s="16"/>
      <c r="H5" s="210"/>
    </row>
    <row r="6" spans="1:8" ht="15" customHeight="1" x14ac:dyDescent="0.25">
      <c r="A6" s="348" t="s">
        <v>11</v>
      </c>
      <c r="B6" s="8" t="s">
        <v>12</v>
      </c>
      <c r="C6" s="8" t="s">
        <v>13</v>
      </c>
      <c r="D6" s="313" t="s">
        <v>14</v>
      </c>
      <c r="E6" s="348" t="s">
        <v>11</v>
      </c>
      <c r="F6" s="8" t="s">
        <v>12</v>
      </c>
      <c r="G6" s="8" t="s">
        <v>13</v>
      </c>
      <c r="H6" s="313" t="s">
        <v>14</v>
      </c>
    </row>
    <row r="7" spans="1:8" ht="15" customHeight="1" x14ac:dyDescent="0.25">
      <c r="A7" s="349"/>
      <c r="B7" s="315" t="s">
        <v>7</v>
      </c>
      <c r="C7" s="316"/>
      <c r="D7" s="314"/>
      <c r="E7" s="349"/>
      <c r="F7" s="315" t="s">
        <v>7</v>
      </c>
      <c r="G7" s="316"/>
      <c r="H7" s="314"/>
    </row>
    <row r="8" spans="1:8" ht="15" customHeight="1" x14ac:dyDescent="0.25">
      <c r="A8" s="11"/>
      <c r="B8" s="7"/>
      <c r="C8" s="7"/>
      <c r="D8" s="7"/>
      <c r="E8" s="20"/>
      <c r="F8" s="9"/>
      <c r="G8" s="9"/>
      <c r="H8" s="9"/>
    </row>
    <row r="9" spans="1:8" ht="30" customHeight="1" x14ac:dyDescent="0.25">
      <c r="A9" s="22" t="s">
        <v>147</v>
      </c>
      <c r="B9" s="232">
        <v>258009005</v>
      </c>
      <c r="C9" s="232">
        <v>297173870</v>
      </c>
      <c r="D9" s="232">
        <v>297173870</v>
      </c>
      <c r="E9" s="22" t="s">
        <v>141</v>
      </c>
      <c r="F9" s="232">
        <v>118160733</v>
      </c>
      <c r="G9" s="232">
        <v>174789832</v>
      </c>
      <c r="H9" s="232">
        <v>161122150</v>
      </c>
    </row>
    <row r="10" spans="1:8" ht="30" customHeight="1" x14ac:dyDescent="0.25">
      <c r="A10" s="22" t="s">
        <v>148</v>
      </c>
      <c r="B10" s="232">
        <v>22623484</v>
      </c>
      <c r="C10" s="232">
        <v>84479843</v>
      </c>
      <c r="D10" s="232">
        <v>67128606</v>
      </c>
      <c r="E10" s="22" t="s">
        <v>51</v>
      </c>
      <c r="F10" s="232">
        <v>20782621</v>
      </c>
      <c r="G10" s="232">
        <v>27610908</v>
      </c>
      <c r="H10" s="232">
        <v>25966275</v>
      </c>
    </row>
    <row r="11" spans="1:8" ht="30" customHeight="1" x14ac:dyDescent="0.25">
      <c r="A11" s="22" t="s">
        <v>149</v>
      </c>
      <c r="B11" s="232"/>
      <c r="C11" s="232">
        <v>41312103</v>
      </c>
      <c r="D11" s="232">
        <v>48757160</v>
      </c>
      <c r="E11" s="21" t="s">
        <v>2</v>
      </c>
      <c r="F11" s="232">
        <v>84653703</v>
      </c>
      <c r="G11" s="232">
        <v>97538292</v>
      </c>
      <c r="H11" s="232">
        <v>84346936</v>
      </c>
    </row>
    <row r="12" spans="1:8" ht="24.6" customHeight="1" x14ac:dyDescent="0.25">
      <c r="A12" s="22" t="s">
        <v>506</v>
      </c>
      <c r="B12" s="232"/>
      <c r="C12" s="232"/>
      <c r="D12" s="232">
        <v>79668</v>
      </c>
      <c r="E12" s="21" t="s">
        <v>142</v>
      </c>
      <c r="F12" s="232">
        <v>17961073</v>
      </c>
      <c r="G12" s="232">
        <v>18578573</v>
      </c>
      <c r="H12" s="232">
        <v>9283785</v>
      </c>
    </row>
    <row r="13" spans="1:8" ht="24.6" customHeight="1" x14ac:dyDescent="0.25">
      <c r="A13" s="22" t="s">
        <v>433</v>
      </c>
      <c r="B13" s="232">
        <v>6100000</v>
      </c>
      <c r="C13" s="232">
        <v>6100000</v>
      </c>
      <c r="D13" s="232">
        <v>5322174</v>
      </c>
      <c r="E13" s="19" t="s">
        <v>143</v>
      </c>
      <c r="F13" s="232">
        <v>103139247</v>
      </c>
      <c r="G13" s="232">
        <v>145971279</v>
      </c>
      <c r="H13" s="232">
        <v>105005926</v>
      </c>
    </row>
    <row r="14" spans="1:8" ht="24.9" customHeight="1" x14ac:dyDescent="0.25">
      <c r="A14" s="22" t="s">
        <v>150</v>
      </c>
      <c r="B14" s="232">
        <v>22800000</v>
      </c>
      <c r="C14" s="232">
        <v>22800000</v>
      </c>
      <c r="D14" s="232">
        <v>28054180</v>
      </c>
      <c r="E14" s="19" t="s">
        <v>144</v>
      </c>
      <c r="F14" s="232">
        <v>241450500</v>
      </c>
      <c r="G14" s="232">
        <v>48547464</v>
      </c>
      <c r="H14" s="232">
        <v>2955978</v>
      </c>
    </row>
    <row r="15" spans="1:8" ht="24.9" customHeight="1" x14ac:dyDescent="0.25">
      <c r="A15" s="22" t="s">
        <v>119</v>
      </c>
      <c r="B15" s="232"/>
      <c r="C15" s="232"/>
      <c r="D15" s="232">
        <v>146181</v>
      </c>
      <c r="E15" s="19" t="s">
        <v>19</v>
      </c>
      <c r="F15" s="232">
        <v>14989273</v>
      </c>
      <c r="G15" s="232">
        <v>17436299</v>
      </c>
      <c r="H15" s="232">
        <v>17436299</v>
      </c>
    </row>
    <row r="16" spans="1:8" ht="24.9" customHeight="1" x14ac:dyDescent="0.25">
      <c r="A16" s="23" t="s">
        <v>151</v>
      </c>
      <c r="B16" s="232">
        <v>4800000</v>
      </c>
      <c r="C16" s="232">
        <v>4800000</v>
      </c>
      <c r="D16" s="232">
        <v>11901878</v>
      </c>
      <c r="E16" s="19" t="s">
        <v>145</v>
      </c>
      <c r="F16" s="232"/>
      <c r="G16" s="232">
        <v>243866040</v>
      </c>
      <c r="H16" s="232">
        <v>243866040</v>
      </c>
    </row>
    <row r="17" spans="1:8" ht="24.9" customHeight="1" x14ac:dyDescent="0.25">
      <c r="A17" s="19" t="s">
        <v>152</v>
      </c>
      <c r="B17" s="232"/>
      <c r="C17" s="232"/>
      <c r="D17" s="232">
        <v>614000</v>
      </c>
      <c r="E17" s="23"/>
      <c r="F17" s="232"/>
      <c r="G17" s="232"/>
      <c r="H17" s="232"/>
    </row>
    <row r="18" spans="1:8" ht="24.9" customHeight="1" x14ac:dyDescent="0.25">
      <c r="A18" s="22" t="s">
        <v>153</v>
      </c>
      <c r="B18" s="232"/>
      <c r="C18" s="232"/>
      <c r="D18" s="232"/>
      <c r="E18" s="19"/>
      <c r="F18" s="232"/>
      <c r="G18" s="232"/>
      <c r="H18" s="232"/>
    </row>
    <row r="19" spans="1:8" ht="24.9" customHeight="1" x14ac:dyDescent="0.25">
      <c r="A19" s="22" t="s">
        <v>156</v>
      </c>
      <c r="B19" s="232"/>
      <c r="C19" s="232"/>
      <c r="D19" s="232">
        <v>2500000</v>
      </c>
      <c r="E19" s="19"/>
      <c r="F19" s="232"/>
      <c r="G19" s="232"/>
      <c r="H19" s="232"/>
    </row>
    <row r="20" spans="1:8" ht="24.9" customHeight="1" x14ac:dyDescent="0.25">
      <c r="A20" s="23" t="s">
        <v>157</v>
      </c>
      <c r="B20" s="232">
        <f>SUM(B8:B19)</f>
        <v>314332489</v>
      </c>
      <c r="C20" s="232">
        <f>SUM(C8:C19)</f>
        <v>456665816</v>
      </c>
      <c r="D20" s="232">
        <f>SUM(D8:D19)</f>
        <v>461677717</v>
      </c>
      <c r="E20" s="19" t="s">
        <v>146</v>
      </c>
      <c r="F20" s="232">
        <f>SUM(F9:F19)</f>
        <v>601137150</v>
      </c>
      <c r="G20" s="232">
        <f>SUM(G9:G19)</f>
        <v>774338687</v>
      </c>
      <c r="H20" s="232">
        <f>SUM(H9:H19)</f>
        <v>649983389</v>
      </c>
    </row>
    <row r="21" spans="1:8" ht="24.9" customHeight="1" x14ac:dyDescent="0.25">
      <c r="A21" s="19" t="s">
        <v>155</v>
      </c>
      <c r="B21" s="232">
        <v>423536732</v>
      </c>
      <c r="C21" s="232">
        <v>459894942</v>
      </c>
      <c r="D21" s="232">
        <v>469566312</v>
      </c>
      <c r="E21" s="19" t="s">
        <v>154</v>
      </c>
      <c r="F21" s="232">
        <v>136732071</v>
      </c>
      <c r="G21" s="232">
        <v>142232071</v>
      </c>
      <c r="H21" s="232">
        <v>141928185</v>
      </c>
    </row>
    <row r="22" spans="1:8" ht="24.9" customHeight="1" x14ac:dyDescent="0.25">
      <c r="A22" s="24" t="s">
        <v>4</v>
      </c>
      <c r="B22" s="232">
        <f>SUM(B20:B21)</f>
        <v>737869221</v>
      </c>
      <c r="C22" s="232">
        <f>SUM(C20:C21)</f>
        <v>916560758</v>
      </c>
      <c r="D22" s="232">
        <f>SUM(D20:D21)</f>
        <v>931244029</v>
      </c>
      <c r="E22" s="24" t="s">
        <v>8</v>
      </c>
      <c r="F22" s="232">
        <f>SUM(F20:F21)</f>
        <v>737869221</v>
      </c>
      <c r="G22" s="232">
        <f>SUM(G20:G21)</f>
        <v>916570758</v>
      </c>
      <c r="H22" s="232">
        <f>SUM(H20:H21)</f>
        <v>791911574</v>
      </c>
    </row>
  </sheetData>
  <mergeCells count="10">
    <mergeCell ref="A1:H1"/>
    <mergeCell ref="A2:H2"/>
    <mergeCell ref="A6:A7"/>
    <mergeCell ref="D6:D7"/>
    <mergeCell ref="E6:E7"/>
    <mergeCell ref="H6:H7"/>
    <mergeCell ref="B7:C7"/>
    <mergeCell ref="A3:H3"/>
    <mergeCell ref="A4:H4"/>
    <mergeCell ref="F7:G7"/>
  </mergeCells>
  <phoneticPr fontId="7" type="noConversion"/>
  <printOptions horizontalCentered="1"/>
  <pageMargins left="0.51181102362204722" right="0.47244094488188981" top="0.59055118110236227" bottom="0.39370078740157483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6"/>
  <sheetViews>
    <sheetView zoomScale="80" zoomScaleNormal="80" workbookViewId="0">
      <selection activeCell="B1" sqref="B1"/>
    </sheetView>
  </sheetViews>
  <sheetFormatPr defaultRowHeight="13.2" x14ac:dyDescent="0.25"/>
  <cols>
    <col min="1" max="1" width="3.5546875" customWidth="1"/>
    <col min="2" max="2" width="47.5546875" customWidth="1"/>
    <col min="3" max="15" width="12.6640625" customWidth="1"/>
    <col min="257" max="257" width="3.5546875" customWidth="1"/>
    <col min="258" max="258" width="47.5546875" customWidth="1"/>
    <col min="259" max="271" width="9.88671875" customWidth="1"/>
    <col min="513" max="513" width="3.5546875" customWidth="1"/>
    <col min="514" max="514" width="47.5546875" customWidth="1"/>
    <col min="515" max="527" width="9.88671875" customWidth="1"/>
    <col min="769" max="769" width="3.5546875" customWidth="1"/>
    <col min="770" max="770" width="47.5546875" customWidth="1"/>
    <col min="771" max="783" width="9.88671875" customWidth="1"/>
    <col min="1025" max="1025" width="3.5546875" customWidth="1"/>
    <col min="1026" max="1026" width="47.5546875" customWidth="1"/>
    <col min="1027" max="1039" width="9.88671875" customWidth="1"/>
    <col min="1281" max="1281" width="3.5546875" customWidth="1"/>
    <col min="1282" max="1282" width="47.5546875" customWidth="1"/>
    <col min="1283" max="1295" width="9.88671875" customWidth="1"/>
    <col min="1537" max="1537" width="3.5546875" customWidth="1"/>
    <col min="1538" max="1538" width="47.5546875" customWidth="1"/>
    <col min="1539" max="1551" width="9.88671875" customWidth="1"/>
    <col min="1793" max="1793" width="3.5546875" customWidth="1"/>
    <col min="1794" max="1794" width="47.5546875" customWidth="1"/>
    <col min="1795" max="1807" width="9.88671875" customWidth="1"/>
    <col min="2049" max="2049" width="3.5546875" customWidth="1"/>
    <col min="2050" max="2050" width="47.5546875" customWidth="1"/>
    <col min="2051" max="2063" width="9.88671875" customWidth="1"/>
    <col min="2305" max="2305" width="3.5546875" customWidth="1"/>
    <col min="2306" max="2306" width="47.5546875" customWidth="1"/>
    <col min="2307" max="2319" width="9.88671875" customWidth="1"/>
    <col min="2561" max="2561" width="3.5546875" customWidth="1"/>
    <col min="2562" max="2562" width="47.5546875" customWidth="1"/>
    <col min="2563" max="2575" width="9.88671875" customWidth="1"/>
    <col min="2817" max="2817" width="3.5546875" customWidth="1"/>
    <col min="2818" max="2818" width="47.5546875" customWidth="1"/>
    <col min="2819" max="2831" width="9.88671875" customWidth="1"/>
    <col min="3073" max="3073" width="3.5546875" customWidth="1"/>
    <col min="3074" max="3074" width="47.5546875" customWidth="1"/>
    <col min="3075" max="3087" width="9.88671875" customWidth="1"/>
    <col min="3329" max="3329" width="3.5546875" customWidth="1"/>
    <col min="3330" max="3330" width="47.5546875" customWidth="1"/>
    <col min="3331" max="3343" width="9.88671875" customWidth="1"/>
    <col min="3585" max="3585" width="3.5546875" customWidth="1"/>
    <col min="3586" max="3586" width="47.5546875" customWidth="1"/>
    <col min="3587" max="3599" width="9.88671875" customWidth="1"/>
    <col min="3841" max="3841" width="3.5546875" customWidth="1"/>
    <col min="3842" max="3842" width="47.5546875" customWidth="1"/>
    <col min="3843" max="3855" width="9.88671875" customWidth="1"/>
    <col min="4097" max="4097" width="3.5546875" customWidth="1"/>
    <col min="4098" max="4098" width="47.5546875" customWidth="1"/>
    <col min="4099" max="4111" width="9.88671875" customWidth="1"/>
    <col min="4353" max="4353" width="3.5546875" customWidth="1"/>
    <col min="4354" max="4354" width="47.5546875" customWidth="1"/>
    <col min="4355" max="4367" width="9.88671875" customWidth="1"/>
    <col min="4609" max="4609" width="3.5546875" customWidth="1"/>
    <col min="4610" max="4610" width="47.5546875" customWidth="1"/>
    <col min="4611" max="4623" width="9.88671875" customWidth="1"/>
    <col min="4865" max="4865" width="3.5546875" customWidth="1"/>
    <col min="4866" max="4866" width="47.5546875" customWidth="1"/>
    <col min="4867" max="4879" width="9.88671875" customWidth="1"/>
    <col min="5121" max="5121" width="3.5546875" customWidth="1"/>
    <col min="5122" max="5122" width="47.5546875" customWidth="1"/>
    <col min="5123" max="5135" width="9.88671875" customWidth="1"/>
    <col min="5377" max="5377" width="3.5546875" customWidth="1"/>
    <col min="5378" max="5378" width="47.5546875" customWidth="1"/>
    <col min="5379" max="5391" width="9.88671875" customWidth="1"/>
    <col min="5633" max="5633" width="3.5546875" customWidth="1"/>
    <col min="5634" max="5634" width="47.5546875" customWidth="1"/>
    <col min="5635" max="5647" width="9.88671875" customWidth="1"/>
    <col min="5889" max="5889" width="3.5546875" customWidth="1"/>
    <col min="5890" max="5890" width="47.5546875" customWidth="1"/>
    <col min="5891" max="5903" width="9.88671875" customWidth="1"/>
    <col min="6145" max="6145" width="3.5546875" customWidth="1"/>
    <col min="6146" max="6146" width="47.5546875" customWidth="1"/>
    <col min="6147" max="6159" width="9.88671875" customWidth="1"/>
    <col min="6401" max="6401" width="3.5546875" customWidth="1"/>
    <col min="6402" max="6402" width="47.5546875" customWidth="1"/>
    <col min="6403" max="6415" width="9.88671875" customWidth="1"/>
    <col min="6657" max="6657" width="3.5546875" customWidth="1"/>
    <col min="6658" max="6658" width="47.5546875" customWidth="1"/>
    <col min="6659" max="6671" width="9.88671875" customWidth="1"/>
    <col min="6913" max="6913" width="3.5546875" customWidth="1"/>
    <col min="6914" max="6914" width="47.5546875" customWidth="1"/>
    <col min="6915" max="6927" width="9.88671875" customWidth="1"/>
    <col min="7169" max="7169" width="3.5546875" customWidth="1"/>
    <col min="7170" max="7170" width="47.5546875" customWidth="1"/>
    <col min="7171" max="7183" width="9.88671875" customWidth="1"/>
    <col min="7425" max="7425" width="3.5546875" customWidth="1"/>
    <col min="7426" max="7426" width="47.5546875" customWidth="1"/>
    <col min="7427" max="7439" width="9.88671875" customWidth="1"/>
    <col min="7681" max="7681" width="3.5546875" customWidth="1"/>
    <col min="7682" max="7682" width="47.5546875" customWidth="1"/>
    <col min="7683" max="7695" width="9.88671875" customWidth="1"/>
    <col min="7937" max="7937" width="3.5546875" customWidth="1"/>
    <col min="7938" max="7938" width="47.5546875" customWidth="1"/>
    <col min="7939" max="7951" width="9.88671875" customWidth="1"/>
    <col min="8193" max="8193" width="3.5546875" customWidth="1"/>
    <col min="8194" max="8194" width="47.5546875" customWidth="1"/>
    <col min="8195" max="8207" width="9.88671875" customWidth="1"/>
    <col min="8449" max="8449" width="3.5546875" customWidth="1"/>
    <col min="8450" max="8450" width="47.5546875" customWidth="1"/>
    <col min="8451" max="8463" width="9.88671875" customWidth="1"/>
    <col min="8705" max="8705" width="3.5546875" customWidth="1"/>
    <col min="8706" max="8706" width="47.5546875" customWidth="1"/>
    <col min="8707" max="8719" width="9.88671875" customWidth="1"/>
    <col min="8961" max="8961" width="3.5546875" customWidth="1"/>
    <col min="8962" max="8962" width="47.5546875" customWidth="1"/>
    <col min="8963" max="8975" width="9.88671875" customWidth="1"/>
    <col min="9217" max="9217" width="3.5546875" customWidth="1"/>
    <col min="9218" max="9218" width="47.5546875" customWidth="1"/>
    <col min="9219" max="9231" width="9.88671875" customWidth="1"/>
    <col min="9473" max="9473" width="3.5546875" customWidth="1"/>
    <col min="9474" max="9474" width="47.5546875" customWidth="1"/>
    <col min="9475" max="9487" width="9.88671875" customWidth="1"/>
    <col min="9729" max="9729" width="3.5546875" customWidth="1"/>
    <col min="9730" max="9730" width="47.5546875" customWidth="1"/>
    <col min="9731" max="9743" width="9.88671875" customWidth="1"/>
    <col min="9985" max="9985" width="3.5546875" customWidth="1"/>
    <col min="9986" max="9986" width="47.5546875" customWidth="1"/>
    <col min="9987" max="9999" width="9.88671875" customWidth="1"/>
    <col min="10241" max="10241" width="3.5546875" customWidth="1"/>
    <col min="10242" max="10242" width="47.5546875" customWidth="1"/>
    <col min="10243" max="10255" width="9.88671875" customWidth="1"/>
    <col min="10497" max="10497" width="3.5546875" customWidth="1"/>
    <col min="10498" max="10498" width="47.5546875" customWidth="1"/>
    <col min="10499" max="10511" width="9.88671875" customWidth="1"/>
    <col min="10753" max="10753" width="3.5546875" customWidth="1"/>
    <col min="10754" max="10754" width="47.5546875" customWidth="1"/>
    <col min="10755" max="10767" width="9.88671875" customWidth="1"/>
    <col min="11009" max="11009" width="3.5546875" customWidth="1"/>
    <col min="11010" max="11010" width="47.5546875" customWidth="1"/>
    <col min="11011" max="11023" width="9.88671875" customWidth="1"/>
    <col min="11265" max="11265" width="3.5546875" customWidth="1"/>
    <col min="11266" max="11266" width="47.5546875" customWidth="1"/>
    <col min="11267" max="11279" width="9.88671875" customWidth="1"/>
    <col min="11521" max="11521" width="3.5546875" customWidth="1"/>
    <col min="11522" max="11522" width="47.5546875" customWidth="1"/>
    <col min="11523" max="11535" width="9.88671875" customWidth="1"/>
    <col min="11777" max="11777" width="3.5546875" customWidth="1"/>
    <col min="11778" max="11778" width="47.5546875" customWidth="1"/>
    <col min="11779" max="11791" width="9.88671875" customWidth="1"/>
    <col min="12033" max="12033" width="3.5546875" customWidth="1"/>
    <col min="12034" max="12034" width="47.5546875" customWidth="1"/>
    <col min="12035" max="12047" width="9.88671875" customWidth="1"/>
    <col min="12289" max="12289" width="3.5546875" customWidth="1"/>
    <col min="12290" max="12290" width="47.5546875" customWidth="1"/>
    <col min="12291" max="12303" width="9.88671875" customWidth="1"/>
    <col min="12545" max="12545" width="3.5546875" customWidth="1"/>
    <col min="12546" max="12546" width="47.5546875" customWidth="1"/>
    <col min="12547" max="12559" width="9.88671875" customWidth="1"/>
    <col min="12801" max="12801" width="3.5546875" customWidth="1"/>
    <col min="12802" max="12802" width="47.5546875" customWidth="1"/>
    <col min="12803" max="12815" width="9.88671875" customWidth="1"/>
    <col min="13057" max="13057" width="3.5546875" customWidth="1"/>
    <col min="13058" max="13058" width="47.5546875" customWidth="1"/>
    <col min="13059" max="13071" width="9.88671875" customWidth="1"/>
    <col min="13313" max="13313" width="3.5546875" customWidth="1"/>
    <col min="13314" max="13314" width="47.5546875" customWidth="1"/>
    <col min="13315" max="13327" width="9.88671875" customWidth="1"/>
    <col min="13569" max="13569" width="3.5546875" customWidth="1"/>
    <col min="13570" max="13570" width="47.5546875" customWidth="1"/>
    <col min="13571" max="13583" width="9.88671875" customWidth="1"/>
    <col min="13825" max="13825" width="3.5546875" customWidth="1"/>
    <col min="13826" max="13826" width="47.5546875" customWidth="1"/>
    <col min="13827" max="13839" width="9.88671875" customWidth="1"/>
    <col min="14081" max="14081" width="3.5546875" customWidth="1"/>
    <col min="14082" max="14082" width="47.5546875" customWidth="1"/>
    <col min="14083" max="14095" width="9.88671875" customWidth="1"/>
    <col min="14337" max="14337" width="3.5546875" customWidth="1"/>
    <col min="14338" max="14338" width="47.5546875" customWidth="1"/>
    <col min="14339" max="14351" width="9.88671875" customWidth="1"/>
    <col min="14593" max="14593" width="3.5546875" customWidth="1"/>
    <col min="14594" max="14594" width="47.5546875" customWidth="1"/>
    <col min="14595" max="14607" width="9.88671875" customWidth="1"/>
    <col min="14849" max="14849" width="3.5546875" customWidth="1"/>
    <col min="14850" max="14850" width="47.5546875" customWidth="1"/>
    <col min="14851" max="14863" width="9.88671875" customWidth="1"/>
    <col min="15105" max="15105" width="3.5546875" customWidth="1"/>
    <col min="15106" max="15106" width="47.5546875" customWidth="1"/>
    <col min="15107" max="15119" width="9.88671875" customWidth="1"/>
    <col min="15361" max="15361" width="3.5546875" customWidth="1"/>
    <col min="15362" max="15362" width="47.5546875" customWidth="1"/>
    <col min="15363" max="15375" width="9.88671875" customWidth="1"/>
    <col min="15617" max="15617" width="3.5546875" customWidth="1"/>
    <col min="15618" max="15618" width="47.5546875" customWidth="1"/>
    <col min="15619" max="15631" width="9.88671875" customWidth="1"/>
    <col min="15873" max="15873" width="3.5546875" customWidth="1"/>
    <col min="15874" max="15874" width="47.5546875" customWidth="1"/>
    <col min="15875" max="15887" width="9.88671875" customWidth="1"/>
    <col min="16129" max="16129" width="3.5546875" customWidth="1"/>
    <col min="16130" max="16130" width="47.5546875" customWidth="1"/>
    <col min="16131" max="16143" width="9.88671875" customWidth="1"/>
  </cols>
  <sheetData>
    <row r="1" spans="1:15" ht="15.6" x14ac:dyDescent="0.3">
      <c r="B1" s="170" t="s">
        <v>522</v>
      </c>
      <c r="O1" s="34" t="s">
        <v>216</v>
      </c>
    </row>
    <row r="2" spans="1:15" ht="15.6" x14ac:dyDescent="0.3">
      <c r="B2" s="355" t="s">
        <v>507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</row>
    <row r="3" spans="1:15" x14ac:dyDescent="0.25">
      <c r="N3" s="357"/>
      <c r="O3" s="357"/>
    </row>
    <row r="4" spans="1:15" ht="15.6" x14ac:dyDescent="0.3">
      <c r="A4" s="10"/>
      <c r="B4" s="74" t="s">
        <v>185</v>
      </c>
      <c r="C4" s="75" t="s">
        <v>186</v>
      </c>
      <c r="D4" s="75" t="s">
        <v>187</v>
      </c>
      <c r="E4" s="75" t="s">
        <v>188</v>
      </c>
      <c r="F4" s="75" t="s">
        <v>189</v>
      </c>
      <c r="G4" s="75" t="s">
        <v>200</v>
      </c>
      <c r="H4" s="75" t="s">
        <v>201</v>
      </c>
      <c r="I4" s="76" t="s">
        <v>202</v>
      </c>
      <c r="J4" s="75" t="s">
        <v>203</v>
      </c>
      <c r="K4" s="75" t="s">
        <v>204</v>
      </c>
      <c r="L4" s="75" t="s">
        <v>217</v>
      </c>
      <c r="M4" s="75" t="s">
        <v>218</v>
      </c>
      <c r="N4" s="75" t="s">
        <v>219</v>
      </c>
      <c r="O4" s="75" t="s">
        <v>220</v>
      </c>
    </row>
    <row r="5" spans="1:15" ht="15.6" x14ac:dyDescent="0.3">
      <c r="A5" s="10"/>
      <c r="B5" s="77" t="s">
        <v>221</v>
      </c>
      <c r="C5" s="358" t="s">
        <v>178</v>
      </c>
      <c r="D5" s="359"/>
      <c r="E5" s="359"/>
      <c r="F5" s="359"/>
      <c r="G5" s="359"/>
      <c r="H5" s="359"/>
      <c r="I5" s="360"/>
      <c r="J5" s="361" t="s">
        <v>244</v>
      </c>
      <c r="K5" s="362"/>
      <c r="L5" s="362"/>
      <c r="M5" s="362"/>
      <c r="N5" s="362"/>
      <c r="O5" s="363"/>
    </row>
    <row r="6" spans="1:15" ht="111.6" thickBot="1" x14ac:dyDescent="0.3">
      <c r="A6" s="68"/>
      <c r="B6" s="197" t="s">
        <v>28</v>
      </c>
      <c r="C6" s="198" t="s">
        <v>0</v>
      </c>
      <c r="D6" s="199" t="s">
        <v>1</v>
      </c>
      <c r="E6" s="199" t="s">
        <v>2</v>
      </c>
      <c r="F6" s="199" t="s">
        <v>222</v>
      </c>
      <c r="G6" s="199" t="s">
        <v>223</v>
      </c>
      <c r="H6" s="199" t="s">
        <v>224</v>
      </c>
      <c r="I6" s="200" t="s">
        <v>225</v>
      </c>
      <c r="J6" s="201" t="s">
        <v>226</v>
      </c>
      <c r="K6" s="202" t="s">
        <v>227</v>
      </c>
      <c r="L6" s="202" t="s">
        <v>228</v>
      </c>
      <c r="M6" s="202" t="s">
        <v>222</v>
      </c>
      <c r="N6" s="202" t="s">
        <v>155</v>
      </c>
      <c r="O6" s="203" t="s">
        <v>229</v>
      </c>
    </row>
    <row r="7" spans="1:15" ht="15.75" customHeight="1" x14ac:dyDescent="0.25">
      <c r="A7" s="10">
        <v>1</v>
      </c>
      <c r="B7" s="78" t="s">
        <v>462</v>
      </c>
      <c r="C7" s="233"/>
      <c r="D7" s="233"/>
      <c r="E7" s="233"/>
      <c r="F7" s="233"/>
      <c r="G7" s="233"/>
      <c r="H7" s="233">
        <v>10122141</v>
      </c>
      <c r="I7" s="234">
        <f t="shared" ref="I7:I21" si="0">SUM(C7:H7)</f>
        <v>10122141</v>
      </c>
      <c r="J7" s="235">
        <v>297173870</v>
      </c>
      <c r="K7" s="236"/>
      <c r="L7" s="236"/>
      <c r="M7" s="236"/>
      <c r="N7" s="236">
        <v>9965256</v>
      </c>
      <c r="O7" s="238">
        <f t="shared" ref="O7:O21" si="1">SUM(J7:N7)</f>
        <v>307139126</v>
      </c>
    </row>
    <row r="8" spans="1:15" ht="15.75" customHeight="1" x14ac:dyDescent="0.25">
      <c r="A8" s="10">
        <v>2</v>
      </c>
      <c r="B8" s="78" t="s">
        <v>464</v>
      </c>
      <c r="C8" s="233"/>
      <c r="D8" s="233"/>
      <c r="E8" s="233"/>
      <c r="F8" s="233"/>
      <c r="G8" s="233"/>
      <c r="H8" s="233"/>
      <c r="I8" s="234">
        <f t="shared" si="0"/>
        <v>0</v>
      </c>
      <c r="J8" s="235"/>
      <c r="K8" s="236"/>
      <c r="L8" s="236">
        <v>33602203</v>
      </c>
      <c r="M8" s="237"/>
      <c r="N8" s="236"/>
      <c r="O8" s="238">
        <f t="shared" si="1"/>
        <v>33602203</v>
      </c>
    </row>
    <row r="9" spans="1:15" ht="15.75" customHeight="1" x14ac:dyDescent="0.25">
      <c r="A9" s="10">
        <v>3</v>
      </c>
      <c r="B9" s="79" t="s">
        <v>457</v>
      </c>
      <c r="C9" s="233"/>
      <c r="D9" s="233"/>
      <c r="E9" s="233"/>
      <c r="F9" s="233">
        <v>99674880</v>
      </c>
      <c r="G9" s="233"/>
      <c r="H9" s="233">
        <v>132082514</v>
      </c>
      <c r="I9" s="234">
        <f t="shared" si="0"/>
        <v>231757394</v>
      </c>
      <c r="J9" s="235"/>
      <c r="K9" s="236"/>
      <c r="L9" s="236"/>
      <c r="M9" s="236"/>
      <c r="N9" s="236">
        <v>321626991</v>
      </c>
      <c r="O9" s="238">
        <f t="shared" si="1"/>
        <v>321626991</v>
      </c>
    </row>
    <row r="10" spans="1:15" ht="15.75" customHeight="1" x14ac:dyDescent="0.25">
      <c r="A10" s="10">
        <v>4</v>
      </c>
      <c r="B10" s="79" t="s">
        <v>18</v>
      </c>
      <c r="C10" s="233">
        <v>13573520</v>
      </c>
      <c r="D10" s="233">
        <v>2352976</v>
      </c>
      <c r="E10" s="233">
        <v>6713227</v>
      </c>
      <c r="F10" s="239"/>
      <c r="G10" s="233">
        <v>16850</v>
      </c>
      <c r="H10" s="233"/>
      <c r="I10" s="234">
        <f t="shared" si="0"/>
        <v>22656573</v>
      </c>
      <c r="J10" s="235"/>
      <c r="K10" s="236">
        <v>9332</v>
      </c>
      <c r="L10" s="236"/>
      <c r="M10" s="236">
        <v>932100</v>
      </c>
      <c r="N10" s="236"/>
      <c r="O10" s="238">
        <f t="shared" si="1"/>
        <v>941432</v>
      </c>
    </row>
    <row r="11" spans="1:15" ht="15.75" customHeight="1" x14ac:dyDescent="0.25">
      <c r="A11" s="10">
        <v>5</v>
      </c>
      <c r="B11" s="78" t="s">
        <v>230</v>
      </c>
      <c r="C11" s="233"/>
      <c r="D11" s="233"/>
      <c r="E11" s="233">
        <v>22737</v>
      </c>
      <c r="F11" s="233"/>
      <c r="G11" s="233"/>
      <c r="H11" s="233"/>
      <c r="I11" s="234">
        <f t="shared" si="0"/>
        <v>22737</v>
      </c>
      <c r="J11" s="235"/>
      <c r="K11" s="236">
        <v>50000</v>
      </c>
      <c r="L11" s="236"/>
      <c r="M11" s="236"/>
      <c r="N11" s="236"/>
      <c r="O11" s="238">
        <f t="shared" si="1"/>
        <v>50000</v>
      </c>
    </row>
    <row r="12" spans="1:15" ht="15.75" customHeight="1" x14ac:dyDescent="0.25">
      <c r="A12" s="10">
        <v>6</v>
      </c>
      <c r="B12" s="78" t="s">
        <v>455</v>
      </c>
      <c r="C12" s="233">
        <v>35937520</v>
      </c>
      <c r="D12" s="233">
        <v>3409705</v>
      </c>
      <c r="E12" s="233">
        <v>8150977</v>
      </c>
      <c r="F12" s="233"/>
      <c r="G12" s="233">
        <v>515620</v>
      </c>
      <c r="H12" s="233"/>
      <c r="I12" s="234">
        <f t="shared" si="0"/>
        <v>48013822</v>
      </c>
      <c r="J12" s="235"/>
      <c r="K12" s="236">
        <v>20000</v>
      </c>
      <c r="L12" s="236"/>
      <c r="M12" s="236">
        <v>46066312</v>
      </c>
      <c r="N12" s="236"/>
      <c r="O12" s="238">
        <f t="shared" si="1"/>
        <v>46086312</v>
      </c>
    </row>
    <row r="13" spans="1:15" ht="15.75" customHeight="1" x14ac:dyDescent="0.25">
      <c r="A13" s="10">
        <v>7</v>
      </c>
      <c r="B13" s="78" t="s">
        <v>15</v>
      </c>
      <c r="C13" s="233"/>
      <c r="D13" s="233"/>
      <c r="E13" s="233">
        <v>4069118</v>
      </c>
      <c r="F13" s="239"/>
      <c r="G13" s="233"/>
      <c r="H13" s="233"/>
      <c r="I13" s="234">
        <f t="shared" si="0"/>
        <v>4069118</v>
      </c>
      <c r="J13" s="235"/>
      <c r="K13" s="236"/>
      <c r="L13" s="236"/>
      <c r="M13" s="236"/>
      <c r="N13" s="236"/>
      <c r="O13" s="238">
        <f t="shared" si="1"/>
        <v>0</v>
      </c>
    </row>
    <row r="14" spans="1:15" ht="15.75" customHeight="1" x14ac:dyDescent="0.25">
      <c r="A14" s="10">
        <v>8</v>
      </c>
      <c r="B14" s="78" t="s">
        <v>467</v>
      </c>
      <c r="C14" s="233">
        <v>2421500</v>
      </c>
      <c r="D14" s="233">
        <v>433973</v>
      </c>
      <c r="E14" s="233">
        <v>30913833</v>
      </c>
      <c r="F14" s="233"/>
      <c r="G14" s="233">
        <v>263071527</v>
      </c>
      <c r="H14" s="233"/>
      <c r="I14" s="234">
        <f t="shared" si="0"/>
        <v>296840833</v>
      </c>
      <c r="J14" s="235"/>
      <c r="K14" s="236">
        <v>11794395</v>
      </c>
      <c r="L14" s="236"/>
      <c r="M14" s="236">
        <v>52724605</v>
      </c>
      <c r="N14" s="236"/>
      <c r="O14" s="238">
        <f t="shared" si="1"/>
        <v>64519000</v>
      </c>
    </row>
    <row r="15" spans="1:15" ht="15.75" customHeight="1" x14ac:dyDescent="0.25">
      <c r="A15" s="10">
        <v>9</v>
      </c>
      <c r="B15" s="78" t="s">
        <v>456</v>
      </c>
      <c r="C15" s="233">
        <v>4042884</v>
      </c>
      <c r="D15" s="233">
        <v>730085</v>
      </c>
      <c r="E15" s="233">
        <v>1605502</v>
      </c>
      <c r="F15" s="233"/>
      <c r="G15" s="233"/>
      <c r="H15" s="239"/>
      <c r="I15" s="234">
        <f t="shared" si="0"/>
        <v>6378471</v>
      </c>
      <c r="J15" s="235"/>
      <c r="K15" s="236"/>
      <c r="L15" s="236"/>
      <c r="M15" s="236">
        <v>5697700</v>
      </c>
      <c r="N15" s="236"/>
      <c r="O15" s="238">
        <f t="shared" si="1"/>
        <v>5697700</v>
      </c>
    </row>
    <row r="16" spans="1:15" ht="15.75" customHeight="1" x14ac:dyDescent="0.25">
      <c r="A16" s="10">
        <v>10</v>
      </c>
      <c r="B16" s="78" t="s">
        <v>461</v>
      </c>
      <c r="C16" s="233">
        <v>445400</v>
      </c>
      <c r="D16" s="233">
        <v>80640</v>
      </c>
      <c r="E16" s="233">
        <v>3890338</v>
      </c>
      <c r="F16" s="233"/>
      <c r="G16" s="233"/>
      <c r="H16" s="239"/>
      <c r="I16" s="234">
        <f t="shared" si="0"/>
        <v>4416378</v>
      </c>
      <c r="J16" s="235"/>
      <c r="K16" s="236"/>
      <c r="L16" s="236"/>
      <c r="M16" s="236"/>
      <c r="N16" s="236"/>
      <c r="O16" s="238">
        <f t="shared" si="1"/>
        <v>0</v>
      </c>
    </row>
    <row r="17" spans="1:15" ht="15.75" customHeight="1" x14ac:dyDescent="0.25">
      <c r="A17" s="10">
        <v>11</v>
      </c>
      <c r="B17" s="78" t="s">
        <v>482</v>
      </c>
      <c r="C17" s="233"/>
      <c r="D17" s="233"/>
      <c r="E17" s="233"/>
      <c r="F17" s="233"/>
      <c r="G17" s="233"/>
      <c r="H17" s="239"/>
      <c r="I17" s="234">
        <f t="shared" si="0"/>
        <v>0</v>
      </c>
      <c r="J17" s="235"/>
      <c r="K17" s="236"/>
      <c r="L17" s="236"/>
      <c r="M17" s="236"/>
      <c r="N17" s="236"/>
      <c r="O17" s="238">
        <f t="shared" si="1"/>
        <v>0</v>
      </c>
    </row>
    <row r="18" spans="1:15" ht="15.75" customHeight="1" x14ac:dyDescent="0.25">
      <c r="A18" s="10">
        <v>12</v>
      </c>
      <c r="B18" s="78" t="s">
        <v>441</v>
      </c>
      <c r="C18" s="233">
        <v>3740277</v>
      </c>
      <c r="D18" s="233">
        <v>731947</v>
      </c>
      <c r="E18" s="233">
        <v>835258</v>
      </c>
      <c r="F18" s="233"/>
      <c r="G18" s="233">
        <v>178000</v>
      </c>
      <c r="H18" s="233"/>
      <c r="I18" s="234">
        <f t="shared" si="0"/>
        <v>5485482</v>
      </c>
      <c r="J18" s="235"/>
      <c r="K18" s="236"/>
      <c r="L18" s="236"/>
      <c r="M18" s="236"/>
      <c r="N18" s="236"/>
      <c r="O18" s="238">
        <f t="shared" si="1"/>
        <v>0</v>
      </c>
    </row>
    <row r="19" spans="1:15" ht="15.75" customHeight="1" x14ac:dyDescent="0.25">
      <c r="A19" s="10">
        <v>13</v>
      </c>
      <c r="B19" s="78" t="s">
        <v>463</v>
      </c>
      <c r="C19" s="233"/>
      <c r="D19" s="233"/>
      <c r="E19" s="233">
        <v>2024887</v>
      </c>
      <c r="F19" s="233"/>
      <c r="G19" s="233"/>
      <c r="H19" s="239"/>
      <c r="I19" s="234">
        <f t="shared" si="0"/>
        <v>2024887</v>
      </c>
      <c r="J19" s="235"/>
      <c r="K19" s="236"/>
      <c r="L19" s="236"/>
      <c r="M19" s="236"/>
      <c r="N19" s="236"/>
      <c r="O19" s="238">
        <f t="shared" si="1"/>
        <v>0</v>
      </c>
    </row>
    <row r="20" spans="1:15" ht="15.75" customHeight="1" x14ac:dyDescent="0.25">
      <c r="A20" s="10">
        <v>14</v>
      </c>
      <c r="B20" s="80" t="s">
        <v>468</v>
      </c>
      <c r="C20" s="233"/>
      <c r="D20" s="233"/>
      <c r="E20" s="233">
        <v>5795529</v>
      </c>
      <c r="F20" s="233">
        <v>9283785</v>
      </c>
      <c r="G20" s="233"/>
      <c r="H20" s="239"/>
      <c r="I20" s="234">
        <f t="shared" si="0"/>
        <v>15079314</v>
      </c>
      <c r="J20" s="235"/>
      <c r="K20" s="236"/>
      <c r="L20" s="236"/>
      <c r="M20" s="236"/>
      <c r="N20" s="236"/>
      <c r="O20" s="238">
        <f t="shared" si="1"/>
        <v>0</v>
      </c>
    </row>
    <row r="21" spans="1:15" ht="15.75" customHeight="1" x14ac:dyDescent="0.25">
      <c r="A21" s="10">
        <v>15</v>
      </c>
      <c r="B21" s="78"/>
      <c r="C21" s="233"/>
      <c r="D21" s="233"/>
      <c r="E21" s="233"/>
      <c r="F21" s="239"/>
      <c r="G21" s="233"/>
      <c r="H21" s="239"/>
      <c r="I21" s="234">
        <f t="shared" si="0"/>
        <v>0</v>
      </c>
      <c r="J21" s="235"/>
      <c r="K21" s="236"/>
      <c r="L21" s="236"/>
      <c r="M21" s="236"/>
      <c r="N21" s="236"/>
      <c r="O21" s="238">
        <f t="shared" si="1"/>
        <v>0</v>
      </c>
    </row>
    <row r="22" spans="1:15" ht="15.75" customHeight="1" x14ac:dyDescent="0.25">
      <c r="A22" s="10">
        <v>16</v>
      </c>
      <c r="B22" s="78"/>
      <c r="C22" s="233"/>
      <c r="D22" s="233"/>
      <c r="E22" s="233"/>
      <c r="F22" s="233"/>
      <c r="G22" s="233"/>
      <c r="H22" s="239"/>
      <c r="I22" s="240">
        <f t="shared" ref="I22:I24" si="2">SUM(C22:H22)</f>
        <v>0</v>
      </c>
      <c r="J22" s="241"/>
      <c r="K22" s="233"/>
      <c r="L22" s="233"/>
      <c r="M22" s="242"/>
      <c r="N22" s="242"/>
      <c r="O22" s="243">
        <f t="shared" ref="O22:O24" si="3">SUM(J22:N22)</f>
        <v>0</v>
      </c>
    </row>
    <row r="23" spans="1:15" ht="15.75" customHeight="1" x14ac:dyDescent="0.25">
      <c r="A23" s="10">
        <v>17</v>
      </c>
      <c r="B23" s="78"/>
      <c r="C23" s="233"/>
      <c r="D23" s="233"/>
      <c r="E23" s="233"/>
      <c r="F23" s="239"/>
      <c r="G23" s="233"/>
      <c r="H23" s="239"/>
      <c r="I23" s="240">
        <f t="shared" si="2"/>
        <v>0</v>
      </c>
      <c r="J23" s="241"/>
      <c r="K23" s="233"/>
      <c r="L23" s="233"/>
      <c r="M23" s="242"/>
      <c r="N23" s="242"/>
      <c r="O23" s="243">
        <f t="shared" si="3"/>
        <v>0</v>
      </c>
    </row>
    <row r="24" spans="1:15" ht="15.75" customHeight="1" x14ac:dyDescent="0.25">
      <c r="A24" s="10">
        <v>18</v>
      </c>
      <c r="B24" s="78"/>
      <c r="C24" s="233"/>
      <c r="D24" s="233"/>
      <c r="E24" s="233"/>
      <c r="F24" s="233"/>
      <c r="G24" s="233"/>
      <c r="H24" s="239"/>
      <c r="I24" s="234">
        <f t="shared" si="2"/>
        <v>0</v>
      </c>
      <c r="J24" s="241"/>
      <c r="K24" s="233"/>
      <c r="L24" s="233"/>
      <c r="M24" s="233"/>
      <c r="N24" s="233"/>
      <c r="O24" s="243">
        <f t="shared" si="3"/>
        <v>0</v>
      </c>
    </row>
    <row r="25" spans="1:15" ht="15.75" customHeight="1" x14ac:dyDescent="0.25">
      <c r="A25" s="10"/>
      <c r="B25" s="81" t="s">
        <v>231</v>
      </c>
      <c r="C25" s="244">
        <f t="shared" ref="C25:O25" si="4">SUM(C7:C24)</f>
        <v>60161101</v>
      </c>
      <c r="D25" s="244">
        <f t="shared" si="4"/>
        <v>7739326</v>
      </c>
      <c r="E25" s="244">
        <f t="shared" si="4"/>
        <v>64021406</v>
      </c>
      <c r="F25" s="244">
        <f t="shared" si="4"/>
        <v>108958665</v>
      </c>
      <c r="G25" s="244">
        <f t="shared" si="4"/>
        <v>263781997</v>
      </c>
      <c r="H25" s="244">
        <f t="shared" si="4"/>
        <v>142204655</v>
      </c>
      <c r="I25" s="244">
        <f t="shared" si="4"/>
        <v>646867150</v>
      </c>
      <c r="J25" s="244">
        <f t="shared" si="4"/>
        <v>297173870</v>
      </c>
      <c r="K25" s="244">
        <f t="shared" si="4"/>
        <v>11873727</v>
      </c>
      <c r="L25" s="244">
        <f t="shared" si="4"/>
        <v>33602203</v>
      </c>
      <c r="M25" s="244">
        <f t="shared" si="4"/>
        <v>105420717</v>
      </c>
      <c r="N25" s="244">
        <f t="shared" si="4"/>
        <v>331592247</v>
      </c>
      <c r="O25" s="244">
        <f t="shared" si="4"/>
        <v>779662764</v>
      </c>
    </row>
    <row r="26" spans="1:15" ht="15.6" x14ac:dyDescent="0.3">
      <c r="A26" s="82"/>
      <c r="B26" s="83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</row>
    <row r="27" spans="1:15" ht="15.6" x14ac:dyDescent="0.3">
      <c r="A27" s="82"/>
      <c r="B27" s="170"/>
      <c r="O27" s="34" t="s">
        <v>235</v>
      </c>
    </row>
    <row r="28" spans="1:15" ht="15.6" x14ac:dyDescent="0.3">
      <c r="A28" s="82"/>
      <c r="B28" s="355" t="s">
        <v>507</v>
      </c>
      <c r="C28" s="356"/>
      <c r="D28" s="356"/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O28" s="356"/>
    </row>
    <row r="29" spans="1:15" ht="15.6" x14ac:dyDescent="0.3">
      <c r="A29" s="82"/>
      <c r="B29" s="83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</row>
    <row r="30" spans="1:15" ht="16.2" thickBot="1" x14ac:dyDescent="0.35">
      <c r="A30" s="10"/>
      <c r="B30" s="364" t="s">
        <v>236</v>
      </c>
      <c r="C30" s="365"/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6"/>
    </row>
    <row r="31" spans="1:15" ht="15.75" customHeight="1" x14ac:dyDescent="0.3">
      <c r="A31" s="10">
        <v>19</v>
      </c>
      <c r="B31" s="87"/>
      <c r="C31" s="88">
        <v>0</v>
      </c>
      <c r="D31" s="89"/>
      <c r="E31" s="88"/>
      <c r="F31" s="88"/>
      <c r="G31" s="88"/>
      <c r="H31" s="88"/>
      <c r="I31" s="90">
        <f>SUM(C31:H31)</f>
        <v>0</v>
      </c>
      <c r="J31" s="91"/>
      <c r="K31" s="92"/>
      <c r="L31" s="88"/>
      <c r="M31" s="92"/>
      <c r="N31" s="92"/>
      <c r="O31" s="93">
        <f>SUM(J31:N31)</f>
        <v>0</v>
      </c>
    </row>
    <row r="32" spans="1:15" ht="15.75" customHeight="1" thickBot="1" x14ac:dyDescent="0.35">
      <c r="A32" s="10"/>
      <c r="B32" s="94" t="s">
        <v>237</v>
      </c>
      <c r="C32" s="95">
        <f>SUM(C31)</f>
        <v>0</v>
      </c>
      <c r="D32" s="95">
        <f t="shared" ref="D32:N32" si="5">SUM(D31)</f>
        <v>0</v>
      </c>
      <c r="E32" s="95">
        <f t="shared" si="5"/>
        <v>0</v>
      </c>
      <c r="F32" s="95">
        <f t="shared" si="5"/>
        <v>0</v>
      </c>
      <c r="G32" s="95">
        <f t="shared" si="5"/>
        <v>0</v>
      </c>
      <c r="H32" s="95">
        <f t="shared" si="5"/>
        <v>0</v>
      </c>
      <c r="I32" s="95">
        <f t="shared" si="5"/>
        <v>0</v>
      </c>
      <c r="J32" s="95">
        <f t="shared" si="5"/>
        <v>0</v>
      </c>
      <c r="K32" s="95">
        <f t="shared" si="5"/>
        <v>0</v>
      </c>
      <c r="L32" s="95">
        <f>I32-J32-K32-M32-N32</f>
        <v>0</v>
      </c>
      <c r="M32" s="95"/>
      <c r="N32" s="95">
        <f t="shared" si="5"/>
        <v>0</v>
      </c>
      <c r="O32" s="96">
        <f>SUM(J32:N32)</f>
        <v>0</v>
      </c>
    </row>
    <row r="33" spans="1:15" ht="15.75" customHeight="1" x14ac:dyDescent="0.3">
      <c r="A33" s="10"/>
      <c r="B33" s="352" t="s">
        <v>232</v>
      </c>
      <c r="C33" s="352"/>
      <c r="D33" s="352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353"/>
    </row>
    <row r="34" spans="1:15" ht="15.75" customHeight="1" x14ac:dyDescent="0.25">
      <c r="A34" s="10">
        <v>20</v>
      </c>
      <c r="B34" s="85" t="s">
        <v>206</v>
      </c>
      <c r="C34" s="233"/>
      <c r="D34" s="233"/>
      <c r="E34" s="242"/>
      <c r="F34" s="233">
        <v>3164576</v>
      </c>
      <c r="G34" s="233"/>
      <c r="H34" s="233"/>
      <c r="I34" s="240">
        <f>SUM(C34:H34)</f>
        <v>3164576</v>
      </c>
      <c r="J34" s="245"/>
      <c r="K34" s="233"/>
      <c r="L34" s="233"/>
      <c r="M34" s="233"/>
      <c r="N34" s="233"/>
      <c r="O34" s="246">
        <f>SUM(J34:N34)</f>
        <v>0</v>
      </c>
    </row>
    <row r="35" spans="1:15" ht="15.75" customHeight="1" x14ac:dyDescent="0.25">
      <c r="A35" s="10">
        <v>21</v>
      </c>
      <c r="B35" s="85"/>
      <c r="C35" s="233"/>
      <c r="D35" s="247"/>
      <c r="E35" s="233"/>
      <c r="F35" s="233"/>
      <c r="G35" s="233"/>
      <c r="H35" s="233"/>
      <c r="I35" s="240">
        <f>SUM(C35:H35)</f>
        <v>0</v>
      </c>
      <c r="J35" s="245"/>
      <c r="K35" s="233"/>
      <c r="L35" s="233"/>
      <c r="M35" s="233"/>
      <c r="N35" s="233"/>
      <c r="O35" s="246">
        <f>SUM(J35:N35)</f>
        <v>0</v>
      </c>
    </row>
    <row r="36" spans="1:15" ht="15.75" customHeight="1" x14ac:dyDescent="0.25">
      <c r="A36" s="10"/>
      <c r="B36" s="86" t="s">
        <v>233</v>
      </c>
      <c r="C36" s="248">
        <f t="shared" ref="C36:O36" si="6">SUM(C34:C35)</f>
        <v>0</v>
      </c>
      <c r="D36" s="248">
        <f t="shared" si="6"/>
        <v>0</v>
      </c>
      <c r="E36" s="248">
        <f t="shared" si="6"/>
        <v>0</v>
      </c>
      <c r="F36" s="248">
        <f t="shared" si="6"/>
        <v>3164576</v>
      </c>
      <c r="G36" s="248">
        <f t="shared" si="6"/>
        <v>0</v>
      </c>
      <c r="H36" s="248">
        <f t="shared" si="6"/>
        <v>0</v>
      </c>
      <c r="I36" s="248">
        <f t="shared" si="6"/>
        <v>3164576</v>
      </c>
      <c r="J36" s="248">
        <f t="shared" si="6"/>
        <v>0</v>
      </c>
      <c r="K36" s="248">
        <f t="shared" si="6"/>
        <v>0</v>
      </c>
      <c r="L36" s="248">
        <f t="shared" si="6"/>
        <v>0</v>
      </c>
      <c r="M36" s="248">
        <f t="shared" si="6"/>
        <v>0</v>
      </c>
      <c r="N36" s="248">
        <f t="shared" si="6"/>
        <v>0</v>
      </c>
      <c r="O36" s="248">
        <f t="shared" si="6"/>
        <v>0</v>
      </c>
    </row>
    <row r="37" spans="1:15" ht="15.75" customHeight="1" x14ac:dyDescent="0.25">
      <c r="A37" s="10"/>
      <c r="B37" s="204" t="s">
        <v>234</v>
      </c>
      <c r="C37" s="249">
        <f t="shared" ref="C37:N37" si="7">C25+C32+C36</f>
        <v>60161101</v>
      </c>
      <c r="D37" s="249">
        <f t="shared" si="7"/>
        <v>7739326</v>
      </c>
      <c r="E37" s="249">
        <f t="shared" si="7"/>
        <v>64021406</v>
      </c>
      <c r="F37" s="249">
        <f t="shared" si="7"/>
        <v>112123241</v>
      </c>
      <c r="G37" s="249">
        <f t="shared" si="7"/>
        <v>263781997</v>
      </c>
      <c r="H37" s="249">
        <f t="shared" si="7"/>
        <v>142204655</v>
      </c>
      <c r="I37" s="249">
        <f t="shared" si="7"/>
        <v>650031726</v>
      </c>
      <c r="J37" s="249">
        <f t="shared" si="7"/>
        <v>297173870</v>
      </c>
      <c r="K37" s="249">
        <f t="shared" si="7"/>
        <v>11873727</v>
      </c>
      <c r="L37" s="249">
        <f t="shared" si="7"/>
        <v>33602203</v>
      </c>
      <c r="M37" s="249">
        <f t="shared" si="7"/>
        <v>105420717</v>
      </c>
      <c r="N37" s="249">
        <f t="shared" si="7"/>
        <v>331592247</v>
      </c>
      <c r="O37" s="249">
        <f>SUM(J37:N37)</f>
        <v>779662764</v>
      </c>
    </row>
    <row r="38" spans="1:15" ht="15.75" customHeight="1" x14ac:dyDescent="0.3">
      <c r="A38" s="55"/>
      <c r="B38" s="205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</row>
    <row r="39" spans="1:15" ht="15.75" customHeight="1" x14ac:dyDescent="0.3">
      <c r="A39" s="55"/>
      <c r="B39" s="205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</row>
    <row r="40" spans="1:15" ht="18.75" customHeight="1" x14ac:dyDescent="0.3">
      <c r="B40" s="354" t="s">
        <v>460</v>
      </c>
      <c r="C40" s="354"/>
      <c r="D40" s="354"/>
      <c r="E40" s="354"/>
      <c r="F40" s="354"/>
      <c r="G40" s="354"/>
      <c r="H40" s="354"/>
      <c r="I40" s="354"/>
      <c r="J40" s="354"/>
      <c r="K40" s="354"/>
      <c r="L40" s="354"/>
      <c r="M40" s="354"/>
      <c r="N40" s="354"/>
      <c r="O40" s="354"/>
    </row>
    <row r="41" spans="1:15" ht="13.8" thickBot="1" x14ac:dyDescent="0.3"/>
    <row r="42" spans="1:15" ht="15.6" x14ac:dyDescent="0.3">
      <c r="A42" s="10"/>
      <c r="B42" s="352" t="s">
        <v>458</v>
      </c>
      <c r="C42" s="352"/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3"/>
    </row>
    <row r="43" spans="1:15" ht="15.6" x14ac:dyDescent="0.3">
      <c r="A43" s="10">
        <v>21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8"/>
    </row>
    <row r="44" spans="1:15" x14ac:dyDescent="0.25">
      <c r="A44" s="10">
        <v>22</v>
      </c>
      <c r="B44" s="85" t="s">
        <v>436</v>
      </c>
      <c r="C44" s="233">
        <v>100961049</v>
      </c>
      <c r="D44" s="233">
        <v>18226949</v>
      </c>
      <c r="E44" s="233">
        <v>20325530</v>
      </c>
      <c r="F44" s="233">
        <v>1890000</v>
      </c>
      <c r="G44" s="233">
        <v>476320</v>
      </c>
      <c r="H44" s="233"/>
      <c r="I44" s="240">
        <f>SUM(C44:H44)</f>
        <v>141879848</v>
      </c>
      <c r="J44" s="245"/>
      <c r="K44" s="233">
        <v>642551</v>
      </c>
      <c r="L44" s="233"/>
      <c r="M44" s="233">
        <v>12965049</v>
      </c>
      <c r="N44" s="233">
        <v>137974065</v>
      </c>
      <c r="O44" s="246">
        <f>SUM(J44:N44)</f>
        <v>151581665</v>
      </c>
    </row>
    <row r="45" spans="1:15" x14ac:dyDescent="0.25">
      <c r="A45" s="10"/>
      <c r="B45" s="85"/>
      <c r="C45" s="233"/>
      <c r="D45" s="247"/>
      <c r="E45" s="233"/>
      <c r="F45" s="233"/>
      <c r="G45" s="233"/>
      <c r="H45" s="233"/>
      <c r="I45" s="240">
        <f>SUM(C45:H45)</f>
        <v>0</v>
      </c>
      <c r="J45" s="245"/>
      <c r="K45" s="233"/>
      <c r="L45" s="233"/>
      <c r="M45" s="233"/>
      <c r="N45" s="233"/>
      <c r="O45" s="246">
        <f>SUM(J45:N45)</f>
        <v>0</v>
      </c>
    </row>
    <row r="46" spans="1:15" x14ac:dyDescent="0.25">
      <c r="A46" s="10"/>
      <c r="B46" s="86" t="s">
        <v>459</v>
      </c>
      <c r="C46" s="248">
        <f t="shared" ref="C46:O46" si="8">SUM(C44:C45)</f>
        <v>100961049</v>
      </c>
      <c r="D46" s="248">
        <f t="shared" si="8"/>
        <v>18226949</v>
      </c>
      <c r="E46" s="248">
        <f t="shared" si="8"/>
        <v>20325530</v>
      </c>
      <c r="F46" s="248">
        <f t="shared" si="8"/>
        <v>1890000</v>
      </c>
      <c r="G46" s="248">
        <f t="shared" si="8"/>
        <v>476320</v>
      </c>
      <c r="H46" s="248">
        <f t="shared" si="8"/>
        <v>0</v>
      </c>
      <c r="I46" s="248">
        <f t="shared" si="8"/>
        <v>141879848</v>
      </c>
      <c r="J46" s="248">
        <f t="shared" si="8"/>
        <v>0</v>
      </c>
      <c r="K46" s="248">
        <f t="shared" si="8"/>
        <v>642551</v>
      </c>
      <c r="L46" s="248">
        <f t="shared" si="8"/>
        <v>0</v>
      </c>
      <c r="M46" s="248">
        <f t="shared" si="8"/>
        <v>12965049</v>
      </c>
      <c r="N46" s="248">
        <f t="shared" si="8"/>
        <v>137974065</v>
      </c>
      <c r="O46" s="248">
        <f t="shared" si="8"/>
        <v>151581665</v>
      </c>
    </row>
  </sheetData>
  <mergeCells count="9">
    <mergeCell ref="B42:O42"/>
    <mergeCell ref="B40:O40"/>
    <mergeCell ref="B33:O33"/>
    <mergeCell ref="B2:O2"/>
    <mergeCell ref="N3:O3"/>
    <mergeCell ref="C5:I5"/>
    <mergeCell ref="J5:O5"/>
    <mergeCell ref="B28:O28"/>
    <mergeCell ref="B30:O30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3"/>
  <sheetViews>
    <sheetView workbookViewId="0">
      <selection activeCell="B1" sqref="B1"/>
    </sheetView>
  </sheetViews>
  <sheetFormatPr defaultRowHeight="13.2" x14ac:dyDescent="0.25"/>
  <cols>
    <col min="1" max="1" width="3" customWidth="1"/>
    <col min="2" max="2" width="39.44140625" customWidth="1"/>
    <col min="3" max="3" width="27.33203125" customWidth="1"/>
    <col min="4" max="4" width="13.5546875" customWidth="1"/>
    <col min="5" max="5" width="18.5546875" customWidth="1"/>
  </cols>
  <sheetData>
    <row r="1" spans="1:5" ht="15.6" x14ac:dyDescent="0.3">
      <c r="B1" s="170" t="s">
        <v>523</v>
      </c>
      <c r="C1" s="1"/>
    </row>
    <row r="2" spans="1:5" ht="15.6" x14ac:dyDescent="0.3">
      <c r="B2" s="37"/>
      <c r="C2" s="1"/>
    </row>
    <row r="3" spans="1:5" x14ac:dyDescent="0.25">
      <c r="A3" s="367" t="s">
        <v>215</v>
      </c>
      <c r="B3" s="368"/>
      <c r="C3" s="368"/>
      <c r="D3" s="368"/>
      <c r="E3" s="368"/>
    </row>
    <row r="4" spans="1:5" x14ac:dyDescent="0.25">
      <c r="B4" s="34"/>
      <c r="D4" s="369"/>
      <c r="E4" s="369"/>
    </row>
    <row r="5" spans="1:5" x14ac:dyDescent="0.25">
      <c r="A5" s="17"/>
      <c r="B5" s="17" t="s">
        <v>185</v>
      </c>
      <c r="C5" s="17" t="s">
        <v>186</v>
      </c>
      <c r="D5" s="51"/>
      <c r="E5" s="51"/>
    </row>
    <row r="6" spans="1:5" ht="13.8" thickBot="1" x14ac:dyDescent="0.3">
      <c r="A6" s="14"/>
      <c r="B6" s="52" t="s">
        <v>205</v>
      </c>
      <c r="C6" s="53" t="s">
        <v>465</v>
      </c>
      <c r="D6" s="54"/>
      <c r="E6" s="55"/>
    </row>
    <row r="7" spans="1:5" ht="24.9" customHeight="1" x14ac:dyDescent="0.25">
      <c r="A7" s="10"/>
      <c r="B7" s="73" t="s">
        <v>448</v>
      </c>
      <c r="C7" s="59">
        <f>SUM(C8:C20)</f>
        <v>3164576</v>
      </c>
      <c r="D7" s="56"/>
      <c r="E7" s="57"/>
    </row>
    <row r="8" spans="1:5" ht="24.9" customHeight="1" x14ac:dyDescent="0.25">
      <c r="A8" s="14"/>
      <c r="B8" s="63" t="s">
        <v>451</v>
      </c>
      <c r="C8" s="62">
        <v>100000</v>
      </c>
      <c r="D8" s="56"/>
      <c r="E8" s="57"/>
    </row>
    <row r="9" spans="1:5" ht="24.9" customHeight="1" x14ac:dyDescent="0.25">
      <c r="A9" s="14"/>
      <c r="B9" s="63" t="s">
        <v>469</v>
      </c>
      <c r="C9" s="62">
        <v>20000</v>
      </c>
      <c r="D9" s="56"/>
      <c r="E9" s="57"/>
    </row>
    <row r="10" spans="1:5" ht="24.9" customHeight="1" x14ac:dyDescent="0.25">
      <c r="A10" s="14"/>
      <c r="B10" s="63" t="s">
        <v>484</v>
      </c>
      <c r="C10" s="62">
        <v>300000</v>
      </c>
      <c r="D10" s="56"/>
      <c r="E10" s="57"/>
    </row>
    <row r="11" spans="1:5" ht="24.9" customHeight="1" x14ac:dyDescent="0.25">
      <c r="A11" s="14"/>
      <c r="B11" s="166" t="s">
        <v>449</v>
      </c>
      <c r="C11" s="62">
        <v>639576</v>
      </c>
      <c r="D11" s="56"/>
      <c r="E11" s="57"/>
    </row>
    <row r="12" spans="1:5" ht="24.9" customHeight="1" x14ac:dyDescent="0.25">
      <c r="A12" s="14"/>
      <c r="B12" s="166" t="s">
        <v>483</v>
      </c>
      <c r="C12" s="62">
        <v>120000</v>
      </c>
      <c r="D12" s="56"/>
      <c r="E12" s="57"/>
    </row>
    <row r="13" spans="1:5" ht="24.9" customHeight="1" x14ac:dyDescent="0.25">
      <c r="A13" s="14"/>
      <c r="B13" s="166" t="s">
        <v>450</v>
      </c>
      <c r="C13" s="169">
        <v>200000</v>
      </c>
      <c r="D13" s="56"/>
      <c r="E13" s="57"/>
    </row>
    <row r="14" spans="1:5" ht="24.9" customHeight="1" x14ac:dyDescent="0.25">
      <c r="A14" s="14"/>
      <c r="B14" s="166" t="s">
        <v>454</v>
      </c>
      <c r="C14" s="169">
        <v>900000</v>
      </c>
      <c r="D14" s="56"/>
      <c r="E14" s="57"/>
    </row>
    <row r="15" spans="1:5" ht="24.9" customHeight="1" x14ac:dyDescent="0.25">
      <c r="A15" s="14"/>
      <c r="B15" s="166" t="s">
        <v>485</v>
      </c>
      <c r="C15" s="169">
        <v>200000</v>
      </c>
      <c r="D15" s="56"/>
      <c r="E15" s="57"/>
    </row>
    <row r="16" spans="1:5" ht="24.9" customHeight="1" x14ac:dyDescent="0.25">
      <c r="A16" s="14"/>
      <c r="B16" s="166" t="s">
        <v>466</v>
      </c>
      <c r="C16" s="169">
        <v>600000</v>
      </c>
      <c r="D16" s="56"/>
      <c r="E16" s="57"/>
    </row>
    <row r="17" spans="1:5" ht="24.9" customHeight="1" x14ac:dyDescent="0.25">
      <c r="A17" s="14"/>
      <c r="B17" s="166" t="s">
        <v>470</v>
      </c>
      <c r="C17" s="169">
        <v>20000</v>
      </c>
      <c r="D17" s="56"/>
      <c r="E17" s="57"/>
    </row>
    <row r="18" spans="1:5" ht="24.9" customHeight="1" x14ac:dyDescent="0.25">
      <c r="A18" s="14"/>
      <c r="B18" s="166" t="s">
        <v>508</v>
      </c>
      <c r="C18" s="169">
        <v>5000</v>
      </c>
      <c r="D18" s="56"/>
      <c r="E18" s="57"/>
    </row>
    <row r="19" spans="1:5" ht="24.9" customHeight="1" x14ac:dyDescent="0.25">
      <c r="A19" s="14"/>
      <c r="B19" s="166" t="s">
        <v>509</v>
      </c>
      <c r="C19" s="169">
        <v>10000</v>
      </c>
      <c r="D19" s="56"/>
      <c r="E19" s="57"/>
    </row>
    <row r="20" spans="1:5" ht="24.9" customHeight="1" x14ac:dyDescent="0.25">
      <c r="A20" s="14"/>
      <c r="B20" s="166" t="s">
        <v>510</v>
      </c>
      <c r="C20" s="169">
        <v>50000</v>
      </c>
      <c r="D20" s="56"/>
      <c r="E20" s="57"/>
    </row>
    <row r="21" spans="1:5" ht="24.9" customHeight="1" x14ac:dyDescent="0.25">
      <c r="A21" s="14"/>
      <c r="B21" s="58" t="s">
        <v>214</v>
      </c>
      <c r="C21" s="59">
        <f>SUM(C22:C25)</f>
        <v>99624880</v>
      </c>
      <c r="D21" s="56"/>
      <c r="E21" s="60"/>
    </row>
    <row r="22" spans="1:5" ht="24.9" customHeight="1" x14ac:dyDescent="0.25">
      <c r="A22" s="14"/>
      <c r="B22" s="61" t="s">
        <v>452</v>
      </c>
      <c r="C22" s="62">
        <v>98272496</v>
      </c>
      <c r="D22" s="56"/>
      <c r="E22" s="60"/>
    </row>
    <row r="23" spans="1:5" ht="24.9" customHeight="1" x14ac:dyDescent="0.25">
      <c r="A23" s="14"/>
      <c r="B23" s="63" t="s">
        <v>453</v>
      </c>
      <c r="C23" s="62">
        <v>1092080</v>
      </c>
      <c r="D23" s="56"/>
      <c r="E23" s="60"/>
    </row>
    <row r="24" spans="1:5" ht="24.9" customHeight="1" x14ac:dyDescent="0.25">
      <c r="A24" s="14"/>
      <c r="B24" s="63" t="s">
        <v>486</v>
      </c>
      <c r="C24" s="62">
        <v>260304</v>
      </c>
      <c r="D24" s="56"/>
      <c r="E24" s="60"/>
    </row>
    <row r="25" spans="1:5" ht="24.9" customHeight="1" x14ac:dyDescent="0.25">
      <c r="A25" s="14"/>
      <c r="B25" s="63"/>
      <c r="C25" s="62"/>
      <c r="D25" s="56"/>
      <c r="E25" s="60"/>
    </row>
    <row r="26" spans="1:5" ht="24.9" customHeight="1" x14ac:dyDescent="0.25">
      <c r="A26" s="14"/>
      <c r="B26" s="167"/>
      <c r="C26" s="196"/>
      <c r="D26" s="56"/>
      <c r="E26" s="60"/>
    </row>
    <row r="27" spans="1:5" ht="24.9" customHeight="1" x14ac:dyDescent="0.25">
      <c r="A27" s="14"/>
      <c r="B27" s="166"/>
      <c r="C27" s="62"/>
      <c r="D27" s="56"/>
      <c r="E27" s="60"/>
    </row>
    <row r="28" spans="1:5" ht="24.9" customHeight="1" x14ac:dyDescent="0.25">
      <c r="A28" s="14"/>
      <c r="B28" s="168"/>
      <c r="C28" s="59"/>
      <c r="D28" s="56"/>
      <c r="E28" s="60"/>
    </row>
    <row r="29" spans="1:5" ht="30" customHeight="1" x14ac:dyDescent="0.25">
      <c r="A29" s="14"/>
      <c r="B29" s="64" t="s">
        <v>207</v>
      </c>
      <c r="C29" s="65">
        <f>+C7+C21+C26</f>
        <v>102789456</v>
      </c>
      <c r="D29" s="66"/>
      <c r="E29" s="67"/>
    </row>
    <row r="30" spans="1:5" x14ac:dyDescent="0.25">
      <c r="A30" s="68"/>
    </row>
    <row r="31" spans="1:5" x14ac:dyDescent="0.25">
      <c r="A31" s="55"/>
      <c r="B31" s="55"/>
      <c r="C31" s="69" t="s">
        <v>208</v>
      </c>
      <c r="D31" s="69"/>
      <c r="E31" s="55"/>
    </row>
    <row r="32" spans="1:5" x14ac:dyDescent="0.25">
      <c r="A32" s="55"/>
      <c r="B32" s="55"/>
      <c r="C32" s="55"/>
      <c r="D32" s="55"/>
      <c r="E32" s="70"/>
    </row>
    <row r="33" spans="1:5" x14ac:dyDescent="0.25">
      <c r="A33" s="10"/>
      <c r="B33" s="6" t="s">
        <v>209</v>
      </c>
      <c r="C33" s="6" t="s">
        <v>210</v>
      </c>
      <c r="D33" s="6" t="s">
        <v>211</v>
      </c>
      <c r="E33" s="6" t="s">
        <v>212</v>
      </c>
    </row>
    <row r="34" spans="1:5" x14ac:dyDescent="0.25">
      <c r="A34" s="10">
        <v>1</v>
      </c>
      <c r="B34" s="35"/>
      <c r="C34" s="10"/>
      <c r="D34" s="10"/>
      <c r="E34" s="30"/>
    </row>
    <row r="35" spans="1:5" x14ac:dyDescent="0.25">
      <c r="A35" s="10">
        <v>2</v>
      </c>
      <c r="B35" s="35"/>
      <c r="C35" s="10"/>
      <c r="D35" s="10"/>
      <c r="E35" s="30"/>
    </row>
    <row r="36" spans="1:5" x14ac:dyDescent="0.25">
      <c r="A36" s="10">
        <v>3</v>
      </c>
      <c r="B36" s="35"/>
      <c r="C36" s="10"/>
      <c r="D36" s="10"/>
      <c r="E36" s="30"/>
    </row>
    <row r="37" spans="1:5" x14ac:dyDescent="0.25">
      <c r="A37" s="10">
        <v>4</v>
      </c>
      <c r="B37" s="35"/>
      <c r="C37" s="10"/>
      <c r="D37" s="10"/>
      <c r="E37" s="30"/>
    </row>
    <row r="38" spans="1:5" x14ac:dyDescent="0.25">
      <c r="A38" s="10">
        <v>5</v>
      </c>
      <c r="B38" s="35"/>
      <c r="C38" s="10"/>
      <c r="D38" s="10"/>
      <c r="E38" s="30"/>
    </row>
    <row r="39" spans="1:5" x14ac:dyDescent="0.25">
      <c r="A39" s="10">
        <v>6</v>
      </c>
      <c r="B39" s="35"/>
      <c r="C39" s="10"/>
      <c r="D39" s="10"/>
      <c r="E39" s="30"/>
    </row>
    <row r="40" spans="1:5" x14ac:dyDescent="0.25">
      <c r="A40" s="10">
        <v>7</v>
      </c>
      <c r="B40" s="35"/>
      <c r="C40" s="10"/>
      <c r="D40" s="10"/>
      <c r="E40" s="30"/>
    </row>
    <row r="41" spans="1:5" x14ac:dyDescent="0.25">
      <c r="A41" s="10">
        <v>8</v>
      </c>
      <c r="B41" s="35"/>
      <c r="C41" s="10"/>
      <c r="D41" s="10"/>
      <c r="E41" s="30"/>
    </row>
    <row r="42" spans="1:5" ht="13.8" thickBot="1" x14ac:dyDescent="0.3">
      <c r="A42" s="10">
        <v>9</v>
      </c>
      <c r="B42" s="35"/>
      <c r="C42" s="10"/>
      <c r="D42" s="10"/>
      <c r="E42" s="30"/>
    </row>
    <row r="43" spans="1:5" ht="13.8" thickBot="1" x14ac:dyDescent="0.3">
      <c r="A43" s="10">
        <v>10</v>
      </c>
      <c r="B43" s="71" t="s">
        <v>213</v>
      </c>
      <c r="C43" s="71"/>
      <c r="D43" s="71"/>
      <c r="E43" s="72"/>
    </row>
  </sheetData>
  <mergeCells count="2">
    <mergeCell ref="A3:E3"/>
    <mergeCell ref="D4:E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8"/>
  <sheetViews>
    <sheetView view="pageLayout" zoomScaleNormal="100" workbookViewId="0">
      <selection activeCell="G14" sqref="G14"/>
    </sheetView>
  </sheetViews>
  <sheetFormatPr defaultColWidth="9" defaultRowHeight="13.2" x14ac:dyDescent="0.25"/>
  <cols>
    <col min="4" max="4" width="15.33203125" customWidth="1"/>
    <col min="5" max="7" width="12.6640625" customWidth="1"/>
  </cols>
  <sheetData>
    <row r="2" spans="1:7" x14ac:dyDescent="0.25">
      <c r="A2" s="370" t="s">
        <v>163</v>
      </c>
      <c r="B2" s="370"/>
      <c r="C2" s="370"/>
      <c r="D2" s="370"/>
      <c r="E2" s="370"/>
      <c r="F2" s="370"/>
      <c r="G2" s="370"/>
    </row>
    <row r="3" spans="1:7" x14ac:dyDescent="0.25">
      <c r="A3" s="36"/>
      <c r="B3" s="36"/>
      <c r="C3" s="36"/>
      <c r="D3" s="36"/>
      <c r="E3" s="36"/>
      <c r="F3" s="36"/>
      <c r="G3" s="36"/>
    </row>
    <row r="4" spans="1:7" x14ac:dyDescent="0.25">
      <c r="A4" s="36"/>
      <c r="B4" s="36"/>
      <c r="C4" s="36"/>
      <c r="D4" s="36"/>
      <c r="E4" s="36"/>
      <c r="F4" s="36"/>
      <c r="G4" s="36"/>
    </row>
    <row r="5" spans="1:7" x14ac:dyDescent="0.25">
      <c r="A5" s="36"/>
      <c r="B5" s="36"/>
      <c r="C5" s="36"/>
      <c r="D5" s="36"/>
      <c r="E5" s="36"/>
      <c r="F5" s="36"/>
      <c r="G5" s="36"/>
    </row>
    <row r="6" spans="1:7" ht="23.25" customHeight="1" x14ac:dyDescent="0.25"/>
    <row r="9" spans="1:7" ht="13.8" x14ac:dyDescent="0.25">
      <c r="A9" s="388" t="s">
        <v>160</v>
      </c>
      <c r="B9" s="388"/>
      <c r="C9" s="388"/>
      <c r="D9" s="388"/>
      <c r="E9" s="388"/>
      <c r="F9" s="388"/>
      <c r="G9" s="388"/>
    </row>
    <row r="10" spans="1:7" ht="13.8" x14ac:dyDescent="0.25">
      <c r="A10" s="383" t="s">
        <v>28</v>
      </c>
      <c r="B10" s="384"/>
      <c r="C10" s="385"/>
      <c r="D10" s="386" t="s">
        <v>512</v>
      </c>
      <c r="E10" s="387"/>
      <c r="F10" s="28" t="s">
        <v>161</v>
      </c>
      <c r="G10" s="28" t="s">
        <v>162</v>
      </c>
    </row>
    <row r="11" spans="1:7" ht="13.8" x14ac:dyDescent="0.25">
      <c r="A11" s="371" t="s">
        <v>511</v>
      </c>
      <c r="B11" s="372"/>
      <c r="C11" s="373"/>
      <c r="D11" s="27"/>
      <c r="E11" s="29"/>
      <c r="F11" s="29"/>
      <c r="G11" s="29"/>
    </row>
    <row r="12" spans="1:7" x14ac:dyDescent="0.25">
      <c r="A12" s="374" t="s">
        <v>513</v>
      </c>
      <c r="B12" s="375"/>
      <c r="C12" s="376"/>
      <c r="D12" s="275"/>
      <c r="E12" s="276"/>
      <c r="F12" s="276"/>
      <c r="G12" s="276"/>
    </row>
    <row r="13" spans="1:7" x14ac:dyDescent="0.25">
      <c r="A13" s="374" t="s">
        <v>514</v>
      </c>
      <c r="B13" s="375"/>
      <c r="C13" s="376"/>
      <c r="D13" s="275"/>
      <c r="E13" s="276"/>
      <c r="F13" s="276"/>
      <c r="G13" s="276"/>
    </row>
    <row r="14" spans="1:7" x14ac:dyDescent="0.25">
      <c r="A14" s="374" t="s">
        <v>515</v>
      </c>
      <c r="B14" s="375"/>
      <c r="C14" s="376"/>
      <c r="D14" s="275"/>
      <c r="E14" s="276"/>
      <c r="F14" s="276"/>
      <c r="G14" s="276"/>
    </row>
    <row r="15" spans="1:7" x14ac:dyDescent="0.25">
      <c r="A15" s="374" t="s">
        <v>487</v>
      </c>
      <c r="B15" s="375"/>
      <c r="C15" s="376"/>
      <c r="D15" s="275"/>
      <c r="E15" s="276">
        <v>241133000</v>
      </c>
      <c r="F15" s="276"/>
      <c r="G15" s="276"/>
    </row>
    <row r="16" spans="1:7" x14ac:dyDescent="0.25">
      <c r="A16" s="377"/>
      <c r="B16" s="378"/>
      <c r="C16" s="379"/>
      <c r="D16" s="275"/>
      <c r="E16" s="276"/>
      <c r="F16" s="276"/>
      <c r="G16" s="276"/>
    </row>
    <row r="17" spans="1:7" x14ac:dyDescent="0.25">
      <c r="A17" s="380" t="s">
        <v>3</v>
      </c>
      <c r="B17" s="381"/>
      <c r="C17" s="382"/>
      <c r="D17" s="275"/>
      <c r="E17" s="249">
        <f>SUM(E11:E16)</f>
        <v>241133000</v>
      </c>
      <c r="F17" s="249">
        <f t="shared" ref="F17:G17" si="0">SUM(F11:F16)</f>
        <v>0</v>
      </c>
      <c r="G17" s="249">
        <f t="shared" si="0"/>
        <v>0</v>
      </c>
    </row>
    <row r="18" spans="1:7" ht="13.8" x14ac:dyDescent="0.25">
      <c r="A18" s="31"/>
      <c r="B18" s="31"/>
      <c r="C18" s="31"/>
      <c r="D18" s="31"/>
      <c r="E18" s="31"/>
      <c r="F18" s="31"/>
      <c r="G18" s="31"/>
    </row>
  </sheetData>
  <mergeCells count="11">
    <mergeCell ref="A16:C16"/>
    <mergeCell ref="A17:C17"/>
    <mergeCell ref="A10:C10"/>
    <mergeCell ref="D10:E10"/>
    <mergeCell ref="A9:G9"/>
    <mergeCell ref="A15:C15"/>
    <mergeCell ref="A2:G2"/>
    <mergeCell ref="A11:C11"/>
    <mergeCell ref="A12:C12"/>
    <mergeCell ref="A13:C13"/>
    <mergeCell ref="A14:C14"/>
  </mergeCells>
  <phoneticPr fontId="7" type="noConversion"/>
  <pageMargins left="0.75" right="0.75" top="1" bottom="1" header="0.5" footer="0.5"/>
  <pageSetup paperSize="9" orientation="portrait" r:id="rId1"/>
  <headerFooter alignWithMargins="0">
    <oddHeader>&amp;C8.melléklet a 6/2020.(VII.13.)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81"/>
  <sheetViews>
    <sheetView topLeftCell="A46" workbookViewId="0">
      <selection activeCell="E1" sqref="E1:I1"/>
    </sheetView>
  </sheetViews>
  <sheetFormatPr defaultRowHeight="13.2" x14ac:dyDescent="0.25"/>
  <cols>
    <col min="2" max="2" width="48.6640625" bestFit="1" customWidth="1"/>
    <col min="3" max="3" width="10.109375" customWidth="1"/>
    <col min="4" max="4" width="17.44140625" customWidth="1"/>
    <col min="5" max="9" width="10.109375" customWidth="1"/>
  </cols>
  <sheetData>
    <row r="1" spans="1:10" x14ac:dyDescent="0.25">
      <c r="A1" s="97"/>
      <c r="B1" s="97"/>
      <c r="C1" s="113"/>
      <c r="D1" s="97"/>
      <c r="E1" s="396" t="s">
        <v>525</v>
      </c>
      <c r="F1" s="396"/>
      <c r="G1" s="396"/>
      <c r="H1" s="396"/>
      <c r="I1" s="396"/>
      <c r="J1" s="97"/>
    </row>
    <row r="2" spans="1:10" x14ac:dyDescent="0.25">
      <c r="A2" s="397" t="s">
        <v>442</v>
      </c>
      <c r="B2" s="397"/>
      <c r="C2" s="397"/>
      <c r="D2" s="397"/>
      <c r="E2" s="397"/>
      <c r="F2" s="397"/>
      <c r="G2" s="397"/>
      <c r="H2" s="397"/>
      <c r="I2" s="397"/>
      <c r="J2" s="97"/>
    </row>
    <row r="3" spans="1:10" x14ac:dyDescent="0.25">
      <c r="A3" s="397" t="s">
        <v>250</v>
      </c>
      <c r="B3" s="397"/>
      <c r="C3" s="397"/>
      <c r="D3" s="397"/>
      <c r="E3" s="397"/>
      <c r="F3" s="397"/>
      <c r="G3" s="397"/>
      <c r="H3" s="397"/>
      <c r="I3" s="397"/>
      <c r="J3" s="97"/>
    </row>
    <row r="4" spans="1:10" x14ac:dyDescent="0.25">
      <c r="A4" s="397" t="s">
        <v>524</v>
      </c>
      <c r="B4" s="397"/>
      <c r="C4" s="397"/>
      <c r="D4" s="397"/>
      <c r="E4" s="397"/>
      <c r="F4" s="397"/>
      <c r="G4" s="397"/>
      <c r="H4" s="397"/>
      <c r="I4" s="397"/>
      <c r="J4" s="97"/>
    </row>
    <row r="5" spans="1:10" x14ac:dyDescent="0.25">
      <c r="A5" s="97"/>
      <c r="B5" s="97"/>
      <c r="C5" s="113"/>
      <c r="D5" s="97"/>
      <c r="E5" s="113"/>
      <c r="F5" s="97"/>
      <c r="G5" s="97"/>
      <c r="H5" s="97"/>
      <c r="I5" s="97"/>
      <c r="J5" s="97"/>
    </row>
    <row r="6" spans="1:10" ht="13.8" thickBot="1" x14ac:dyDescent="0.3">
      <c r="A6" s="97"/>
      <c r="B6" s="97"/>
      <c r="C6" s="113"/>
      <c r="D6" s="97"/>
      <c r="E6" s="113"/>
      <c r="F6" s="97"/>
      <c r="G6" s="97"/>
      <c r="H6" s="400"/>
      <c r="I6" s="400"/>
      <c r="J6" s="97"/>
    </row>
    <row r="7" spans="1:10" ht="40.799999999999997" x14ac:dyDescent="0.25">
      <c r="A7" s="114"/>
      <c r="B7" s="115" t="s">
        <v>251</v>
      </c>
      <c r="C7" s="287" t="s">
        <v>488</v>
      </c>
      <c r="D7" s="286" t="s">
        <v>372</v>
      </c>
      <c r="E7" s="287" t="s">
        <v>252</v>
      </c>
      <c r="F7" s="286" t="s">
        <v>253</v>
      </c>
      <c r="G7" s="288" t="s">
        <v>254</v>
      </c>
      <c r="H7" s="288" t="s">
        <v>255</v>
      </c>
      <c r="I7" s="289" t="s">
        <v>256</v>
      </c>
      <c r="J7" s="97"/>
    </row>
    <row r="8" spans="1:10" x14ac:dyDescent="0.25">
      <c r="A8" s="116"/>
      <c r="B8" s="117"/>
      <c r="C8" s="398" t="s">
        <v>257</v>
      </c>
      <c r="D8" s="399"/>
      <c r="E8" s="399"/>
      <c r="F8" s="399"/>
      <c r="G8" s="118"/>
      <c r="H8" s="119"/>
      <c r="I8" s="119"/>
      <c r="J8" s="97"/>
    </row>
    <row r="9" spans="1:10" x14ac:dyDescent="0.25">
      <c r="A9" s="102" t="s">
        <v>258</v>
      </c>
      <c r="B9" s="120" t="s">
        <v>259</v>
      </c>
      <c r="C9" s="250"/>
      <c r="D9" s="251"/>
      <c r="E9" s="250"/>
      <c r="F9" s="251">
        <v>7462402</v>
      </c>
      <c r="G9" s="263">
        <f t="shared" ref="G9:G37" si="0">SUM(C9:F9)</f>
        <v>7462402</v>
      </c>
      <c r="H9" s="263">
        <v>255612</v>
      </c>
      <c r="I9" s="252">
        <v>6675000</v>
      </c>
      <c r="J9" s="97"/>
    </row>
    <row r="10" spans="1:10" x14ac:dyDescent="0.25">
      <c r="A10" s="102" t="s">
        <v>260</v>
      </c>
      <c r="B10" s="120" t="s">
        <v>261</v>
      </c>
      <c r="C10" s="250">
        <v>828837898</v>
      </c>
      <c r="D10" s="251"/>
      <c r="E10" s="250">
        <v>479321284</v>
      </c>
      <c r="F10" s="251">
        <v>123889349</v>
      </c>
      <c r="G10" s="263">
        <f t="shared" si="0"/>
        <v>1432048531</v>
      </c>
      <c r="H10" s="263">
        <v>1074201894</v>
      </c>
      <c r="I10" s="252"/>
      <c r="J10" s="97"/>
    </row>
    <row r="11" spans="1:10" x14ac:dyDescent="0.25">
      <c r="A11" s="102" t="s">
        <v>262</v>
      </c>
      <c r="B11" s="120" t="s">
        <v>263</v>
      </c>
      <c r="C11" s="250"/>
      <c r="D11" s="251"/>
      <c r="E11" s="250"/>
      <c r="F11" s="251">
        <v>111461691</v>
      </c>
      <c r="G11" s="263">
        <f>SUM(C11:F11)</f>
        <v>111461691</v>
      </c>
      <c r="H11" s="263">
        <v>27062234</v>
      </c>
      <c r="I11" s="252">
        <v>72963097</v>
      </c>
      <c r="J11" s="97"/>
    </row>
    <row r="12" spans="1:10" x14ac:dyDescent="0.25">
      <c r="A12" s="102" t="s">
        <v>264</v>
      </c>
      <c r="B12" s="120" t="s">
        <v>265</v>
      </c>
      <c r="C12" s="253"/>
      <c r="D12" s="251"/>
      <c r="E12" s="250"/>
      <c r="F12" s="251"/>
      <c r="G12" s="263">
        <f t="shared" si="0"/>
        <v>0</v>
      </c>
      <c r="H12" s="263"/>
      <c r="I12" s="252"/>
      <c r="J12" s="97"/>
    </row>
    <row r="13" spans="1:10" x14ac:dyDescent="0.25">
      <c r="A13" s="102" t="s">
        <v>266</v>
      </c>
      <c r="B13" s="120" t="s">
        <v>267</v>
      </c>
      <c r="C13" s="250"/>
      <c r="D13" s="251"/>
      <c r="E13" s="250"/>
      <c r="F13" s="251">
        <v>6588566</v>
      </c>
      <c r="G13" s="263">
        <f t="shared" si="0"/>
        <v>6588566</v>
      </c>
      <c r="H13" s="263">
        <v>6588566</v>
      </c>
      <c r="I13" s="252"/>
      <c r="J13" s="97"/>
    </row>
    <row r="14" spans="1:10" x14ac:dyDescent="0.25">
      <c r="A14" s="102" t="s">
        <v>268</v>
      </c>
      <c r="B14" s="120" t="s">
        <v>269</v>
      </c>
      <c r="C14" s="250"/>
      <c r="D14" s="251"/>
      <c r="E14" s="250"/>
      <c r="F14" s="251"/>
      <c r="G14" s="263">
        <f t="shared" si="0"/>
        <v>0</v>
      </c>
      <c r="H14" s="263"/>
      <c r="I14" s="252"/>
      <c r="J14" s="97"/>
    </row>
    <row r="15" spans="1:10" x14ac:dyDescent="0.25">
      <c r="A15" s="102" t="s">
        <v>270</v>
      </c>
      <c r="B15" s="120" t="s">
        <v>271</v>
      </c>
      <c r="C15" s="250"/>
      <c r="D15" s="250"/>
      <c r="E15" s="250"/>
      <c r="F15" s="250"/>
      <c r="G15" s="263">
        <f t="shared" si="0"/>
        <v>0</v>
      </c>
      <c r="H15" s="265"/>
      <c r="I15" s="254"/>
      <c r="J15" s="97"/>
    </row>
    <row r="16" spans="1:10" x14ac:dyDescent="0.25">
      <c r="A16" s="102" t="s">
        <v>272</v>
      </c>
      <c r="B16" s="120" t="s">
        <v>273</v>
      </c>
      <c r="C16" s="250"/>
      <c r="D16" s="251"/>
      <c r="E16" s="250"/>
      <c r="F16" s="251">
        <v>400000</v>
      </c>
      <c r="G16" s="263">
        <f t="shared" si="0"/>
        <v>400000</v>
      </c>
      <c r="H16" s="263">
        <v>400000</v>
      </c>
      <c r="I16" s="252"/>
      <c r="J16" s="97"/>
    </row>
    <row r="17" spans="1:10" x14ac:dyDescent="0.25">
      <c r="A17" s="102" t="s">
        <v>274</v>
      </c>
      <c r="B17" s="120" t="s">
        <v>275</v>
      </c>
      <c r="C17" s="250"/>
      <c r="D17" s="251"/>
      <c r="E17" s="250"/>
      <c r="F17" s="251"/>
      <c r="G17" s="263">
        <f t="shared" si="0"/>
        <v>0</v>
      </c>
      <c r="H17" s="263"/>
      <c r="I17" s="252"/>
      <c r="J17" s="97"/>
    </row>
    <row r="18" spans="1:10" x14ac:dyDescent="0.25">
      <c r="A18" s="102" t="s">
        <v>276</v>
      </c>
      <c r="B18" s="120" t="s">
        <v>277</v>
      </c>
      <c r="C18" s="250"/>
      <c r="D18" s="251"/>
      <c r="E18" s="250"/>
      <c r="F18" s="251"/>
      <c r="G18" s="263">
        <f t="shared" si="0"/>
        <v>0</v>
      </c>
      <c r="H18" s="263"/>
      <c r="I18" s="252"/>
      <c r="J18" s="97"/>
    </row>
    <row r="19" spans="1:10" x14ac:dyDescent="0.25">
      <c r="A19" s="102" t="s">
        <v>278</v>
      </c>
      <c r="B19" s="120" t="s">
        <v>279</v>
      </c>
      <c r="C19" s="250"/>
      <c r="D19" s="250"/>
      <c r="E19" s="250"/>
      <c r="F19" s="250"/>
      <c r="G19" s="263">
        <f t="shared" si="0"/>
        <v>0</v>
      </c>
      <c r="H19" s="265"/>
      <c r="I19" s="254"/>
      <c r="J19" s="97"/>
    </row>
    <row r="20" spans="1:10" x14ac:dyDescent="0.25">
      <c r="A20" s="102" t="s">
        <v>280</v>
      </c>
      <c r="B20" s="120" t="s">
        <v>281</v>
      </c>
      <c r="C20" s="250"/>
      <c r="D20" s="251"/>
      <c r="E20" s="250"/>
      <c r="F20" s="251"/>
      <c r="G20" s="263">
        <f t="shared" si="0"/>
        <v>0</v>
      </c>
      <c r="H20" s="263">
        <v>0</v>
      </c>
      <c r="I20" s="252"/>
      <c r="J20" s="97"/>
    </row>
    <row r="21" spans="1:10" ht="26.4" x14ac:dyDescent="0.25">
      <c r="A21" s="104" t="s">
        <v>282</v>
      </c>
      <c r="B21" s="123" t="s">
        <v>283</v>
      </c>
      <c r="C21" s="255">
        <f>SUM(C10:C20)</f>
        <v>828837898</v>
      </c>
      <c r="D21" s="255">
        <f t="shared" ref="D21:I21" si="1">+D9+D15+D19+D20</f>
        <v>0</v>
      </c>
      <c r="E21" s="255">
        <f>SUM(E9:E20)</f>
        <v>479321284</v>
      </c>
      <c r="F21" s="255">
        <f>SUM(F9:F20)</f>
        <v>249802008</v>
      </c>
      <c r="G21" s="264">
        <f t="shared" si="0"/>
        <v>1557961190</v>
      </c>
      <c r="H21" s="266">
        <f>SUM(H9:H20)</f>
        <v>1108508306</v>
      </c>
      <c r="I21" s="256">
        <f t="shared" si="1"/>
        <v>6675000</v>
      </c>
      <c r="J21" s="112"/>
    </row>
    <row r="22" spans="1:10" x14ac:dyDescent="0.25">
      <c r="A22" s="102" t="s">
        <v>284</v>
      </c>
      <c r="B22" s="120" t="s">
        <v>285</v>
      </c>
      <c r="C22" s="250"/>
      <c r="D22" s="251"/>
      <c r="E22" s="250"/>
      <c r="F22" s="251"/>
      <c r="G22" s="263">
        <f t="shared" si="0"/>
        <v>0</v>
      </c>
      <c r="H22" s="263"/>
      <c r="I22" s="252"/>
      <c r="J22" s="97"/>
    </row>
    <row r="23" spans="1:10" x14ac:dyDescent="0.25">
      <c r="A23" s="102" t="s">
        <v>286</v>
      </c>
      <c r="B23" s="122" t="s">
        <v>287</v>
      </c>
      <c r="C23" s="250"/>
      <c r="D23" s="251"/>
      <c r="E23" s="250"/>
      <c r="F23" s="251">
        <v>32000</v>
      </c>
      <c r="G23" s="263">
        <f t="shared" si="0"/>
        <v>32000</v>
      </c>
      <c r="H23" s="263">
        <v>32000</v>
      </c>
      <c r="I23" s="252"/>
      <c r="J23" s="97"/>
    </row>
    <row r="24" spans="1:10" x14ac:dyDescent="0.25">
      <c r="A24" s="104" t="s">
        <v>288</v>
      </c>
      <c r="B24" s="123" t="s">
        <v>289</v>
      </c>
      <c r="C24" s="255">
        <f>SUM(C22:C23)</f>
        <v>0</v>
      </c>
      <c r="D24" s="255">
        <f t="shared" ref="D24:I24" si="2">SUM(D22:D23)</f>
        <v>0</v>
      </c>
      <c r="E24" s="255">
        <f t="shared" si="2"/>
        <v>0</v>
      </c>
      <c r="F24" s="255">
        <f t="shared" si="2"/>
        <v>32000</v>
      </c>
      <c r="G24" s="263">
        <f t="shared" si="0"/>
        <v>32000</v>
      </c>
      <c r="H24" s="266">
        <f t="shared" si="2"/>
        <v>32000</v>
      </c>
      <c r="I24" s="256">
        <f t="shared" si="2"/>
        <v>0</v>
      </c>
      <c r="J24" s="112"/>
    </row>
    <row r="25" spans="1:10" x14ac:dyDescent="0.25">
      <c r="A25" s="102" t="s">
        <v>290</v>
      </c>
      <c r="B25" s="122" t="s">
        <v>291</v>
      </c>
      <c r="C25" s="250"/>
      <c r="D25" s="251"/>
      <c r="E25" s="250"/>
      <c r="F25" s="251"/>
      <c r="G25" s="263">
        <f t="shared" si="0"/>
        <v>0</v>
      </c>
      <c r="H25" s="263"/>
      <c r="I25" s="252"/>
      <c r="J25" s="97"/>
    </row>
    <row r="26" spans="1:10" x14ac:dyDescent="0.25">
      <c r="A26" s="102" t="s">
        <v>292</v>
      </c>
      <c r="B26" s="122" t="s">
        <v>293</v>
      </c>
      <c r="C26" s="250"/>
      <c r="D26" s="251"/>
      <c r="E26" s="250"/>
      <c r="F26" s="251">
        <v>60230</v>
      </c>
      <c r="G26" s="263">
        <f t="shared" si="0"/>
        <v>60230</v>
      </c>
      <c r="H26" s="263">
        <v>60230</v>
      </c>
      <c r="I26" s="252"/>
      <c r="J26" s="97"/>
    </row>
    <row r="27" spans="1:10" x14ac:dyDescent="0.25">
      <c r="A27" s="102" t="s">
        <v>294</v>
      </c>
      <c r="B27" s="122" t="s">
        <v>295</v>
      </c>
      <c r="C27" s="250"/>
      <c r="D27" s="251"/>
      <c r="E27" s="250"/>
      <c r="F27" s="251">
        <v>101399814</v>
      </c>
      <c r="G27" s="263">
        <f t="shared" si="0"/>
        <v>101399814</v>
      </c>
      <c r="H27" s="263">
        <v>101399814</v>
      </c>
      <c r="I27" s="252"/>
      <c r="J27" s="97"/>
    </row>
    <row r="28" spans="1:10" x14ac:dyDescent="0.25">
      <c r="A28" s="102" t="s">
        <v>296</v>
      </c>
      <c r="B28" s="122" t="s">
        <v>297</v>
      </c>
      <c r="C28" s="250"/>
      <c r="D28" s="251"/>
      <c r="E28" s="250"/>
      <c r="F28" s="251"/>
      <c r="G28" s="263">
        <f t="shared" si="0"/>
        <v>0</v>
      </c>
      <c r="H28" s="263"/>
      <c r="I28" s="252"/>
      <c r="J28" s="97"/>
    </row>
    <row r="29" spans="1:10" x14ac:dyDescent="0.25">
      <c r="A29" s="102" t="s">
        <v>298</v>
      </c>
      <c r="B29" s="122" t="s">
        <v>299</v>
      </c>
      <c r="C29" s="250"/>
      <c r="D29" s="251"/>
      <c r="E29" s="250"/>
      <c r="F29" s="251"/>
      <c r="G29" s="263">
        <f t="shared" si="0"/>
        <v>0</v>
      </c>
      <c r="H29" s="263"/>
      <c r="I29" s="252"/>
      <c r="J29" s="97"/>
    </row>
    <row r="30" spans="1:10" x14ac:dyDescent="0.25">
      <c r="A30" s="104" t="s">
        <v>300</v>
      </c>
      <c r="B30" s="123" t="s">
        <v>301</v>
      </c>
      <c r="C30" s="255">
        <f>SUM(C25:C29)</f>
        <v>0</v>
      </c>
      <c r="D30" s="255">
        <f t="shared" ref="D30:I30" si="3">SUM(D25:D29)</f>
        <v>0</v>
      </c>
      <c r="E30" s="255">
        <f t="shared" si="3"/>
        <v>0</v>
      </c>
      <c r="F30" s="255">
        <f t="shared" si="3"/>
        <v>101460044</v>
      </c>
      <c r="G30" s="264">
        <f t="shared" si="0"/>
        <v>101460044</v>
      </c>
      <c r="H30" s="266">
        <f t="shared" si="3"/>
        <v>101460044</v>
      </c>
      <c r="I30" s="256">
        <f t="shared" si="3"/>
        <v>0</v>
      </c>
      <c r="J30" s="112"/>
    </row>
    <row r="31" spans="1:10" x14ac:dyDescent="0.25">
      <c r="A31" s="102" t="s">
        <v>302</v>
      </c>
      <c r="B31" s="122" t="s">
        <v>303</v>
      </c>
      <c r="C31" s="250"/>
      <c r="D31" s="251"/>
      <c r="E31" s="250"/>
      <c r="F31" s="251">
        <v>13328234</v>
      </c>
      <c r="G31" s="263">
        <f t="shared" si="0"/>
        <v>13328234</v>
      </c>
      <c r="H31" s="263">
        <v>13328234</v>
      </c>
      <c r="I31" s="252"/>
      <c r="J31" s="97"/>
    </row>
    <row r="32" spans="1:10" x14ac:dyDescent="0.25">
      <c r="A32" s="102" t="s">
        <v>304</v>
      </c>
      <c r="B32" s="122" t="s">
        <v>305</v>
      </c>
      <c r="C32" s="250"/>
      <c r="D32" s="251"/>
      <c r="E32" s="250"/>
      <c r="F32" s="251">
        <v>12921545</v>
      </c>
      <c r="G32" s="263">
        <f t="shared" si="0"/>
        <v>12921545</v>
      </c>
      <c r="H32" s="263">
        <v>12921545</v>
      </c>
      <c r="I32" s="252"/>
      <c r="J32" s="97"/>
    </row>
    <row r="33" spans="1:10" x14ac:dyDescent="0.25">
      <c r="A33" s="102" t="s">
        <v>306</v>
      </c>
      <c r="B33" s="122" t="s">
        <v>307</v>
      </c>
      <c r="C33" s="250"/>
      <c r="D33" s="251"/>
      <c r="E33" s="250"/>
      <c r="F33" s="251">
        <v>310859</v>
      </c>
      <c r="G33" s="263">
        <f t="shared" si="0"/>
        <v>310859</v>
      </c>
      <c r="H33" s="263">
        <v>310859</v>
      </c>
      <c r="I33" s="252"/>
      <c r="J33" s="97"/>
    </row>
    <row r="34" spans="1:10" x14ac:dyDescent="0.25">
      <c r="A34" s="104" t="s">
        <v>308</v>
      </c>
      <c r="B34" s="123" t="s">
        <v>309</v>
      </c>
      <c r="C34" s="255">
        <f>SUM(C31:C33)</f>
        <v>0</v>
      </c>
      <c r="D34" s="255">
        <f t="shared" ref="D34:I34" si="4">SUM(D31:D33)</f>
        <v>0</v>
      </c>
      <c r="E34" s="255">
        <f t="shared" si="4"/>
        <v>0</v>
      </c>
      <c r="F34" s="255">
        <f t="shared" si="4"/>
        <v>26560638</v>
      </c>
      <c r="G34" s="264">
        <f t="shared" si="0"/>
        <v>26560638</v>
      </c>
      <c r="H34" s="266">
        <f t="shared" si="4"/>
        <v>26560638</v>
      </c>
      <c r="I34" s="256">
        <f t="shared" si="4"/>
        <v>0</v>
      </c>
      <c r="J34" s="112"/>
    </row>
    <row r="35" spans="1:10" x14ac:dyDescent="0.25">
      <c r="A35" s="104" t="s">
        <v>310</v>
      </c>
      <c r="B35" s="123" t="s">
        <v>311</v>
      </c>
      <c r="C35" s="255"/>
      <c r="D35" s="255"/>
      <c r="E35" s="255"/>
      <c r="F35" s="255">
        <v>-7337469</v>
      </c>
      <c r="G35" s="264">
        <f t="shared" si="0"/>
        <v>-7337469</v>
      </c>
      <c r="H35" s="267">
        <v>-733746</v>
      </c>
      <c r="I35" s="256"/>
      <c r="J35" s="112"/>
    </row>
    <row r="36" spans="1:10" x14ac:dyDescent="0.25">
      <c r="A36" s="104" t="s">
        <v>312</v>
      </c>
      <c r="B36" s="123" t="s">
        <v>313</v>
      </c>
      <c r="C36" s="255"/>
      <c r="D36" s="257"/>
      <c r="E36" s="255"/>
      <c r="F36" s="257"/>
      <c r="G36" s="263">
        <f t="shared" si="0"/>
        <v>0</v>
      </c>
      <c r="H36" s="264"/>
      <c r="I36" s="258"/>
      <c r="J36" s="112"/>
    </row>
    <row r="37" spans="1:10" ht="13.8" thickBot="1" x14ac:dyDescent="0.3">
      <c r="A37" s="109"/>
      <c r="B37" s="125" t="s">
        <v>314</v>
      </c>
      <c r="C37" s="259">
        <f>+C21+C24+C30+C34+C35+C36</f>
        <v>828837898</v>
      </c>
      <c r="D37" s="259">
        <f t="shared" ref="D37:I37" si="5">+D21+D24+D30+D34+D35+D36</f>
        <v>0</v>
      </c>
      <c r="E37" s="259">
        <f t="shared" si="5"/>
        <v>479321284</v>
      </c>
      <c r="F37" s="259">
        <f t="shared" si="5"/>
        <v>370517221</v>
      </c>
      <c r="G37" s="264">
        <f t="shared" si="0"/>
        <v>1678676403</v>
      </c>
      <c r="H37" s="268">
        <f t="shared" si="5"/>
        <v>1235827242</v>
      </c>
      <c r="I37" s="260">
        <f t="shared" si="5"/>
        <v>6675000</v>
      </c>
      <c r="J37" s="112"/>
    </row>
    <row r="38" spans="1:10" x14ac:dyDescent="0.25">
      <c r="A38" s="97"/>
      <c r="B38" s="97"/>
      <c r="C38" s="113"/>
      <c r="D38" s="97"/>
      <c r="E38" s="113"/>
      <c r="F38" s="97"/>
      <c r="G38" s="97"/>
      <c r="H38" s="97"/>
      <c r="I38" s="97"/>
      <c r="J38" s="97"/>
    </row>
    <row r="39" spans="1:10" x14ac:dyDescent="0.25">
      <c r="A39" s="397" t="s">
        <v>315</v>
      </c>
      <c r="B39" s="397"/>
      <c r="C39" s="397"/>
      <c r="D39" s="97"/>
      <c r="E39" s="113"/>
      <c r="F39" s="97"/>
      <c r="G39" s="97"/>
      <c r="H39" s="97"/>
      <c r="I39" s="97"/>
      <c r="J39" s="97"/>
    </row>
    <row r="40" spans="1:10" ht="13.8" thickBot="1" x14ac:dyDescent="0.3">
      <c r="A40" s="97"/>
      <c r="B40" s="97"/>
      <c r="C40" s="113"/>
      <c r="D40" s="97"/>
      <c r="E40" s="113"/>
      <c r="F40" s="97"/>
      <c r="G40" s="97"/>
      <c r="H40" s="97"/>
      <c r="I40" s="97"/>
      <c r="J40" s="97"/>
    </row>
    <row r="41" spans="1:10" ht="26.4" x14ac:dyDescent="0.25">
      <c r="A41" s="98"/>
      <c r="B41" s="115" t="s">
        <v>316</v>
      </c>
      <c r="C41" s="126" t="s">
        <v>317</v>
      </c>
      <c r="D41" s="97"/>
      <c r="E41" s="113"/>
      <c r="F41" s="97"/>
      <c r="G41" s="97"/>
      <c r="H41" s="97"/>
      <c r="I41" s="97"/>
      <c r="J41" s="97"/>
    </row>
    <row r="42" spans="1:10" x14ac:dyDescent="0.25">
      <c r="A42" s="102" t="s">
        <v>318</v>
      </c>
      <c r="B42" s="120" t="s">
        <v>319</v>
      </c>
      <c r="C42" s="269">
        <v>1114187000</v>
      </c>
      <c r="D42" s="97"/>
      <c r="E42" s="113"/>
      <c r="F42" s="97"/>
      <c r="G42" s="97"/>
      <c r="H42" s="97"/>
      <c r="I42" s="97"/>
      <c r="J42" s="97"/>
    </row>
    <row r="43" spans="1:10" x14ac:dyDescent="0.25">
      <c r="A43" s="102" t="s">
        <v>320</v>
      </c>
      <c r="B43" s="120" t="s">
        <v>321</v>
      </c>
      <c r="C43" s="269"/>
      <c r="D43" s="97"/>
      <c r="E43" s="113"/>
      <c r="F43" s="97"/>
      <c r="G43" s="97"/>
      <c r="H43" s="97"/>
      <c r="I43" s="97"/>
      <c r="J43" s="97"/>
    </row>
    <row r="44" spans="1:10" x14ac:dyDescent="0.25">
      <c r="A44" s="102" t="s">
        <v>322</v>
      </c>
      <c r="B44" s="120" t="s">
        <v>323</v>
      </c>
      <c r="C44" s="269">
        <v>10402000</v>
      </c>
      <c r="D44" s="97"/>
      <c r="E44" s="113"/>
      <c r="F44" s="97"/>
      <c r="G44" s="97"/>
      <c r="H44" s="97"/>
      <c r="I44" s="97"/>
      <c r="J44" s="97"/>
    </row>
    <row r="45" spans="1:10" x14ac:dyDescent="0.25">
      <c r="A45" s="102" t="s">
        <v>324</v>
      </c>
      <c r="B45" s="120" t="s">
        <v>325</v>
      </c>
      <c r="C45" s="269">
        <v>307127866</v>
      </c>
      <c r="D45" s="97"/>
      <c r="E45" s="113"/>
      <c r="F45" s="97"/>
      <c r="G45" s="97"/>
      <c r="H45" s="97"/>
      <c r="I45" s="97"/>
      <c r="J45" s="97"/>
    </row>
    <row r="46" spans="1:10" x14ac:dyDescent="0.25">
      <c r="A46" s="102" t="s">
        <v>326</v>
      </c>
      <c r="B46" s="120" t="s">
        <v>327</v>
      </c>
      <c r="C46" s="269"/>
      <c r="D46" s="97"/>
      <c r="E46" s="113"/>
      <c r="F46" s="97"/>
      <c r="G46" s="97"/>
      <c r="H46" s="97"/>
      <c r="I46" s="97"/>
      <c r="J46" s="97"/>
    </row>
    <row r="47" spans="1:10" x14ac:dyDescent="0.25">
      <c r="A47" s="102" t="s">
        <v>328</v>
      </c>
      <c r="B47" s="120" t="s">
        <v>329</v>
      </c>
      <c r="C47" s="269">
        <v>-214110025</v>
      </c>
      <c r="D47" s="97"/>
      <c r="E47" s="113"/>
      <c r="F47" s="97"/>
      <c r="G47" s="97"/>
      <c r="H47" s="97"/>
      <c r="I47" s="97"/>
      <c r="J47" s="97"/>
    </row>
    <row r="48" spans="1:10" x14ac:dyDescent="0.25">
      <c r="A48" s="104" t="s">
        <v>330</v>
      </c>
      <c r="B48" s="124" t="s">
        <v>331</v>
      </c>
      <c r="C48" s="270">
        <f>SUM(C42:C47)</f>
        <v>1217606841</v>
      </c>
      <c r="D48" s="97"/>
      <c r="E48" s="113"/>
      <c r="F48" s="97"/>
      <c r="G48" s="97"/>
      <c r="H48" s="97"/>
      <c r="I48" s="97"/>
      <c r="J48" s="97"/>
    </row>
    <row r="49" spans="1:10" x14ac:dyDescent="0.25">
      <c r="A49" s="102" t="s">
        <v>332</v>
      </c>
      <c r="B49" s="120" t="s">
        <v>333</v>
      </c>
      <c r="C49" s="269">
        <v>346</v>
      </c>
      <c r="D49" s="97"/>
      <c r="E49" s="113"/>
      <c r="F49" s="97"/>
      <c r="G49" s="97"/>
      <c r="H49" s="97"/>
      <c r="I49" s="97"/>
      <c r="J49" s="97"/>
    </row>
    <row r="50" spans="1:10" x14ac:dyDescent="0.25">
      <c r="A50" s="102" t="s">
        <v>334</v>
      </c>
      <c r="B50" s="120" t="s">
        <v>335</v>
      </c>
      <c r="C50" s="269">
        <v>9965256</v>
      </c>
      <c r="D50" s="97"/>
      <c r="E50" s="113"/>
      <c r="F50" s="97"/>
      <c r="G50" s="97"/>
      <c r="H50" s="97"/>
      <c r="I50" s="97"/>
      <c r="J50" s="97"/>
    </row>
    <row r="51" spans="1:10" x14ac:dyDescent="0.25">
      <c r="A51" s="102" t="s">
        <v>336</v>
      </c>
      <c r="B51" s="120" t="s">
        <v>337</v>
      </c>
      <c r="C51" s="269">
        <v>3847021</v>
      </c>
      <c r="D51" s="97"/>
      <c r="E51" s="113"/>
      <c r="F51" s="97"/>
      <c r="G51" s="97"/>
      <c r="H51" s="97"/>
      <c r="I51" s="97"/>
      <c r="J51" s="97"/>
    </row>
    <row r="52" spans="1:10" x14ac:dyDescent="0.25">
      <c r="A52" s="104" t="s">
        <v>338</v>
      </c>
      <c r="B52" s="124" t="s">
        <v>339</v>
      </c>
      <c r="C52" s="270">
        <f>SUM(C49:C51)</f>
        <v>13812623</v>
      </c>
      <c r="D52" s="97"/>
      <c r="E52" s="113"/>
      <c r="F52" s="97"/>
      <c r="G52" s="97"/>
      <c r="H52" s="97"/>
      <c r="I52" s="97"/>
      <c r="J52" s="97"/>
    </row>
    <row r="53" spans="1:10" x14ac:dyDescent="0.25">
      <c r="A53" s="104" t="s">
        <v>340</v>
      </c>
      <c r="B53" s="124" t="s">
        <v>341</v>
      </c>
      <c r="C53" s="270"/>
      <c r="D53" s="97"/>
      <c r="E53" s="113"/>
      <c r="F53" s="97"/>
      <c r="G53" s="97"/>
      <c r="H53" s="97"/>
      <c r="I53" s="97"/>
      <c r="J53" s="97"/>
    </row>
    <row r="54" spans="1:10" ht="26.4" x14ac:dyDescent="0.25">
      <c r="A54" s="104" t="s">
        <v>342</v>
      </c>
      <c r="B54" s="123" t="s">
        <v>343</v>
      </c>
      <c r="C54" s="270"/>
      <c r="D54" s="97"/>
      <c r="E54" s="113"/>
      <c r="F54" s="97"/>
      <c r="G54" s="97"/>
      <c r="H54" s="97"/>
      <c r="I54" s="97"/>
      <c r="J54" s="97"/>
    </row>
    <row r="55" spans="1:10" x14ac:dyDescent="0.25">
      <c r="A55" s="104" t="s">
        <v>344</v>
      </c>
      <c r="B55" s="124" t="s">
        <v>345</v>
      </c>
      <c r="C55" s="270">
        <v>4407778</v>
      </c>
      <c r="D55" s="97"/>
      <c r="E55" s="113"/>
      <c r="F55" s="97"/>
      <c r="G55" s="97"/>
      <c r="H55" s="97"/>
      <c r="I55" s="97"/>
      <c r="J55" s="97"/>
    </row>
    <row r="56" spans="1:10" ht="13.8" thickBot="1" x14ac:dyDescent="0.3">
      <c r="A56" s="109"/>
      <c r="B56" s="127" t="s">
        <v>346</v>
      </c>
      <c r="C56" s="271">
        <f>+C48+C52+C53+C54+C55</f>
        <v>1235827242</v>
      </c>
      <c r="D56" s="97"/>
      <c r="E56" s="113"/>
      <c r="F56" s="97"/>
      <c r="G56" s="97"/>
      <c r="H56" s="97"/>
      <c r="I56" s="97"/>
      <c r="J56" s="97"/>
    </row>
    <row r="57" spans="1:10" x14ac:dyDescent="0.25">
      <c r="A57" s="97"/>
      <c r="B57" s="97"/>
      <c r="C57" s="113"/>
      <c r="D57" s="97"/>
      <c r="E57" s="113"/>
      <c r="F57" s="97"/>
      <c r="G57" s="97"/>
      <c r="H57" s="97"/>
      <c r="I57" s="97"/>
      <c r="J57" s="97"/>
    </row>
    <row r="58" spans="1:10" x14ac:dyDescent="0.25">
      <c r="A58" s="97"/>
      <c r="B58" s="97"/>
      <c r="C58" s="113"/>
      <c r="D58" s="97"/>
      <c r="E58" s="113"/>
      <c r="F58" s="97"/>
      <c r="G58" s="97"/>
      <c r="H58" s="97"/>
      <c r="I58" s="97"/>
      <c r="J58" s="97"/>
    </row>
    <row r="59" spans="1:10" x14ac:dyDescent="0.25">
      <c r="A59" s="389" t="s">
        <v>347</v>
      </c>
      <c r="B59" s="389"/>
      <c r="C59" s="389"/>
      <c r="D59" s="97"/>
      <c r="E59" s="113"/>
      <c r="F59" s="97"/>
      <c r="G59" s="97"/>
      <c r="H59" s="97"/>
      <c r="I59" s="97"/>
      <c r="J59" s="97"/>
    </row>
    <row r="60" spans="1:10" ht="13.8" thickBot="1" x14ac:dyDescent="0.3">
      <c r="A60" s="128"/>
      <c r="B60" s="129"/>
      <c r="C60" s="113"/>
      <c r="D60" s="97"/>
      <c r="E60" s="113"/>
      <c r="F60" s="97"/>
      <c r="G60" s="97"/>
      <c r="H60" s="97"/>
      <c r="I60" s="97"/>
      <c r="J60" s="97"/>
    </row>
    <row r="61" spans="1:10" ht="26.4" x14ac:dyDescent="0.25">
      <c r="A61" s="130"/>
      <c r="B61" s="131" t="s">
        <v>28</v>
      </c>
      <c r="C61" s="132" t="s">
        <v>317</v>
      </c>
      <c r="D61" s="97"/>
      <c r="E61" s="113"/>
      <c r="F61" s="97"/>
      <c r="G61" s="97"/>
      <c r="H61" s="97"/>
      <c r="I61" s="97"/>
      <c r="J61" s="97"/>
    </row>
    <row r="62" spans="1:10" x14ac:dyDescent="0.25">
      <c r="A62" s="133" t="s">
        <v>348</v>
      </c>
      <c r="B62" s="134" t="s">
        <v>349</v>
      </c>
      <c r="C62" s="261">
        <v>0</v>
      </c>
      <c r="D62" s="97"/>
      <c r="E62" s="113"/>
      <c r="F62" s="97"/>
      <c r="G62" s="97"/>
      <c r="H62" s="97"/>
      <c r="I62" s="97"/>
      <c r="J62" s="97"/>
    </row>
    <row r="63" spans="1:10" x14ac:dyDescent="0.25">
      <c r="A63" s="133" t="s">
        <v>350</v>
      </c>
      <c r="B63" s="134" t="s">
        <v>351</v>
      </c>
      <c r="C63" s="254">
        <v>0</v>
      </c>
      <c r="D63" s="97"/>
      <c r="E63" s="113"/>
      <c r="F63" s="97"/>
      <c r="G63" s="97"/>
      <c r="H63" s="97"/>
      <c r="I63" s="97"/>
      <c r="J63" s="97"/>
    </row>
    <row r="64" spans="1:10" x14ac:dyDescent="0.25">
      <c r="A64" s="133" t="s">
        <v>352</v>
      </c>
      <c r="B64" s="134" t="s">
        <v>353</v>
      </c>
      <c r="C64" s="254">
        <v>0</v>
      </c>
      <c r="D64" s="97"/>
      <c r="E64" s="113"/>
      <c r="F64" s="97"/>
      <c r="G64" s="97"/>
      <c r="H64" s="97"/>
      <c r="I64" s="97"/>
      <c r="J64" s="97"/>
    </row>
    <row r="65" spans="1:10" ht="26.4" x14ac:dyDescent="0.25">
      <c r="A65" s="133" t="s">
        <v>354</v>
      </c>
      <c r="B65" s="134" t="s">
        <v>355</v>
      </c>
      <c r="C65" s="254">
        <v>0</v>
      </c>
      <c r="D65" s="97"/>
      <c r="E65" s="113"/>
      <c r="F65" s="97"/>
      <c r="G65" s="97"/>
      <c r="H65" s="97"/>
      <c r="I65" s="97"/>
      <c r="J65" s="97"/>
    </row>
    <row r="66" spans="1:10" x14ac:dyDescent="0.25">
      <c r="A66" s="133" t="s">
        <v>356</v>
      </c>
      <c r="B66" s="134" t="s">
        <v>357</v>
      </c>
      <c r="C66" s="254">
        <v>0</v>
      </c>
      <c r="D66" s="97"/>
      <c r="E66" s="113"/>
      <c r="F66" s="97"/>
      <c r="G66" s="97"/>
      <c r="H66" s="97"/>
      <c r="I66" s="97"/>
      <c r="J66" s="97"/>
    </row>
    <row r="67" spans="1:10" x14ac:dyDescent="0.25">
      <c r="A67" s="133" t="s">
        <v>358</v>
      </c>
      <c r="B67" s="134" t="s">
        <v>285</v>
      </c>
      <c r="C67" s="254"/>
      <c r="D67" s="97"/>
      <c r="E67" s="113"/>
      <c r="F67" s="97"/>
      <c r="G67" s="97"/>
      <c r="H67" s="97"/>
      <c r="I67" s="97"/>
      <c r="J67" s="97"/>
    </row>
    <row r="68" spans="1:10" x14ac:dyDescent="0.25">
      <c r="A68" s="133" t="s">
        <v>359</v>
      </c>
      <c r="B68" s="134" t="s">
        <v>360</v>
      </c>
      <c r="C68" s="254">
        <v>0</v>
      </c>
      <c r="D68" s="97"/>
      <c r="E68" s="113"/>
      <c r="F68" s="97"/>
      <c r="G68" s="97"/>
      <c r="H68" s="97"/>
      <c r="I68" s="97"/>
      <c r="J68" s="97"/>
    </row>
    <row r="69" spans="1:10" x14ac:dyDescent="0.25">
      <c r="A69" s="133" t="s">
        <v>361</v>
      </c>
      <c r="B69" s="134" t="s">
        <v>362</v>
      </c>
      <c r="C69" s="254">
        <v>0</v>
      </c>
      <c r="D69" s="97"/>
      <c r="E69" s="113"/>
      <c r="F69" s="97"/>
      <c r="G69" s="97"/>
      <c r="H69" s="97"/>
      <c r="I69" s="97"/>
      <c r="J69" s="97"/>
    </row>
    <row r="70" spans="1:10" x14ac:dyDescent="0.25">
      <c r="A70" s="133" t="s">
        <v>363</v>
      </c>
      <c r="B70" s="134" t="s">
        <v>364</v>
      </c>
      <c r="C70" s="254">
        <v>0</v>
      </c>
      <c r="D70" s="97"/>
      <c r="E70" s="113"/>
      <c r="F70" s="97"/>
      <c r="G70" s="97"/>
      <c r="H70" s="97"/>
      <c r="I70" s="97"/>
      <c r="J70" s="97"/>
    </row>
    <row r="71" spans="1:10" x14ac:dyDescent="0.25">
      <c r="A71" s="133" t="s">
        <v>365</v>
      </c>
      <c r="B71" s="134" t="s">
        <v>366</v>
      </c>
      <c r="C71" s="254">
        <v>0</v>
      </c>
      <c r="D71" s="97"/>
      <c r="E71" s="113"/>
      <c r="F71" s="97"/>
      <c r="G71" s="97"/>
      <c r="H71" s="97"/>
      <c r="I71" s="97"/>
      <c r="J71" s="97"/>
    </row>
    <row r="72" spans="1:10" ht="13.8" thickBot="1" x14ac:dyDescent="0.3">
      <c r="A72" s="135" t="s">
        <v>367</v>
      </c>
      <c r="B72" s="136" t="s">
        <v>368</v>
      </c>
      <c r="C72" s="262">
        <v>0</v>
      </c>
      <c r="D72" s="97"/>
      <c r="E72" s="113"/>
      <c r="F72" s="97"/>
      <c r="G72" s="97"/>
      <c r="H72" s="97"/>
      <c r="I72" s="97"/>
      <c r="J72" s="97"/>
    </row>
    <row r="73" spans="1:10" x14ac:dyDescent="0.25">
      <c r="A73" s="128"/>
      <c r="B73" s="97"/>
      <c r="C73" s="113"/>
      <c r="D73" s="97"/>
      <c r="E73" s="113"/>
      <c r="F73" s="97"/>
      <c r="G73" s="97"/>
      <c r="H73" s="97"/>
      <c r="I73" s="97"/>
      <c r="J73" s="97"/>
    </row>
    <row r="74" spans="1:10" ht="13.8" thickBot="1" x14ac:dyDescent="0.3">
      <c r="A74" s="128"/>
      <c r="B74" s="97"/>
      <c r="C74" s="113"/>
      <c r="D74" s="97"/>
      <c r="E74" s="113"/>
      <c r="F74" s="97"/>
      <c r="G74" s="97"/>
      <c r="H74" s="97"/>
      <c r="I74" s="97"/>
      <c r="J74" s="97"/>
    </row>
    <row r="75" spans="1:10" x14ac:dyDescent="0.25">
      <c r="A75" s="390"/>
      <c r="B75" s="392" t="s">
        <v>369</v>
      </c>
      <c r="C75" s="394" t="s">
        <v>370</v>
      </c>
      <c r="D75" s="97"/>
      <c r="E75" s="113"/>
      <c r="F75" s="97"/>
      <c r="G75" s="97"/>
      <c r="H75" s="97"/>
      <c r="I75" s="97"/>
      <c r="J75" s="97"/>
    </row>
    <row r="76" spans="1:10" x14ac:dyDescent="0.25">
      <c r="A76" s="391"/>
      <c r="B76" s="393"/>
      <c r="C76" s="395"/>
      <c r="D76" s="97"/>
      <c r="E76" s="113"/>
      <c r="F76" s="97"/>
      <c r="G76" s="97"/>
      <c r="H76" s="97"/>
      <c r="I76" s="97"/>
      <c r="J76" s="97"/>
    </row>
    <row r="77" spans="1:10" x14ac:dyDescent="0.25">
      <c r="A77" s="137" t="s">
        <v>194</v>
      </c>
      <c r="B77" s="121"/>
      <c r="C77" s="254"/>
      <c r="D77" s="97"/>
      <c r="E77" s="113"/>
      <c r="F77" s="97"/>
      <c r="G77" s="97"/>
      <c r="H77" s="97"/>
      <c r="I77" s="97"/>
      <c r="J77" s="97"/>
    </row>
    <row r="78" spans="1:10" ht="13.8" thickBot="1" x14ac:dyDescent="0.3">
      <c r="A78" s="109"/>
      <c r="B78" s="138" t="s">
        <v>371</v>
      </c>
      <c r="C78" s="260">
        <v>400000</v>
      </c>
      <c r="D78" s="112"/>
      <c r="E78" s="139"/>
      <c r="F78" s="112"/>
      <c r="G78" s="112"/>
      <c r="H78" s="112"/>
      <c r="I78" s="112"/>
      <c r="J78" s="112"/>
    </row>
    <row r="79" spans="1:10" x14ac:dyDescent="0.25">
      <c r="A79" s="97"/>
      <c r="B79" s="97"/>
      <c r="C79" s="140"/>
      <c r="D79" s="97"/>
      <c r="E79" s="113"/>
      <c r="F79" s="97"/>
      <c r="G79" s="97"/>
      <c r="H79" s="97"/>
      <c r="I79" s="97"/>
      <c r="J79" s="97"/>
    </row>
    <row r="80" spans="1:10" x14ac:dyDescent="0.25">
      <c r="A80" s="97"/>
      <c r="B80" s="97"/>
      <c r="C80" s="113"/>
      <c r="D80" s="97"/>
      <c r="E80" s="113"/>
      <c r="F80" s="97"/>
      <c r="G80" s="97"/>
      <c r="H80" s="97"/>
      <c r="I80" s="97"/>
      <c r="J80" s="97"/>
    </row>
    <row r="81" spans="1:10" x14ac:dyDescent="0.25">
      <c r="A81" s="97"/>
      <c r="B81" s="97"/>
      <c r="C81" s="113"/>
      <c r="D81" s="97"/>
      <c r="E81" s="113"/>
      <c r="F81" s="97"/>
      <c r="G81" s="97"/>
      <c r="H81" s="97"/>
      <c r="I81" s="97"/>
      <c r="J81" s="97"/>
    </row>
  </sheetData>
  <mergeCells count="11">
    <mergeCell ref="A59:C59"/>
    <mergeCell ref="A75:A76"/>
    <mergeCell ref="B75:B76"/>
    <mergeCell ref="C75:C76"/>
    <mergeCell ref="E1:I1"/>
    <mergeCell ref="A2:I2"/>
    <mergeCell ref="A3:I3"/>
    <mergeCell ref="A4:I4"/>
    <mergeCell ref="C8:F8"/>
    <mergeCell ref="A39:C39"/>
    <mergeCell ref="H6:I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Nh.1.mell.</vt:lpstr>
      <vt:lpstr>Nh.2.mell.</vt:lpstr>
      <vt:lpstr>Nh.3.mell.</vt:lpstr>
      <vt:lpstr>Nh.4.mell.</vt:lpstr>
      <vt:lpstr>Nh.5.mell.</vt:lpstr>
      <vt:lpstr>Nh.6.mell.</vt:lpstr>
      <vt:lpstr>Nh.7.mell.</vt:lpstr>
      <vt:lpstr>Nh.8.mell.</vt:lpstr>
      <vt:lpstr>Nh.9.mell.</vt:lpstr>
      <vt:lpstr>Nh.10.mell.</vt:lpstr>
      <vt:lpstr>Nh.10.a.mell. KÖH</vt:lpstr>
      <vt:lpstr>Nh.11.mell.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Dr. Szarkándi Zita</cp:lastModifiedBy>
  <cp:lastPrinted>2020-06-03T11:47:53Z</cp:lastPrinted>
  <dcterms:created xsi:type="dcterms:W3CDTF">2001-02-12T14:14:43Z</dcterms:created>
  <dcterms:modified xsi:type="dcterms:W3CDTF">2020-07-13T20:31:05Z</dcterms:modified>
</cp:coreProperties>
</file>