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mell_zárszám2015" sheetId="1" r:id="rId1"/>
  </sheets>
  <calcPr calcId="152511"/>
</workbook>
</file>

<file path=xl/calcChain.xml><?xml version="1.0" encoding="utf-8"?>
<calcChain xmlns="http://schemas.openxmlformats.org/spreadsheetml/2006/main">
  <c r="Q47" i="1" l="1"/>
  <c r="K47" i="1"/>
  <c r="C47" i="1"/>
  <c r="W21" i="1"/>
  <c r="W18" i="1"/>
  <c r="W14" i="1"/>
  <c r="T47" i="1"/>
  <c r="U47" i="1"/>
  <c r="P47" i="1"/>
  <c r="R47" i="1"/>
  <c r="R46" i="1"/>
  <c r="R45" i="1"/>
  <c r="Q46" i="1"/>
  <c r="M45" i="1"/>
  <c r="N45" i="1" s="1"/>
  <c r="M46" i="1"/>
  <c r="M44" i="1"/>
  <c r="L45" i="1"/>
  <c r="L46" i="1"/>
  <c r="L44" i="1"/>
  <c r="K46" i="1"/>
  <c r="R42" i="1"/>
  <c r="Q42" i="1"/>
  <c r="N32" i="1"/>
  <c r="N33" i="1"/>
  <c r="N34" i="1"/>
  <c r="N36" i="1"/>
  <c r="N37" i="1"/>
  <c r="N38" i="1"/>
  <c r="N40" i="1"/>
  <c r="N41" i="1"/>
  <c r="N42" i="1"/>
  <c r="N44" i="1"/>
  <c r="N46" i="1"/>
  <c r="M41" i="1"/>
  <c r="M42" i="1"/>
  <c r="M40" i="1"/>
  <c r="L41" i="1"/>
  <c r="L42" i="1"/>
  <c r="L40" i="1"/>
  <c r="K42" i="1"/>
  <c r="D42" i="1"/>
  <c r="D41" i="1"/>
  <c r="R37" i="1"/>
  <c r="R38" i="1"/>
  <c r="R36" i="1"/>
  <c r="Q38" i="1"/>
  <c r="P38" i="1"/>
  <c r="M37" i="1"/>
  <c r="M38" i="1"/>
  <c r="M36" i="1"/>
  <c r="L38" i="1"/>
  <c r="L37" i="1"/>
  <c r="K38" i="1"/>
  <c r="R33" i="1"/>
  <c r="R34" i="1"/>
  <c r="R32" i="1"/>
  <c r="Q34" i="1"/>
  <c r="P34" i="1"/>
  <c r="M33" i="1"/>
  <c r="M34" i="1"/>
  <c r="M32" i="1"/>
  <c r="L34" i="1"/>
  <c r="L33" i="1"/>
  <c r="K34" i="1"/>
  <c r="E32" i="1"/>
  <c r="R29" i="1"/>
  <c r="L29" i="1"/>
  <c r="M29" i="1"/>
  <c r="N29" i="1" s="1"/>
  <c r="R28" i="1"/>
  <c r="L28" i="1"/>
  <c r="M28" i="1"/>
  <c r="N28" i="1" s="1"/>
  <c r="R25" i="1"/>
  <c r="Q25" i="1"/>
  <c r="R26" i="1"/>
  <c r="N25" i="1"/>
  <c r="N26" i="1"/>
  <c r="N27" i="1"/>
  <c r="M25" i="1"/>
  <c r="M26" i="1"/>
  <c r="M27" i="1"/>
  <c r="L26" i="1"/>
  <c r="L27" i="1"/>
  <c r="L25" i="1"/>
  <c r="K25" i="1"/>
  <c r="U21" i="1"/>
  <c r="Q21" i="1"/>
  <c r="R21" i="1"/>
  <c r="P21" i="1"/>
  <c r="R22" i="1"/>
  <c r="N23" i="1"/>
  <c r="M22" i="1"/>
  <c r="N22" i="1" s="1"/>
  <c r="M23" i="1"/>
  <c r="M24" i="1"/>
  <c r="N24" i="1" s="1"/>
  <c r="L22" i="1"/>
  <c r="L23" i="1"/>
  <c r="L24" i="1"/>
  <c r="L21" i="1"/>
  <c r="K21" i="1"/>
  <c r="U18" i="1" l="1"/>
  <c r="V19" i="1"/>
  <c r="Q18" i="1"/>
  <c r="R18" i="1"/>
  <c r="P18" i="1"/>
  <c r="R19" i="1"/>
  <c r="N18" i="1"/>
  <c r="N19" i="1"/>
  <c r="N20" i="1"/>
  <c r="M19" i="1"/>
  <c r="M20" i="1"/>
  <c r="M18" i="1"/>
  <c r="L19" i="1"/>
  <c r="L20" i="1"/>
  <c r="L18" i="1"/>
  <c r="K18" i="1"/>
  <c r="V15" i="1"/>
  <c r="R15" i="1"/>
  <c r="N15" i="1"/>
  <c r="N16" i="1"/>
  <c r="N17" i="1"/>
  <c r="N14" i="1"/>
  <c r="M14" i="1"/>
  <c r="M16" i="1"/>
  <c r="M17" i="1"/>
  <c r="M15" i="1"/>
  <c r="L15" i="1"/>
  <c r="L16" i="1"/>
  <c r="L14" i="1"/>
  <c r="K14" i="1"/>
  <c r="I47" i="1" l="1"/>
  <c r="I42" i="1"/>
  <c r="I38" i="1"/>
  <c r="I34" i="1"/>
  <c r="I25" i="1"/>
  <c r="I21" i="1"/>
  <c r="I18" i="1"/>
  <c r="I14" i="1"/>
  <c r="J24" i="1" l="1"/>
  <c r="W46" i="1" l="1"/>
  <c r="V46" i="1"/>
  <c r="S46" i="1"/>
  <c r="O46" i="1"/>
  <c r="J46" i="1"/>
  <c r="G46" i="1"/>
  <c r="F46" i="1"/>
  <c r="E46" i="1"/>
  <c r="C46" i="1"/>
  <c r="H46" i="1" s="1"/>
  <c r="H45" i="1"/>
  <c r="H44" i="1"/>
  <c r="W42" i="1"/>
  <c r="W47" i="1" s="1"/>
  <c r="V42" i="1"/>
  <c r="S42" i="1"/>
  <c r="S47" i="1" s="1"/>
  <c r="J42" i="1"/>
  <c r="G42" i="1"/>
  <c r="F42" i="1"/>
  <c r="C42" i="1"/>
  <c r="O41" i="1"/>
  <c r="O42" i="1" s="1"/>
  <c r="O47" i="1" s="1"/>
  <c r="H41" i="1"/>
  <c r="H40" i="1"/>
  <c r="E40" i="1"/>
  <c r="E42" i="1" s="1"/>
  <c r="V38" i="1"/>
  <c r="O38" i="1"/>
  <c r="J38" i="1"/>
  <c r="G38" i="1"/>
  <c r="H38" i="1" s="1"/>
  <c r="C38" i="1"/>
  <c r="H37" i="1"/>
  <c r="E37" i="1"/>
  <c r="H36" i="1"/>
  <c r="E36" i="1"/>
  <c r="E38" i="1" s="1"/>
  <c r="W34" i="1"/>
  <c r="V34" i="1"/>
  <c r="O34" i="1"/>
  <c r="G34" i="1"/>
  <c r="H34" i="1" s="1"/>
  <c r="F34" i="1"/>
  <c r="C34" i="1"/>
  <c r="J34" i="1"/>
  <c r="H33" i="1"/>
  <c r="E33" i="1"/>
  <c r="H32" i="1"/>
  <c r="E34" i="1"/>
  <c r="H29" i="1"/>
  <c r="J28" i="1"/>
  <c r="H28" i="1"/>
  <c r="H27" i="1"/>
  <c r="F27" i="1"/>
  <c r="H26" i="1"/>
  <c r="F26" i="1"/>
  <c r="V25" i="1"/>
  <c r="O25" i="1"/>
  <c r="J25" i="1"/>
  <c r="G25" i="1"/>
  <c r="E25" i="1"/>
  <c r="C25" i="1"/>
  <c r="F25" i="1" s="1"/>
  <c r="C24" i="1"/>
  <c r="J23" i="1"/>
  <c r="F23" i="1"/>
  <c r="C23" i="1"/>
  <c r="H23" i="1" s="1"/>
  <c r="H22" i="1"/>
  <c r="F22" i="1"/>
  <c r="S21" i="1"/>
  <c r="O21" i="1"/>
  <c r="J21" i="1"/>
  <c r="G21" i="1"/>
  <c r="F21" i="1"/>
  <c r="E21" i="1"/>
  <c r="C21" i="1"/>
  <c r="H20" i="1"/>
  <c r="H19" i="1"/>
  <c r="F19" i="1"/>
  <c r="E19" i="1"/>
  <c r="V18" i="1"/>
  <c r="S18" i="1"/>
  <c r="O18" i="1"/>
  <c r="J18" i="1"/>
  <c r="G18" i="1"/>
  <c r="F18" i="1"/>
  <c r="E18" i="1"/>
  <c r="H17" i="1"/>
  <c r="H16" i="1"/>
  <c r="H15" i="1"/>
  <c r="F15" i="1"/>
  <c r="F14" i="1" s="1"/>
  <c r="V14" i="1"/>
  <c r="J14" i="1"/>
  <c r="G14" i="1"/>
  <c r="H14" i="1" s="1"/>
  <c r="H21" i="1" l="1"/>
  <c r="M21" i="1"/>
  <c r="H25" i="1"/>
  <c r="G47" i="1"/>
  <c r="H18" i="1"/>
  <c r="E47" i="1"/>
  <c r="F47" i="1"/>
  <c r="J47" i="1"/>
  <c r="V21" i="1"/>
  <c r="V47" i="1" s="1"/>
  <c r="H42" i="1"/>
  <c r="M47" i="1" l="1"/>
  <c r="N21" i="1"/>
</calcChain>
</file>

<file path=xl/sharedStrings.xml><?xml version="1.0" encoding="utf-8"?>
<sst xmlns="http://schemas.openxmlformats.org/spreadsheetml/2006/main" count="147" uniqueCount="108">
  <si>
    <t>TAMÁSI VÁROS ÖNKORMÁNYZAT EURÓPAI UNIÓS TÁMOGATÁSSAL MEGVELÓSULÓ PROGRAMOK, PROJEKTEK BEVÉTELEI, KIADÁSAI</t>
  </si>
  <si>
    <t>ezer Ft-ban</t>
  </si>
  <si>
    <t>Sor- szám</t>
  </si>
  <si>
    <t>Feladat</t>
  </si>
  <si>
    <t>Összes</t>
  </si>
  <si>
    <t>Támogatás</t>
  </si>
  <si>
    <t>Kifizetés</t>
  </si>
  <si>
    <t>Készültségi</t>
  </si>
  <si>
    <t>2015. évi</t>
  </si>
  <si>
    <t>várható</t>
  </si>
  <si>
    <t>2016. évi</t>
  </si>
  <si>
    <t>kiadás</t>
  </si>
  <si>
    <t>intentitása</t>
  </si>
  <si>
    <t>kiadásból</t>
  </si>
  <si>
    <t>2014.</t>
  </si>
  <si>
    <t>fok %</t>
  </si>
  <si>
    <t>úniós</t>
  </si>
  <si>
    <t>önerő</t>
  </si>
  <si>
    <t>%</t>
  </si>
  <si>
    <t>pályázati</t>
  </si>
  <si>
    <t>sajáterő</t>
  </si>
  <si>
    <t>előirányzat</t>
  </si>
  <si>
    <t>kiegészítés</t>
  </si>
  <si>
    <t>összeg</t>
  </si>
  <si>
    <t>összege</t>
  </si>
  <si>
    <t>2015.</t>
  </si>
  <si>
    <t>2015.évben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</si>
  <si>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</si>
  <si>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</si>
  <si>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</si>
  <si>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</si>
  <si>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</si>
  <si>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</si>
  <si>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</si>
  <si>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</si>
  <si>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</si>
  <si>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</si>
  <si>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</si>
  <si>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</si>
  <si>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</si>
  <si>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Önkormányzat költségvetésében</t>
  </si>
  <si>
    <t>I.</t>
  </si>
  <si>
    <t>Beruházások</t>
  </si>
  <si>
    <t>1)</t>
  </si>
  <si>
    <t>Geotermikus energia hasznosítás és közműrendszer kiépítése EU-s támogatással KEOP-4.2.0/B/09-2010-0030</t>
  </si>
  <si>
    <t>ebből: - projekt elszámolható költsége (nettó)</t>
  </si>
  <si>
    <t xml:space="preserve">            - projekt keretében el nem számolható, visszaigényelhető ÁFA</t>
  </si>
  <si>
    <t xml:space="preserve">            - sajár erőből a támogatott projekt keretében nem elszámolható</t>
  </si>
  <si>
    <t>2)</t>
  </si>
  <si>
    <t>Kerékpárút hálózat kialakítása Tamási városában DDOP-5.1.1-11-2011-0007</t>
  </si>
  <si>
    <t>ebből: - projekt elszámolható költsége</t>
  </si>
  <si>
    <t>3)</t>
  </si>
  <si>
    <t>KEOP-1-2-0/B/10-2010-0077 Tamási város szennyvízcsatorna hálózatának bővítése</t>
  </si>
  <si>
    <t xml:space="preserve">           - projekt keretében el nem számolható költség </t>
  </si>
  <si>
    <t>4)</t>
  </si>
  <si>
    <t xml:space="preserve">Gimnázium épület energetikai fejlesztése </t>
  </si>
  <si>
    <t>5)</t>
  </si>
  <si>
    <t>"Megújul az Aranyerdő" DDOP-3.1.2-12-2013-0018 pályázat</t>
  </si>
  <si>
    <t>6)</t>
  </si>
  <si>
    <t>Tamási Város közvilágításának energia takarékos átalakítása KEOP-5.5.0/K/14-2014-0005</t>
  </si>
  <si>
    <t>II.</t>
  </si>
  <si>
    <t>Működési programok</t>
  </si>
  <si>
    <t>7)</t>
  </si>
  <si>
    <t xml:space="preserve"> Komplex társadalmi program Tamási szegregátumában Kosbán és Újvárhegyen TÁMOP-5.3.6-11/1-2012-0040 projekt</t>
  </si>
  <si>
    <t>Beruházás:</t>
  </si>
  <si>
    <t>Működési kiadás:</t>
  </si>
  <si>
    <t>Összesen:</t>
  </si>
  <si>
    <t>8)</t>
  </si>
  <si>
    <t>ÁROP-1.A.5-2013-2013-0042 számú pályázat "Szervezetfejlesztés Tamási Város Önkormányzatánál"</t>
  </si>
  <si>
    <t>9)</t>
  </si>
  <si>
    <t>TÁMOP-6.1.2/LHH/11-B-2012-0030 "Egészség- Fittség- Informálás -avagy Egésuzségfejlesztési Iroda létrehozása a Tamási kistérségben"</t>
  </si>
  <si>
    <t>Projek szerinti Beruházás:</t>
  </si>
  <si>
    <t xml:space="preserve">                    Működési kiadás:</t>
  </si>
  <si>
    <t>10)</t>
  </si>
  <si>
    <t>ÁROP-1.A.3-2014-2014-0110 Esélyteremtő programok megvalósítása a Tamási járásban</t>
  </si>
  <si>
    <t>Uniós támogatással megvalósuló programok önkormányzat összesen:</t>
  </si>
  <si>
    <t xml:space="preserve">2015. évi </t>
  </si>
  <si>
    <t>eredeti</t>
  </si>
  <si>
    <t>módosított</t>
  </si>
  <si>
    <t>teljesítés</t>
  </si>
  <si>
    <t>Teljesítés</t>
  </si>
  <si>
    <t>%-a</t>
  </si>
  <si>
    <t>2015.12.31-ig</t>
  </si>
  <si>
    <t>előző</t>
  </si>
  <si>
    <t xml:space="preserve">években </t>
  </si>
  <si>
    <t xml:space="preserve">kapott </t>
  </si>
  <si>
    <t>öszeg</t>
  </si>
  <si>
    <t>tárgyévben</t>
  </si>
  <si>
    <t>összes</t>
  </si>
  <si>
    <t>kapott</t>
  </si>
  <si>
    <t>önerő kieg.</t>
  </si>
  <si>
    <t>összesen</t>
  </si>
  <si>
    <t>tárgy</t>
  </si>
  <si>
    <t>évben</t>
  </si>
  <si>
    <t>években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</si>
  <si>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</si>
  <si>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</si>
  <si>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</si>
  <si>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</si>
  <si>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</si>
  <si>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</si>
  <si>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</si>
  <si>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</si>
  <si>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</si>
  <si>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</si>
  <si>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12.31-ig</t>
  </si>
  <si>
    <t>14. számú melléklet</t>
  </si>
  <si>
    <t xml:space="preserve">            - saját erőből a támogatott projekt keretében nem elszámolható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</si>
</sst>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0.0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9">
    <xf numFmtId="0" fontId="0" fillId="0" borderId="0" xfId="0"/>
    <xf numFmtId="0" fontId="1" fillId="0" borderId="8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/>
    <xf numFmtId="3" fontId="3" fillId="0" borderId="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3" fontId="3" fillId="0" borderId="17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left"/>
    </xf>
    <xf numFmtId="3" fontId="5" fillId="0" borderId="20" xfId="0" applyNumberFormat="1" applyFont="1" applyFill="1" applyBorder="1" applyAlignment="1"/>
    <xf numFmtId="3" fontId="5" fillId="0" borderId="21" xfId="0" applyNumberFormat="1" applyFont="1" applyFill="1" applyBorder="1" applyAlignment="1"/>
    <xf numFmtId="3" fontId="5" fillId="0" borderId="21" xfId="0" applyNumberFormat="1" applyFont="1" applyFill="1" applyBorder="1" applyAlignment="1">
      <alignment horizontal="center"/>
    </xf>
    <xf numFmtId="3" fontId="5" fillId="0" borderId="18" xfId="0" applyNumberFormat="1" applyFont="1" applyFill="1" applyBorder="1" applyAlignment="1"/>
    <xf numFmtId="3" fontId="3" fillId="0" borderId="0" xfId="0" applyNumberFormat="1" applyFont="1" applyFill="1" applyBorder="1"/>
    <xf numFmtId="3" fontId="3" fillId="2" borderId="22" xfId="0" applyNumberFormat="1" applyFont="1" applyFill="1" applyBorder="1" applyAlignment="1">
      <alignment horizontal="right"/>
    </xf>
    <xf numFmtId="164" fontId="3" fillId="0" borderId="23" xfId="1" applyNumberFormat="1" applyFont="1" applyFill="1" applyBorder="1" applyAlignment="1" applyProtection="1">
      <alignment horizontal="left" vertical="center" wrapText="1"/>
    </xf>
    <xf numFmtId="3" fontId="4" fillId="0" borderId="24" xfId="0" applyNumberFormat="1" applyFont="1" applyFill="1" applyBorder="1" applyAlignment="1"/>
    <xf numFmtId="3" fontId="4" fillId="0" borderId="24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right"/>
    </xf>
    <xf numFmtId="165" fontId="3" fillId="0" borderId="24" xfId="0" applyNumberFormat="1" applyFont="1" applyFill="1" applyBorder="1" applyAlignment="1"/>
    <xf numFmtId="165" fontId="4" fillId="0" borderId="24" xfId="0" applyNumberFormat="1" applyFont="1" applyFill="1" applyBorder="1" applyAlignment="1"/>
    <xf numFmtId="3" fontId="3" fillId="0" borderId="13" xfId="0" applyNumberFormat="1" applyFont="1" applyFill="1" applyBorder="1" applyAlignment="1">
      <alignment horizontal="right"/>
    </xf>
    <xf numFmtId="164" fontId="3" fillId="0" borderId="25" xfId="1" applyNumberFormat="1" applyFont="1" applyFill="1" applyBorder="1" applyAlignment="1" applyProtection="1">
      <alignment horizontal="left" vertical="center" wrapText="1"/>
    </xf>
    <xf numFmtId="3" fontId="3" fillId="0" borderId="14" xfId="0" applyNumberFormat="1" applyFont="1" applyFill="1" applyBorder="1" applyAlignment="1"/>
    <xf numFmtId="3" fontId="3" fillId="0" borderId="14" xfId="0" applyNumberFormat="1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right"/>
    </xf>
    <xf numFmtId="165" fontId="3" fillId="0" borderId="11" xfId="0" applyNumberFormat="1" applyFont="1" applyFill="1" applyBorder="1" applyAlignment="1"/>
    <xf numFmtId="165" fontId="3" fillId="0" borderId="14" xfId="0" applyNumberFormat="1" applyFont="1" applyFill="1" applyBorder="1" applyAlignment="1"/>
    <xf numFmtId="3" fontId="3" fillId="0" borderId="15" xfId="0" applyNumberFormat="1" applyFont="1" applyFill="1" applyBorder="1" applyAlignment="1"/>
    <xf numFmtId="165" fontId="3" fillId="0" borderId="11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164" fontId="3" fillId="0" borderId="26" xfId="1" applyNumberFormat="1" applyFont="1" applyFill="1" applyBorder="1" applyAlignment="1" applyProtection="1">
      <alignment horizontal="left" vertical="center" wrapText="1"/>
    </xf>
    <xf numFmtId="3" fontId="3" fillId="0" borderId="7" xfId="0" applyNumberFormat="1" applyFont="1" applyFill="1" applyBorder="1" applyAlignment="1"/>
    <xf numFmtId="3" fontId="3" fillId="0" borderId="7" xfId="0" applyNumberFormat="1" applyFont="1" applyFill="1" applyBorder="1" applyAlignment="1">
      <alignment horizontal="center"/>
    </xf>
    <xf numFmtId="165" fontId="3" fillId="0" borderId="27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4" fillId="0" borderId="11" xfId="0" applyNumberFormat="1" applyFont="1" applyFill="1" applyBorder="1" applyAlignment="1"/>
    <xf numFmtId="165" fontId="3" fillId="0" borderId="32" xfId="0" applyNumberFormat="1" applyFont="1" applyFill="1" applyBorder="1" applyAlignment="1"/>
    <xf numFmtId="3" fontId="3" fillId="0" borderId="9" xfId="0" applyNumberFormat="1" applyFont="1" applyFill="1" applyBorder="1" applyAlignment="1"/>
    <xf numFmtId="3" fontId="3" fillId="2" borderId="22" xfId="0" applyNumberFormat="1" applyFont="1" applyFill="1" applyBorder="1" applyAlignment="1">
      <alignment horizontal="right" vertical="top"/>
    </xf>
    <xf numFmtId="165" fontId="4" fillId="0" borderId="24" xfId="0" applyNumberFormat="1" applyFont="1" applyFill="1" applyBorder="1" applyAlignment="1">
      <alignment horizontal="center"/>
    </xf>
    <xf numFmtId="3" fontId="4" fillId="0" borderId="24" xfId="0" applyNumberFormat="1" applyFont="1" applyFill="1" applyBorder="1" applyAlignment="1">
      <alignment horizontal="right"/>
    </xf>
    <xf numFmtId="164" fontId="3" fillId="0" borderId="28" xfId="1" applyNumberFormat="1" applyFont="1" applyFill="1" applyBorder="1" applyAlignment="1" applyProtection="1">
      <alignment horizontal="left" vertical="center" wrapText="1"/>
    </xf>
    <xf numFmtId="3" fontId="3" fillId="0" borderId="11" xfId="0" applyNumberFormat="1" applyFont="1" applyFill="1" applyBorder="1" applyAlignment="1"/>
    <xf numFmtId="3" fontId="3" fillId="0" borderId="1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/>
    <xf numFmtId="3" fontId="3" fillId="0" borderId="29" xfId="0" applyNumberFormat="1" applyFont="1" applyFill="1" applyBorder="1" applyAlignment="1">
      <alignment horizontal="right"/>
    </xf>
    <xf numFmtId="3" fontId="3" fillId="0" borderId="27" xfId="0" applyNumberFormat="1" applyFont="1" applyFill="1" applyBorder="1" applyAlignment="1"/>
    <xf numFmtId="3" fontId="3" fillId="0" borderId="27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right"/>
    </xf>
    <xf numFmtId="3" fontId="3" fillId="0" borderId="32" xfId="0" applyNumberFormat="1" applyFont="1" applyFill="1" applyBorder="1" applyAlignment="1"/>
    <xf numFmtId="3" fontId="3" fillId="0" borderId="30" xfId="0" applyNumberFormat="1" applyFont="1" applyFill="1" applyBorder="1" applyAlignment="1"/>
    <xf numFmtId="0" fontId="3" fillId="4" borderId="23" xfId="0" applyFont="1" applyFill="1" applyBorder="1" applyAlignment="1">
      <alignment wrapText="1"/>
    </xf>
    <xf numFmtId="3" fontId="4" fillId="0" borderId="24" xfId="0" applyNumberFormat="1" applyFont="1" applyFill="1" applyBorder="1"/>
    <xf numFmtId="165" fontId="3" fillId="0" borderId="24" xfId="0" applyNumberFormat="1" applyFont="1" applyFill="1" applyBorder="1"/>
    <xf numFmtId="3" fontId="4" fillId="0" borderId="11" xfId="0" applyNumberFormat="1" applyFont="1" applyFill="1" applyBorder="1" applyAlignment="1"/>
    <xf numFmtId="3" fontId="3" fillId="0" borderId="14" xfId="0" applyNumberFormat="1" applyFont="1" applyFill="1" applyBorder="1"/>
    <xf numFmtId="166" fontId="3" fillId="0" borderId="14" xfId="0" applyNumberFormat="1" applyFont="1" applyFill="1" applyBorder="1" applyAlignment="1">
      <alignment horizontal="center"/>
    </xf>
    <xf numFmtId="165" fontId="3" fillId="0" borderId="14" xfId="0" applyNumberFormat="1" applyFont="1" applyFill="1" applyBorder="1"/>
    <xf numFmtId="3" fontId="3" fillId="0" borderId="15" xfId="0" applyNumberFormat="1" applyFont="1" applyFill="1" applyBorder="1"/>
    <xf numFmtId="3" fontId="3" fillId="0" borderId="31" xfId="0" applyNumberFormat="1" applyFont="1" applyFill="1" applyBorder="1" applyAlignment="1">
      <alignment horizontal="right"/>
    </xf>
    <xf numFmtId="3" fontId="3" fillId="0" borderId="32" xfId="0" applyNumberFormat="1" applyFont="1" applyFill="1" applyBorder="1"/>
    <xf numFmtId="166" fontId="3" fillId="0" borderId="32" xfId="0" applyNumberFormat="1" applyFont="1" applyFill="1" applyBorder="1" applyAlignment="1">
      <alignment horizontal="center"/>
    </xf>
    <xf numFmtId="165" fontId="3" fillId="0" borderId="32" xfId="0" applyNumberFormat="1" applyFont="1" applyFill="1" applyBorder="1" applyAlignment="1">
      <alignment horizontal="center"/>
    </xf>
    <xf numFmtId="3" fontId="3" fillId="0" borderId="32" xfId="0" applyNumberFormat="1" applyFont="1" applyFill="1" applyBorder="1" applyAlignment="1">
      <alignment horizontal="right"/>
    </xf>
    <xf numFmtId="165" fontId="3" fillId="0" borderId="32" xfId="0" applyNumberFormat="1" applyFont="1" applyFill="1" applyBorder="1"/>
    <xf numFmtId="3" fontId="3" fillId="0" borderId="33" xfId="0" applyNumberFormat="1" applyFont="1" applyFill="1" applyBorder="1"/>
    <xf numFmtId="3" fontId="3" fillId="2" borderId="6" xfId="0" applyNumberFormat="1" applyFont="1" applyFill="1" applyBorder="1" applyAlignment="1">
      <alignment horizontal="right"/>
    </xf>
    <xf numFmtId="0" fontId="3" fillId="0" borderId="34" xfId="0" applyFont="1" applyFill="1" applyBorder="1" applyAlignment="1">
      <alignment wrapText="1"/>
    </xf>
    <xf numFmtId="3" fontId="4" fillId="0" borderId="7" xfId="0" applyNumberFormat="1" applyFont="1" applyFill="1" applyBorder="1"/>
    <xf numFmtId="3" fontId="4" fillId="0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right"/>
    </xf>
    <xf numFmtId="3" fontId="4" fillId="0" borderId="9" xfId="0" applyNumberFormat="1" applyFont="1" applyFill="1" applyBorder="1"/>
    <xf numFmtId="3" fontId="3" fillId="0" borderId="7" xfId="0" applyNumberFormat="1" applyFont="1" applyFill="1" applyBorder="1"/>
    <xf numFmtId="165" fontId="3" fillId="0" borderId="7" xfId="0" applyNumberFormat="1" applyFont="1" applyFill="1" applyBorder="1" applyAlignment="1">
      <alignment horizontal="center"/>
    </xf>
    <xf numFmtId="165" fontId="3" fillId="0" borderId="27" xfId="0" applyNumberFormat="1" applyFont="1" applyFill="1" applyBorder="1" applyAlignment="1"/>
    <xf numFmtId="3" fontId="3" fillId="0" borderId="9" xfId="0" applyNumberFormat="1" applyFont="1" applyFill="1" applyBorder="1"/>
    <xf numFmtId="3" fontId="3" fillId="2" borderId="35" xfId="0" applyNumberFormat="1" applyFont="1" applyFill="1" applyBorder="1" applyAlignment="1">
      <alignment horizontal="right"/>
    </xf>
    <xf numFmtId="2" fontId="3" fillId="0" borderId="36" xfId="0" applyNumberFormat="1" applyFont="1" applyFill="1" applyBorder="1"/>
    <xf numFmtId="3" fontId="4" fillId="0" borderId="37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3" xfId="0" applyNumberFormat="1" applyFont="1" applyFill="1" applyBorder="1"/>
    <xf numFmtId="165" fontId="3" fillId="0" borderId="37" xfId="0" applyNumberFormat="1" applyFont="1" applyFill="1" applyBorder="1"/>
    <xf numFmtId="165" fontId="4" fillId="0" borderId="3" xfId="0" applyNumberFormat="1" applyFont="1" applyFill="1" applyBorder="1"/>
    <xf numFmtId="3" fontId="4" fillId="0" borderId="5" xfId="0" applyNumberFormat="1" applyFont="1" applyFill="1" applyBorder="1"/>
    <xf numFmtId="164" fontId="3" fillId="0" borderId="36" xfId="1" applyNumberFormat="1" applyFont="1" applyFill="1" applyBorder="1" applyAlignment="1" applyProtection="1">
      <alignment horizontal="left" vertical="center" wrapText="1"/>
    </xf>
    <xf numFmtId="3" fontId="4" fillId="0" borderId="37" xfId="0" applyNumberFormat="1" applyFont="1" applyFill="1" applyBorder="1" applyAlignment="1">
      <alignment horizontal="center"/>
    </xf>
    <xf numFmtId="165" fontId="4" fillId="0" borderId="37" xfId="0" applyNumberFormat="1" applyFont="1" applyFill="1" applyBorder="1" applyAlignment="1">
      <alignment horizontal="center"/>
    </xf>
    <xf numFmtId="3" fontId="4" fillId="0" borderId="37" xfId="0" applyNumberFormat="1" applyFont="1" applyFill="1" applyBorder="1" applyAlignment="1">
      <alignment horizontal="right"/>
    </xf>
    <xf numFmtId="165" fontId="3" fillId="0" borderId="7" xfId="0" applyNumberFormat="1" applyFont="1" applyFill="1" applyBorder="1"/>
    <xf numFmtId="165" fontId="4" fillId="0" borderId="37" xfId="0" applyNumberFormat="1" applyFont="1" applyFill="1" applyBorder="1"/>
    <xf numFmtId="3" fontId="4" fillId="0" borderId="38" xfId="0" applyNumberFormat="1" applyFont="1" applyFill="1" applyBorder="1"/>
    <xf numFmtId="3" fontId="4" fillId="0" borderId="35" xfId="0" applyNumberFormat="1" applyFont="1" applyFill="1" applyBorder="1" applyAlignment="1">
      <alignment horizontal="left"/>
    </xf>
    <xf numFmtId="164" fontId="4" fillId="0" borderId="36" xfId="1" applyNumberFormat="1" applyFont="1" applyFill="1" applyBorder="1" applyAlignment="1" applyProtection="1">
      <alignment horizontal="left" vertical="center" wrapText="1"/>
    </xf>
    <xf numFmtId="3" fontId="3" fillId="2" borderId="10" xfId="0" applyNumberFormat="1" applyFont="1" applyFill="1" applyBorder="1" applyAlignment="1">
      <alignment horizontal="right"/>
    </xf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4" fillId="0" borderId="0" xfId="0" applyFont="1" applyFill="1" applyBorder="1"/>
    <xf numFmtId="164" fontId="3" fillId="0" borderId="34" xfId="1" applyNumberFormat="1" applyFont="1" applyFill="1" applyBorder="1" applyAlignment="1" applyProtection="1">
      <alignment horizontal="left" vertical="center" wrapText="1"/>
      <protection locked="0"/>
    </xf>
    <xf numFmtId="165" fontId="4" fillId="0" borderId="14" xfId="0" applyNumberFormat="1" applyFont="1" applyFill="1" applyBorder="1"/>
    <xf numFmtId="164" fontId="3" fillId="0" borderId="25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6" xfId="1" applyNumberFormat="1" applyFont="1" applyFill="1" applyBorder="1" applyAlignment="1" applyProtection="1">
      <alignment horizontal="left" vertical="center" wrapText="1"/>
      <protection locked="0"/>
    </xf>
    <xf numFmtId="3" fontId="4" fillId="0" borderId="32" xfId="0" applyNumberFormat="1" applyFont="1" applyFill="1" applyBorder="1"/>
    <xf numFmtId="3" fontId="4" fillId="0" borderId="32" xfId="0" applyNumberFormat="1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/>
    </xf>
    <xf numFmtId="3" fontId="4" fillId="0" borderId="32" xfId="0" applyNumberFormat="1" applyFont="1" applyFill="1" applyBorder="1" applyAlignment="1">
      <alignment horizontal="right"/>
    </xf>
    <xf numFmtId="165" fontId="4" fillId="0" borderId="27" xfId="0" applyNumberFormat="1" applyFont="1" applyFill="1" applyBorder="1"/>
    <xf numFmtId="3" fontId="4" fillId="0" borderId="33" xfId="0" applyNumberFormat="1" applyFont="1" applyFill="1" applyBorder="1"/>
    <xf numFmtId="165" fontId="4" fillId="0" borderId="39" xfId="0" applyNumberFormat="1" applyFont="1" applyFill="1" applyBorder="1" applyAlignment="1">
      <alignment horizontal="center"/>
    </xf>
    <xf numFmtId="165" fontId="4" fillId="0" borderId="27" xfId="0" applyNumberFormat="1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wrapText="1"/>
    </xf>
    <xf numFmtId="0" fontId="6" fillId="0" borderId="15" xfId="0" applyFont="1" applyBorder="1" applyAlignment="1"/>
    <xf numFmtId="4" fontId="3" fillId="0" borderId="14" xfId="0" applyNumberFormat="1" applyFont="1" applyFill="1" applyBorder="1" applyAlignment="1">
      <alignment horizontal="center"/>
    </xf>
    <xf numFmtId="165" fontId="4" fillId="0" borderId="14" xfId="0" applyNumberFormat="1" applyFont="1" applyFill="1" applyBorder="1" applyAlignment="1">
      <alignment horizontal="center"/>
    </xf>
    <xf numFmtId="3" fontId="7" fillId="0" borderId="12" xfId="0" applyNumberFormat="1" applyFont="1" applyBorder="1" applyAlignment="1"/>
    <xf numFmtId="164" fontId="4" fillId="0" borderId="26" xfId="1" applyNumberFormat="1" applyFont="1" applyFill="1" applyBorder="1" applyAlignment="1" applyProtection="1">
      <alignment horizontal="left" vertical="center" wrapText="1"/>
      <protection locked="0"/>
    </xf>
    <xf numFmtId="4" fontId="3" fillId="0" borderId="32" xfId="0" applyNumberFormat="1" applyFont="1" applyFill="1" applyBorder="1" applyAlignment="1">
      <alignment horizontal="center"/>
    </xf>
    <xf numFmtId="165" fontId="4" fillId="0" borderId="32" xfId="0" applyNumberFormat="1" applyFont="1" applyFill="1" applyBorder="1"/>
    <xf numFmtId="3" fontId="3" fillId="3" borderId="6" xfId="0" applyNumberFormat="1" applyFont="1" applyFill="1" applyBorder="1" applyAlignment="1">
      <alignment horizontal="right"/>
    </xf>
    <xf numFmtId="164" fontId="4" fillId="0" borderId="24" xfId="1" applyNumberFormat="1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/>
    <xf numFmtId="3" fontId="4" fillId="0" borderId="40" xfId="0" applyNumberFormat="1" applyFont="1" applyFill="1" applyBorder="1" applyAlignment="1">
      <alignment wrapText="1"/>
    </xf>
    <xf numFmtId="3" fontId="4" fillId="0" borderId="27" xfId="0" applyNumberFormat="1" applyFont="1" applyFill="1" applyBorder="1"/>
    <xf numFmtId="3" fontId="4" fillId="0" borderId="30" xfId="0" applyNumberFormat="1" applyFont="1" applyFill="1" applyBorder="1"/>
  </cellXfs>
  <cellStyles count="2">
    <cellStyle name="Normál" xfId="0" builtinId="0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tabSelected="1" topLeftCell="H43" workbookViewId="0">
      <selection activeCell="B18" sqref="B18"/>
    </sheetView>
  </sheetViews>
  <sheetFormatPr defaultRowHeight="15.75" x14ac:dyDescent="0.25"/>
  <cols>
    <col min="1" max="1" width="6.42578125" style="2" customWidth="1"/>
    <col min="2" max="2" width="58" style="2" customWidth="1"/>
    <col min="3" max="3" width="12.28515625" style="2" customWidth="1"/>
    <col min="4" max="4" width="10.7109375" style="3" customWidth="1"/>
    <col min="5" max="6" width="10.7109375" style="2" customWidth="1"/>
    <col min="7" max="7" width="9" style="2" customWidth="1"/>
    <col min="8" max="8" width="10.7109375" style="3" customWidth="1"/>
    <col min="9" max="9" width="10.85546875" style="3" customWidth="1"/>
    <col min="10" max="10" width="11.85546875" style="2" customWidth="1"/>
    <col min="11" max="11" width="11.140625" style="2" customWidth="1"/>
    <col min="12" max="12" width="7.7109375" style="2" customWidth="1"/>
    <col min="13" max="13" width="13.42578125" style="2" customWidth="1"/>
    <col min="14" max="14" width="10" style="2" customWidth="1"/>
    <col min="15" max="15" width="10.7109375" style="2" customWidth="1"/>
    <col min="16" max="16" width="10.5703125" style="2" customWidth="1"/>
    <col min="17" max="17" width="10" style="2" customWidth="1"/>
    <col min="18" max="18" width="11.28515625" style="2" customWidth="1"/>
    <col min="19" max="19" width="10.85546875" style="2" customWidth="1"/>
    <col min="20" max="20" width="10.140625" style="2" customWidth="1"/>
    <col min="21" max="21" width="10.28515625" style="2" customWidth="1"/>
    <col min="22" max="22" width="10.140625" style="2" customWidth="1"/>
    <col min="23" max="23" width="10.42578125" style="2" customWidth="1"/>
    <col min="24" max="24" width="8.85546875" style="5" customWidth="1"/>
    <col min="25" max="25" width="11" style="2" customWidth="1"/>
    <col min="26" max="26" width="10.5703125" style="2" customWidth="1"/>
    <col min="27" max="27" width="13.28515625" style="2" customWidth="1"/>
    <col min="28" max="266" width="9.140625" style="2"/>
    <col min="267" max="267" width="6.42578125" style="2" customWidth="1"/>
    <col min="268" max="268" width="58" style="2" customWidth="1"/>
    <col min="269" max="269" width="11.28515625" style="2" bestFit="1" customWidth="1"/>
    <col min="270" max="270" width="11.28515625" style="2" customWidth="1"/>
    <col min="271" max="271" width="15.5703125" style="2" customWidth="1"/>
    <col min="272" max="275" width="10.5703125" style="2" customWidth="1"/>
    <col min="276" max="278" width="11.42578125" style="2" customWidth="1"/>
    <col min="279" max="279" width="12.7109375" style="2" customWidth="1"/>
    <col min="280" max="280" width="8.85546875" style="2" customWidth="1"/>
    <col min="281" max="281" width="11" style="2" customWidth="1"/>
    <col min="282" max="282" width="10.5703125" style="2" customWidth="1"/>
    <col min="283" max="283" width="13.28515625" style="2" customWidth="1"/>
    <col min="284" max="522" width="9.140625" style="2"/>
    <col min="523" max="523" width="6.42578125" style="2" customWidth="1"/>
    <col min="524" max="524" width="58" style="2" customWidth="1"/>
    <col min="525" max="525" width="11.28515625" style="2" bestFit="1" customWidth="1"/>
    <col min="526" max="526" width="11.28515625" style="2" customWidth="1"/>
    <col min="527" max="527" width="15.5703125" style="2" customWidth="1"/>
    <col min="528" max="531" width="10.5703125" style="2" customWidth="1"/>
    <col min="532" max="534" width="11.42578125" style="2" customWidth="1"/>
    <col min="535" max="535" width="12.7109375" style="2" customWidth="1"/>
    <col min="536" max="536" width="8.85546875" style="2" customWidth="1"/>
    <col min="537" max="537" width="11" style="2" customWidth="1"/>
    <col min="538" max="538" width="10.5703125" style="2" customWidth="1"/>
    <col min="539" max="539" width="13.28515625" style="2" customWidth="1"/>
    <col min="540" max="778" width="9.140625" style="2"/>
    <col min="779" max="779" width="6.42578125" style="2" customWidth="1"/>
    <col min="780" max="780" width="58" style="2" customWidth="1"/>
    <col min="781" max="781" width="11.28515625" style="2" bestFit="1" customWidth="1"/>
    <col min="782" max="782" width="11.28515625" style="2" customWidth="1"/>
    <col min="783" max="783" width="15.5703125" style="2" customWidth="1"/>
    <col min="784" max="787" width="10.5703125" style="2" customWidth="1"/>
    <col min="788" max="790" width="11.42578125" style="2" customWidth="1"/>
    <col min="791" max="791" width="12.7109375" style="2" customWidth="1"/>
    <col min="792" max="792" width="8.85546875" style="2" customWidth="1"/>
    <col min="793" max="793" width="11" style="2" customWidth="1"/>
    <col min="794" max="794" width="10.5703125" style="2" customWidth="1"/>
    <col min="795" max="795" width="13.28515625" style="2" customWidth="1"/>
    <col min="796" max="1034" width="9.140625" style="2"/>
    <col min="1035" max="1035" width="6.42578125" style="2" customWidth="1"/>
    <col min="1036" max="1036" width="58" style="2" customWidth="1"/>
    <col min="1037" max="1037" width="11.28515625" style="2" bestFit="1" customWidth="1"/>
    <col min="1038" max="1038" width="11.28515625" style="2" customWidth="1"/>
    <col min="1039" max="1039" width="15.5703125" style="2" customWidth="1"/>
    <col min="1040" max="1043" width="10.5703125" style="2" customWidth="1"/>
    <col min="1044" max="1046" width="11.42578125" style="2" customWidth="1"/>
    <col min="1047" max="1047" width="12.7109375" style="2" customWidth="1"/>
    <col min="1048" max="1048" width="8.85546875" style="2" customWidth="1"/>
    <col min="1049" max="1049" width="11" style="2" customWidth="1"/>
    <col min="1050" max="1050" width="10.5703125" style="2" customWidth="1"/>
    <col min="1051" max="1051" width="13.28515625" style="2" customWidth="1"/>
    <col min="1052" max="1290" width="9.140625" style="2"/>
    <col min="1291" max="1291" width="6.42578125" style="2" customWidth="1"/>
    <col min="1292" max="1292" width="58" style="2" customWidth="1"/>
    <col min="1293" max="1293" width="11.28515625" style="2" bestFit="1" customWidth="1"/>
    <col min="1294" max="1294" width="11.28515625" style="2" customWidth="1"/>
    <col min="1295" max="1295" width="15.5703125" style="2" customWidth="1"/>
    <col min="1296" max="1299" width="10.5703125" style="2" customWidth="1"/>
    <col min="1300" max="1302" width="11.42578125" style="2" customWidth="1"/>
    <col min="1303" max="1303" width="12.7109375" style="2" customWidth="1"/>
    <col min="1304" max="1304" width="8.85546875" style="2" customWidth="1"/>
    <col min="1305" max="1305" width="11" style="2" customWidth="1"/>
    <col min="1306" max="1306" width="10.5703125" style="2" customWidth="1"/>
    <col min="1307" max="1307" width="13.28515625" style="2" customWidth="1"/>
    <col min="1308" max="1546" width="9.140625" style="2"/>
    <col min="1547" max="1547" width="6.42578125" style="2" customWidth="1"/>
    <col min="1548" max="1548" width="58" style="2" customWidth="1"/>
    <col min="1549" max="1549" width="11.28515625" style="2" bestFit="1" customWidth="1"/>
    <col min="1550" max="1550" width="11.28515625" style="2" customWidth="1"/>
    <col min="1551" max="1551" width="15.5703125" style="2" customWidth="1"/>
    <col min="1552" max="1555" width="10.5703125" style="2" customWidth="1"/>
    <col min="1556" max="1558" width="11.42578125" style="2" customWidth="1"/>
    <col min="1559" max="1559" width="12.7109375" style="2" customWidth="1"/>
    <col min="1560" max="1560" width="8.85546875" style="2" customWidth="1"/>
    <col min="1561" max="1561" width="11" style="2" customWidth="1"/>
    <col min="1562" max="1562" width="10.5703125" style="2" customWidth="1"/>
    <col min="1563" max="1563" width="13.28515625" style="2" customWidth="1"/>
    <col min="1564" max="1802" width="9.140625" style="2"/>
    <col min="1803" max="1803" width="6.42578125" style="2" customWidth="1"/>
    <col min="1804" max="1804" width="58" style="2" customWidth="1"/>
    <col min="1805" max="1805" width="11.28515625" style="2" bestFit="1" customWidth="1"/>
    <col min="1806" max="1806" width="11.28515625" style="2" customWidth="1"/>
    <col min="1807" max="1807" width="15.5703125" style="2" customWidth="1"/>
    <col min="1808" max="1811" width="10.5703125" style="2" customWidth="1"/>
    <col min="1812" max="1814" width="11.42578125" style="2" customWidth="1"/>
    <col min="1815" max="1815" width="12.7109375" style="2" customWidth="1"/>
    <col min="1816" max="1816" width="8.85546875" style="2" customWidth="1"/>
    <col min="1817" max="1817" width="11" style="2" customWidth="1"/>
    <col min="1818" max="1818" width="10.5703125" style="2" customWidth="1"/>
    <col min="1819" max="1819" width="13.28515625" style="2" customWidth="1"/>
    <col min="1820" max="2058" width="9.140625" style="2"/>
    <col min="2059" max="2059" width="6.42578125" style="2" customWidth="1"/>
    <col min="2060" max="2060" width="58" style="2" customWidth="1"/>
    <col min="2061" max="2061" width="11.28515625" style="2" bestFit="1" customWidth="1"/>
    <col min="2062" max="2062" width="11.28515625" style="2" customWidth="1"/>
    <col min="2063" max="2063" width="15.5703125" style="2" customWidth="1"/>
    <col min="2064" max="2067" width="10.5703125" style="2" customWidth="1"/>
    <col min="2068" max="2070" width="11.42578125" style="2" customWidth="1"/>
    <col min="2071" max="2071" width="12.7109375" style="2" customWidth="1"/>
    <col min="2072" max="2072" width="8.85546875" style="2" customWidth="1"/>
    <col min="2073" max="2073" width="11" style="2" customWidth="1"/>
    <col min="2074" max="2074" width="10.5703125" style="2" customWidth="1"/>
    <col min="2075" max="2075" width="13.28515625" style="2" customWidth="1"/>
    <col min="2076" max="2314" width="9.140625" style="2"/>
    <col min="2315" max="2315" width="6.42578125" style="2" customWidth="1"/>
    <col min="2316" max="2316" width="58" style="2" customWidth="1"/>
    <col min="2317" max="2317" width="11.28515625" style="2" bestFit="1" customWidth="1"/>
    <col min="2318" max="2318" width="11.28515625" style="2" customWidth="1"/>
    <col min="2319" max="2319" width="15.5703125" style="2" customWidth="1"/>
    <col min="2320" max="2323" width="10.5703125" style="2" customWidth="1"/>
    <col min="2324" max="2326" width="11.42578125" style="2" customWidth="1"/>
    <col min="2327" max="2327" width="12.7109375" style="2" customWidth="1"/>
    <col min="2328" max="2328" width="8.85546875" style="2" customWidth="1"/>
    <col min="2329" max="2329" width="11" style="2" customWidth="1"/>
    <col min="2330" max="2330" width="10.5703125" style="2" customWidth="1"/>
    <col min="2331" max="2331" width="13.28515625" style="2" customWidth="1"/>
    <col min="2332" max="2570" width="9.140625" style="2"/>
    <col min="2571" max="2571" width="6.42578125" style="2" customWidth="1"/>
    <col min="2572" max="2572" width="58" style="2" customWidth="1"/>
    <col min="2573" max="2573" width="11.28515625" style="2" bestFit="1" customWidth="1"/>
    <col min="2574" max="2574" width="11.28515625" style="2" customWidth="1"/>
    <col min="2575" max="2575" width="15.5703125" style="2" customWidth="1"/>
    <col min="2576" max="2579" width="10.5703125" style="2" customWidth="1"/>
    <col min="2580" max="2582" width="11.42578125" style="2" customWidth="1"/>
    <col min="2583" max="2583" width="12.7109375" style="2" customWidth="1"/>
    <col min="2584" max="2584" width="8.85546875" style="2" customWidth="1"/>
    <col min="2585" max="2585" width="11" style="2" customWidth="1"/>
    <col min="2586" max="2586" width="10.5703125" style="2" customWidth="1"/>
    <col min="2587" max="2587" width="13.28515625" style="2" customWidth="1"/>
    <col min="2588" max="2826" width="9.140625" style="2"/>
    <col min="2827" max="2827" width="6.42578125" style="2" customWidth="1"/>
    <col min="2828" max="2828" width="58" style="2" customWidth="1"/>
    <col min="2829" max="2829" width="11.28515625" style="2" bestFit="1" customWidth="1"/>
    <col min="2830" max="2830" width="11.28515625" style="2" customWidth="1"/>
    <col min="2831" max="2831" width="15.5703125" style="2" customWidth="1"/>
    <col min="2832" max="2835" width="10.5703125" style="2" customWidth="1"/>
    <col min="2836" max="2838" width="11.42578125" style="2" customWidth="1"/>
    <col min="2839" max="2839" width="12.7109375" style="2" customWidth="1"/>
    <col min="2840" max="2840" width="8.85546875" style="2" customWidth="1"/>
    <col min="2841" max="2841" width="11" style="2" customWidth="1"/>
    <col min="2842" max="2842" width="10.5703125" style="2" customWidth="1"/>
    <col min="2843" max="2843" width="13.28515625" style="2" customWidth="1"/>
    <col min="2844" max="3082" width="9.140625" style="2"/>
    <col min="3083" max="3083" width="6.42578125" style="2" customWidth="1"/>
    <col min="3084" max="3084" width="58" style="2" customWidth="1"/>
    <col min="3085" max="3085" width="11.28515625" style="2" bestFit="1" customWidth="1"/>
    <col min="3086" max="3086" width="11.28515625" style="2" customWidth="1"/>
    <col min="3087" max="3087" width="15.5703125" style="2" customWidth="1"/>
    <col min="3088" max="3091" width="10.5703125" style="2" customWidth="1"/>
    <col min="3092" max="3094" width="11.42578125" style="2" customWidth="1"/>
    <col min="3095" max="3095" width="12.7109375" style="2" customWidth="1"/>
    <col min="3096" max="3096" width="8.85546875" style="2" customWidth="1"/>
    <col min="3097" max="3097" width="11" style="2" customWidth="1"/>
    <col min="3098" max="3098" width="10.5703125" style="2" customWidth="1"/>
    <col min="3099" max="3099" width="13.28515625" style="2" customWidth="1"/>
    <col min="3100" max="3338" width="9.140625" style="2"/>
    <col min="3339" max="3339" width="6.42578125" style="2" customWidth="1"/>
    <col min="3340" max="3340" width="58" style="2" customWidth="1"/>
    <col min="3341" max="3341" width="11.28515625" style="2" bestFit="1" customWidth="1"/>
    <col min="3342" max="3342" width="11.28515625" style="2" customWidth="1"/>
    <col min="3343" max="3343" width="15.5703125" style="2" customWidth="1"/>
    <col min="3344" max="3347" width="10.5703125" style="2" customWidth="1"/>
    <col min="3348" max="3350" width="11.42578125" style="2" customWidth="1"/>
    <col min="3351" max="3351" width="12.7109375" style="2" customWidth="1"/>
    <col min="3352" max="3352" width="8.85546875" style="2" customWidth="1"/>
    <col min="3353" max="3353" width="11" style="2" customWidth="1"/>
    <col min="3354" max="3354" width="10.5703125" style="2" customWidth="1"/>
    <col min="3355" max="3355" width="13.28515625" style="2" customWidth="1"/>
    <col min="3356" max="3594" width="9.140625" style="2"/>
    <col min="3595" max="3595" width="6.42578125" style="2" customWidth="1"/>
    <col min="3596" max="3596" width="58" style="2" customWidth="1"/>
    <col min="3597" max="3597" width="11.28515625" style="2" bestFit="1" customWidth="1"/>
    <col min="3598" max="3598" width="11.28515625" style="2" customWidth="1"/>
    <col min="3599" max="3599" width="15.5703125" style="2" customWidth="1"/>
    <col min="3600" max="3603" width="10.5703125" style="2" customWidth="1"/>
    <col min="3604" max="3606" width="11.42578125" style="2" customWidth="1"/>
    <col min="3607" max="3607" width="12.7109375" style="2" customWidth="1"/>
    <col min="3608" max="3608" width="8.85546875" style="2" customWidth="1"/>
    <col min="3609" max="3609" width="11" style="2" customWidth="1"/>
    <col min="3610" max="3610" width="10.5703125" style="2" customWidth="1"/>
    <col min="3611" max="3611" width="13.28515625" style="2" customWidth="1"/>
    <col min="3612" max="3850" width="9.140625" style="2"/>
    <col min="3851" max="3851" width="6.42578125" style="2" customWidth="1"/>
    <col min="3852" max="3852" width="58" style="2" customWidth="1"/>
    <col min="3853" max="3853" width="11.28515625" style="2" bestFit="1" customWidth="1"/>
    <col min="3854" max="3854" width="11.28515625" style="2" customWidth="1"/>
    <col min="3855" max="3855" width="15.5703125" style="2" customWidth="1"/>
    <col min="3856" max="3859" width="10.5703125" style="2" customWidth="1"/>
    <col min="3860" max="3862" width="11.42578125" style="2" customWidth="1"/>
    <col min="3863" max="3863" width="12.7109375" style="2" customWidth="1"/>
    <col min="3864" max="3864" width="8.85546875" style="2" customWidth="1"/>
    <col min="3865" max="3865" width="11" style="2" customWidth="1"/>
    <col min="3866" max="3866" width="10.5703125" style="2" customWidth="1"/>
    <col min="3867" max="3867" width="13.28515625" style="2" customWidth="1"/>
    <col min="3868" max="4106" width="9.140625" style="2"/>
    <col min="4107" max="4107" width="6.42578125" style="2" customWidth="1"/>
    <col min="4108" max="4108" width="58" style="2" customWidth="1"/>
    <col min="4109" max="4109" width="11.28515625" style="2" bestFit="1" customWidth="1"/>
    <col min="4110" max="4110" width="11.28515625" style="2" customWidth="1"/>
    <col min="4111" max="4111" width="15.5703125" style="2" customWidth="1"/>
    <col min="4112" max="4115" width="10.5703125" style="2" customWidth="1"/>
    <col min="4116" max="4118" width="11.42578125" style="2" customWidth="1"/>
    <col min="4119" max="4119" width="12.7109375" style="2" customWidth="1"/>
    <col min="4120" max="4120" width="8.85546875" style="2" customWidth="1"/>
    <col min="4121" max="4121" width="11" style="2" customWidth="1"/>
    <col min="4122" max="4122" width="10.5703125" style="2" customWidth="1"/>
    <col min="4123" max="4123" width="13.28515625" style="2" customWidth="1"/>
    <col min="4124" max="4362" width="9.140625" style="2"/>
    <col min="4363" max="4363" width="6.42578125" style="2" customWidth="1"/>
    <col min="4364" max="4364" width="58" style="2" customWidth="1"/>
    <col min="4365" max="4365" width="11.28515625" style="2" bestFit="1" customWidth="1"/>
    <col min="4366" max="4366" width="11.28515625" style="2" customWidth="1"/>
    <col min="4367" max="4367" width="15.5703125" style="2" customWidth="1"/>
    <col min="4368" max="4371" width="10.5703125" style="2" customWidth="1"/>
    <col min="4372" max="4374" width="11.42578125" style="2" customWidth="1"/>
    <col min="4375" max="4375" width="12.7109375" style="2" customWidth="1"/>
    <col min="4376" max="4376" width="8.85546875" style="2" customWidth="1"/>
    <col min="4377" max="4377" width="11" style="2" customWidth="1"/>
    <col min="4378" max="4378" width="10.5703125" style="2" customWidth="1"/>
    <col min="4379" max="4379" width="13.28515625" style="2" customWidth="1"/>
    <col min="4380" max="4618" width="9.140625" style="2"/>
    <col min="4619" max="4619" width="6.42578125" style="2" customWidth="1"/>
    <col min="4620" max="4620" width="58" style="2" customWidth="1"/>
    <col min="4621" max="4621" width="11.28515625" style="2" bestFit="1" customWidth="1"/>
    <col min="4622" max="4622" width="11.28515625" style="2" customWidth="1"/>
    <col min="4623" max="4623" width="15.5703125" style="2" customWidth="1"/>
    <col min="4624" max="4627" width="10.5703125" style="2" customWidth="1"/>
    <col min="4628" max="4630" width="11.42578125" style="2" customWidth="1"/>
    <col min="4631" max="4631" width="12.7109375" style="2" customWidth="1"/>
    <col min="4632" max="4632" width="8.85546875" style="2" customWidth="1"/>
    <col min="4633" max="4633" width="11" style="2" customWidth="1"/>
    <col min="4634" max="4634" width="10.5703125" style="2" customWidth="1"/>
    <col min="4635" max="4635" width="13.28515625" style="2" customWidth="1"/>
    <col min="4636" max="4874" width="9.140625" style="2"/>
    <col min="4875" max="4875" width="6.42578125" style="2" customWidth="1"/>
    <col min="4876" max="4876" width="58" style="2" customWidth="1"/>
    <col min="4877" max="4877" width="11.28515625" style="2" bestFit="1" customWidth="1"/>
    <col min="4878" max="4878" width="11.28515625" style="2" customWidth="1"/>
    <col min="4879" max="4879" width="15.5703125" style="2" customWidth="1"/>
    <col min="4880" max="4883" width="10.5703125" style="2" customWidth="1"/>
    <col min="4884" max="4886" width="11.42578125" style="2" customWidth="1"/>
    <col min="4887" max="4887" width="12.7109375" style="2" customWidth="1"/>
    <col min="4888" max="4888" width="8.85546875" style="2" customWidth="1"/>
    <col min="4889" max="4889" width="11" style="2" customWidth="1"/>
    <col min="4890" max="4890" width="10.5703125" style="2" customWidth="1"/>
    <col min="4891" max="4891" width="13.28515625" style="2" customWidth="1"/>
    <col min="4892" max="5130" width="9.140625" style="2"/>
    <col min="5131" max="5131" width="6.42578125" style="2" customWidth="1"/>
    <col min="5132" max="5132" width="58" style="2" customWidth="1"/>
    <col min="5133" max="5133" width="11.28515625" style="2" bestFit="1" customWidth="1"/>
    <col min="5134" max="5134" width="11.28515625" style="2" customWidth="1"/>
    <col min="5135" max="5135" width="15.5703125" style="2" customWidth="1"/>
    <col min="5136" max="5139" width="10.5703125" style="2" customWidth="1"/>
    <col min="5140" max="5142" width="11.42578125" style="2" customWidth="1"/>
    <col min="5143" max="5143" width="12.7109375" style="2" customWidth="1"/>
    <col min="5144" max="5144" width="8.85546875" style="2" customWidth="1"/>
    <col min="5145" max="5145" width="11" style="2" customWidth="1"/>
    <col min="5146" max="5146" width="10.5703125" style="2" customWidth="1"/>
    <col min="5147" max="5147" width="13.28515625" style="2" customWidth="1"/>
    <col min="5148" max="5386" width="9.140625" style="2"/>
    <col min="5387" max="5387" width="6.42578125" style="2" customWidth="1"/>
    <col min="5388" max="5388" width="58" style="2" customWidth="1"/>
    <col min="5389" max="5389" width="11.28515625" style="2" bestFit="1" customWidth="1"/>
    <col min="5390" max="5390" width="11.28515625" style="2" customWidth="1"/>
    <col min="5391" max="5391" width="15.5703125" style="2" customWidth="1"/>
    <col min="5392" max="5395" width="10.5703125" style="2" customWidth="1"/>
    <col min="5396" max="5398" width="11.42578125" style="2" customWidth="1"/>
    <col min="5399" max="5399" width="12.7109375" style="2" customWidth="1"/>
    <col min="5400" max="5400" width="8.85546875" style="2" customWidth="1"/>
    <col min="5401" max="5401" width="11" style="2" customWidth="1"/>
    <col min="5402" max="5402" width="10.5703125" style="2" customWidth="1"/>
    <col min="5403" max="5403" width="13.28515625" style="2" customWidth="1"/>
    <col min="5404" max="5642" width="9.140625" style="2"/>
    <col min="5643" max="5643" width="6.42578125" style="2" customWidth="1"/>
    <col min="5644" max="5644" width="58" style="2" customWidth="1"/>
    <col min="5645" max="5645" width="11.28515625" style="2" bestFit="1" customWidth="1"/>
    <col min="5646" max="5646" width="11.28515625" style="2" customWidth="1"/>
    <col min="5647" max="5647" width="15.5703125" style="2" customWidth="1"/>
    <col min="5648" max="5651" width="10.5703125" style="2" customWidth="1"/>
    <col min="5652" max="5654" width="11.42578125" style="2" customWidth="1"/>
    <col min="5655" max="5655" width="12.7109375" style="2" customWidth="1"/>
    <col min="5656" max="5656" width="8.85546875" style="2" customWidth="1"/>
    <col min="5657" max="5657" width="11" style="2" customWidth="1"/>
    <col min="5658" max="5658" width="10.5703125" style="2" customWidth="1"/>
    <col min="5659" max="5659" width="13.28515625" style="2" customWidth="1"/>
    <col min="5660" max="5898" width="9.140625" style="2"/>
    <col min="5899" max="5899" width="6.42578125" style="2" customWidth="1"/>
    <col min="5900" max="5900" width="58" style="2" customWidth="1"/>
    <col min="5901" max="5901" width="11.28515625" style="2" bestFit="1" customWidth="1"/>
    <col min="5902" max="5902" width="11.28515625" style="2" customWidth="1"/>
    <col min="5903" max="5903" width="15.5703125" style="2" customWidth="1"/>
    <col min="5904" max="5907" width="10.5703125" style="2" customWidth="1"/>
    <col min="5908" max="5910" width="11.42578125" style="2" customWidth="1"/>
    <col min="5911" max="5911" width="12.7109375" style="2" customWidth="1"/>
    <col min="5912" max="5912" width="8.85546875" style="2" customWidth="1"/>
    <col min="5913" max="5913" width="11" style="2" customWidth="1"/>
    <col min="5914" max="5914" width="10.5703125" style="2" customWidth="1"/>
    <col min="5915" max="5915" width="13.28515625" style="2" customWidth="1"/>
    <col min="5916" max="6154" width="9.140625" style="2"/>
    <col min="6155" max="6155" width="6.42578125" style="2" customWidth="1"/>
    <col min="6156" max="6156" width="58" style="2" customWidth="1"/>
    <col min="6157" max="6157" width="11.28515625" style="2" bestFit="1" customWidth="1"/>
    <col min="6158" max="6158" width="11.28515625" style="2" customWidth="1"/>
    <col min="6159" max="6159" width="15.5703125" style="2" customWidth="1"/>
    <col min="6160" max="6163" width="10.5703125" style="2" customWidth="1"/>
    <col min="6164" max="6166" width="11.42578125" style="2" customWidth="1"/>
    <col min="6167" max="6167" width="12.7109375" style="2" customWidth="1"/>
    <col min="6168" max="6168" width="8.85546875" style="2" customWidth="1"/>
    <col min="6169" max="6169" width="11" style="2" customWidth="1"/>
    <col min="6170" max="6170" width="10.5703125" style="2" customWidth="1"/>
    <col min="6171" max="6171" width="13.28515625" style="2" customWidth="1"/>
    <col min="6172" max="6410" width="9.140625" style="2"/>
    <col min="6411" max="6411" width="6.42578125" style="2" customWidth="1"/>
    <col min="6412" max="6412" width="58" style="2" customWidth="1"/>
    <col min="6413" max="6413" width="11.28515625" style="2" bestFit="1" customWidth="1"/>
    <col min="6414" max="6414" width="11.28515625" style="2" customWidth="1"/>
    <col min="6415" max="6415" width="15.5703125" style="2" customWidth="1"/>
    <col min="6416" max="6419" width="10.5703125" style="2" customWidth="1"/>
    <col min="6420" max="6422" width="11.42578125" style="2" customWidth="1"/>
    <col min="6423" max="6423" width="12.7109375" style="2" customWidth="1"/>
    <col min="6424" max="6424" width="8.85546875" style="2" customWidth="1"/>
    <col min="6425" max="6425" width="11" style="2" customWidth="1"/>
    <col min="6426" max="6426" width="10.5703125" style="2" customWidth="1"/>
    <col min="6427" max="6427" width="13.28515625" style="2" customWidth="1"/>
    <col min="6428" max="6666" width="9.140625" style="2"/>
    <col min="6667" max="6667" width="6.42578125" style="2" customWidth="1"/>
    <col min="6668" max="6668" width="58" style="2" customWidth="1"/>
    <col min="6669" max="6669" width="11.28515625" style="2" bestFit="1" customWidth="1"/>
    <col min="6670" max="6670" width="11.28515625" style="2" customWidth="1"/>
    <col min="6671" max="6671" width="15.5703125" style="2" customWidth="1"/>
    <col min="6672" max="6675" width="10.5703125" style="2" customWidth="1"/>
    <col min="6676" max="6678" width="11.42578125" style="2" customWidth="1"/>
    <col min="6679" max="6679" width="12.7109375" style="2" customWidth="1"/>
    <col min="6680" max="6680" width="8.85546875" style="2" customWidth="1"/>
    <col min="6681" max="6681" width="11" style="2" customWidth="1"/>
    <col min="6682" max="6682" width="10.5703125" style="2" customWidth="1"/>
    <col min="6683" max="6683" width="13.28515625" style="2" customWidth="1"/>
    <col min="6684" max="6922" width="9.140625" style="2"/>
    <col min="6923" max="6923" width="6.42578125" style="2" customWidth="1"/>
    <col min="6924" max="6924" width="58" style="2" customWidth="1"/>
    <col min="6925" max="6925" width="11.28515625" style="2" bestFit="1" customWidth="1"/>
    <col min="6926" max="6926" width="11.28515625" style="2" customWidth="1"/>
    <col min="6927" max="6927" width="15.5703125" style="2" customWidth="1"/>
    <col min="6928" max="6931" width="10.5703125" style="2" customWidth="1"/>
    <col min="6932" max="6934" width="11.42578125" style="2" customWidth="1"/>
    <col min="6935" max="6935" width="12.7109375" style="2" customWidth="1"/>
    <col min="6936" max="6936" width="8.85546875" style="2" customWidth="1"/>
    <col min="6937" max="6937" width="11" style="2" customWidth="1"/>
    <col min="6938" max="6938" width="10.5703125" style="2" customWidth="1"/>
    <col min="6939" max="6939" width="13.28515625" style="2" customWidth="1"/>
    <col min="6940" max="7178" width="9.140625" style="2"/>
    <col min="7179" max="7179" width="6.42578125" style="2" customWidth="1"/>
    <col min="7180" max="7180" width="58" style="2" customWidth="1"/>
    <col min="7181" max="7181" width="11.28515625" style="2" bestFit="1" customWidth="1"/>
    <col min="7182" max="7182" width="11.28515625" style="2" customWidth="1"/>
    <col min="7183" max="7183" width="15.5703125" style="2" customWidth="1"/>
    <col min="7184" max="7187" width="10.5703125" style="2" customWidth="1"/>
    <col min="7188" max="7190" width="11.42578125" style="2" customWidth="1"/>
    <col min="7191" max="7191" width="12.7109375" style="2" customWidth="1"/>
    <col min="7192" max="7192" width="8.85546875" style="2" customWidth="1"/>
    <col min="7193" max="7193" width="11" style="2" customWidth="1"/>
    <col min="7194" max="7194" width="10.5703125" style="2" customWidth="1"/>
    <col min="7195" max="7195" width="13.28515625" style="2" customWidth="1"/>
    <col min="7196" max="7434" width="9.140625" style="2"/>
    <col min="7435" max="7435" width="6.42578125" style="2" customWidth="1"/>
    <col min="7436" max="7436" width="58" style="2" customWidth="1"/>
    <col min="7437" max="7437" width="11.28515625" style="2" bestFit="1" customWidth="1"/>
    <col min="7438" max="7438" width="11.28515625" style="2" customWidth="1"/>
    <col min="7439" max="7439" width="15.5703125" style="2" customWidth="1"/>
    <col min="7440" max="7443" width="10.5703125" style="2" customWidth="1"/>
    <col min="7444" max="7446" width="11.42578125" style="2" customWidth="1"/>
    <col min="7447" max="7447" width="12.7109375" style="2" customWidth="1"/>
    <col min="7448" max="7448" width="8.85546875" style="2" customWidth="1"/>
    <col min="7449" max="7449" width="11" style="2" customWidth="1"/>
    <col min="7450" max="7450" width="10.5703125" style="2" customWidth="1"/>
    <col min="7451" max="7451" width="13.28515625" style="2" customWidth="1"/>
    <col min="7452" max="7690" width="9.140625" style="2"/>
    <col min="7691" max="7691" width="6.42578125" style="2" customWidth="1"/>
    <col min="7692" max="7692" width="58" style="2" customWidth="1"/>
    <col min="7693" max="7693" width="11.28515625" style="2" bestFit="1" customWidth="1"/>
    <col min="7694" max="7694" width="11.28515625" style="2" customWidth="1"/>
    <col min="7695" max="7695" width="15.5703125" style="2" customWidth="1"/>
    <col min="7696" max="7699" width="10.5703125" style="2" customWidth="1"/>
    <col min="7700" max="7702" width="11.42578125" style="2" customWidth="1"/>
    <col min="7703" max="7703" width="12.7109375" style="2" customWidth="1"/>
    <col min="7704" max="7704" width="8.85546875" style="2" customWidth="1"/>
    <col min="7705" max="7705" width="11" style="2" customWidth="1"/>
    <col min="7706" max="7706" width="10.5703125" style="2" customWidth="1"/>
    <col min="7707" max="7707" width="13.28515625" style="2" customWidth="1"/>
    <col min="7708" max="7946" width="9.140625" style="2"/>
    <col min="7947" max="7947" width="6.42578125" style="2" customWidth="1"/>
    <col min="7948" max="7948" width="58" style="2" customWidth="1"/>
    <col min="7949" max="7949" width="11.28515625" style="2" bestFit="1" customWidth="1"/>
    <col min="7950" max="7950" width="11.28515625" style="2" customWidth="1"/>
    <col min="7951" max="7951" width="15.5703125" style="2" customWidth="1"/>
    <col min="7952" max="7955" width="10.5703125" style="2" customWidth="1"/>
    <col min="7956" max="7958" width="11.42578125" style="2" customWidth="1"/>
    <col min="7959" max="7959" width="12.7109375" style="2" customWidth="1"/>
    <col min="7960" max="7960" width="8.85546875" style="2" customWidth="1"/>
    <col min="7961" max="7961" width="11" style="2" customWidth="1"/>
    <col min="7962" max="7962" width="10.5703125" style="2" customWidth="1"/>
    <col min="7963" max="7963" width="13.28515625" style="2" customWidth="1"/>
    <col min="7964" max="8202" width="9.140625" style="2"/>
    <col min="8203" max="8203" width="6.42578125" style="2" customWidth="1"/>
    <col min="8204" max="8204" width="58" style="2" customWidth="1"/>
    <col min="8205" max="8205" width="11.28515625" style="2" bestFit="1" customWidth="1"/>
    <col min="8206" max="8206" width="11.28515625" style="2" customWidth="1"/>
    <col min="8207" max="8207" width="15.5703125" style="2" customWidth="1"/>
    <col min="8208" max="8211" width="10.5703125" style="2" customWidth="1"/>
    <col min="8212" max="8214" width="11.42578125" style="2" customWidth="1"/>
    <col min="8215" max="8215" width="12.7109375" style="2" customWidth="1"/>
    <col min="8216" max="8216" width="8.85546875" style="2" customWidth="1"/>
    <col min="8217" max="8217" width="11" style="2" customWidth="1"/>
    <col min="8218" max="8218" width="10.5703125" style="2" customWidth="1"/>
    <col min="8219" max="8219" width="13.28515625" style="2" customWidth="1"/>
    <col min="8220" max="8458" width="9.140625" style="2"/>
    <col min="8459" max="8459" width="6.42578125" style="2" customWidth="1"/>
    <col min="8460" max="8460" width="58" style="2" customWidth="1"/>
    <col min="8461" max="8461" width="11.28515625" style="2" bestFit="1" customWidth="1"/>
    <col min="8462" max="8462" width="11.28515625" style="2" customWidth="1"/>
    <col min="8463" max="8463" width="15.5703125" style="2" customWidth="1"/>
    <col min="8464" max="8467" width="10.5703125" style="2" customWidth="1"/>
    <col min="8468" max="8470" width="11.42578125" style="2" customWidth="1"/>
    <col min="8471" max="8471" width="12.7109375" style="2" customWidth="1"/>
    <col min="8472" max="8472" width="8.85546875" style="2" customWidth="1"/>
    <col min="8473" max="8473" width="11" style="2" customWidth="1"/>
    <col min="8474" max="8474" width="10.5703125" style="2" customWidth="1"/>
    <col min="8475" max="8475" width="13.28515625" style="2" customWidth="1"/>
    <col min="8476" max="8714" width="9.140625" style="2"/>
    <col min="8715" max="8715" width="6.42578125" style="2" customWidth="1"/>
    <col min="8716" max="8716" width="58" style="2" customWidth="1"/>
    <col min="8717" max="8717" width="11.28515625" style="2" bestFit="1" customWidth="1"/>
    <col min="8718" max="8718" width="11.28515625" style="2" customWidth="1"/>
    <col min="8719" max="8719" width="15.5703125" style="2" customWidth="1"/>
    <col min="8720" max="8723" width="10.5703125" style="2" customWidth="1"/>
    <col min="8724" max="8726" width="11.42578125" style="2" customWidth="1"/>
    <col min="8727" max="8727" width="12.7109375" style="2" customWidth="1"/>
    <col min="8728" max="8728" width="8.85546875" style="2" customWidth="1"/>
    <col min="8729" max="8729" width="11" style="2" customWidth="1"/>
    <col min="8730" max="8730" width="10.5703125" style="2" customWidth="1"/>
    <col min="8731" max="8731" width="13.28515625" style="2" customWidth="1"/>
    <col min="8732" max="8970" width="9.140625" style="2"/>
    <col min="8971" max="8971" width="6.42578125" style="2" customWidth="1"/>
    <col min="8972" max="8972" width="58" style="2" customWidth="1"/>
    <col min="8973" max="8973" width="11.28515625" style="2" bestFit="1" customWidth="1"/>
    <col min="8974" max="8974" width="11.28515625" style="2" customWidth="1"/>
    <col min="8975" max="8975" width="15.5703125" style="2" customWidth="1"/>
    <col min="8976" max="8979" width="10.5703125" style="2" customWidth="1"/>
    <col min="8980" max="8982" width="11.42578125" style="2" customWidth="1"/>
    <col min="8983" max="8983" width="12.7109375" style="2" customWidth="1"/>
    <col min="8984" max="8984" width="8.85546875" style="2" customWidth="1"/>
    <col min="8985" max="8985" width="11" style="2" customWidth="1"/>
    <col min="8986" max="8986" width="10.5703125" style="2" customWidth="1"/>
    <col min="8987" max="8987" width="13.28515625" style="2" customWidth="1"/>
    <col min="8988" max="9226" width="9.140625" style="2"/>
    <col min="9227" max="9227" width="6.42578125" style="2" customWidth="1"/>
    <col min="9228" max="9228" width="58" style="2" customWidth="1"/>
    <col min="9229" max="9229" width="11.28515625" style="2" bestFit="1" customWidth="1"/>
    <col min="9230" max="9230" width="11.28515625" style="2" customWidth="1"/>
    <col min="9231" max="9231" width="15.5703125" style="2" customWidth="1"/>
    <col min="9232" max="9235" width="10.5703125" style="2" customWidth="1"/>
    <col min="9236" max="9238" width="11.42578125" style="2" customWidth="1"/>
    <col min="9239" max="9239" width="12.7109375" style="2" customWidth="1"/>
    <col min="9240" max="9240" width="8.85546875" style="2" customWidth="1"/>
    <col min="9241" max="9241" width="11" style="2" customWidth="1"/>
    <col min="9242" max="9242" width="10.5703125" style="2" customWidth="1"/>
    <col min="9243" max="9243" width="13.28515625" style="2" customWidth="1"/>
    <col min="9244" max="9482" width="9.140625" style="2"/>
    <col min="9483" max="9483" width="6.42578125" style="2" customWidth="1"/>
    <col min="9484" max="9484" width="58" style="2" customWidth="1"/>
    <col min="9485" max="9485" width="11.28515625" style="2" bestFit="1" customWidth="1"/>
    <col min="9486" max="9486" width="11.28515625" style="2" customWidth="1"/>
    <col min="9487" max="9487" width="15.5703125" style="2" customWidth="1"/>
    <col min="9488" max="9491" width="10.5703125" style="2" customWidth="1"/>
    <col min="9492" max="9494" width="11.42578125" style="2" customWidth="1"/>
    <col min="9495" max="9495" width="12.7109375" style="2" customWidth="1"/>
    <col min="9496" max="9496" width="8.85546875" style="2" customWidth="1"/>
    <col min="9497" max="9497" width="11" style="2" customWidth="1"/>
    <col min="9498" max="9498" width="10.5703125" style="2" customWidth="1"/>
    <col min="9499" max="9499" width="13.28515625" style="2" customWidth="1"/>
    <col min="9500" max="9738" width="9.140625" style="2"/>
    <col min="9739" max="9739" width="6.42578125" style="2" customWidth="1"/>
    <col min="9740" max="9740" width="58" style="2" customWidth="1"/>
    <col min="9741" max="9741" width="11.28515625" style="2" bestFit="1" customWidth="1"/>
    <col min="9742" max="9742" width="11.28515625" style="2" customWidth="1"/>
    <col min="9743" max="9743" width="15.5703125" style="2" customWidth="1"/>
    <col min="9744" max="9747" width="10.5703125" style="2" customWidth="1"/>
    <col min="9748" max="9750" width="11.42578125" style="2" customWidth="1"/>
    <col min="9751" max="9751" width="12.7109375" style="2" customWidth="1"/>
    <col min="9752" max="9752" width="8.85546875" style="2" customWidth="1"/>
    <col min="9753" max="9753" width="11" style="2" customWidth="1"/>
    <col min="9754" max="9754" width="10.5703125" style="2" customWidth="1"/>
    <col min="9755" max="9755" width="13.28515625" style="2" customWidth="1"/>
    <col min="9756" max="9994" width="9.140625" style="2"/>
    <col min="9995" max="9995" width="6.42578125" style="2" customWidth="1"/>
    <col min="9996" max="9996" width="58" style="2" customWidth="1"/>
    <col min="9997" max="9997" width="11.28515625" style="2" bestFit="1" customWidth="1"/>
    <col min="9998" max="9998" width="11.28515625" style="2" customWidth="1"/>
    <col min="9999" max="9999" width="15.5703125" style="2" customWidth="1"/>
    <col min="10000" max="10003" width="10.5703125" style="2" customWidth="1"/>
    <col min="10004" max="10006" width="11.42578125" style="2" customWidth="1"/>
    <col min="10007" max="10007" width="12.7109375" style="2" customWidth="1"/>
    <col min="10008" max="10008" width="8.85546875" style="2" customWidth="1"/>
    <col min="10009" max="10009" width="11" style="2" customWidth="1"/>
    <col min="10010" max="10010" width="10.5703125" style="2" customWidth="1"/>
    <col min="10011" max="10011" width="13.28515625" style="2" customWidth="1"/>
    <col min="10012" max="10250" width="9.140625" style="2"/>
    <col min="10251" max="10251" width="6.42578125" style="2" customWidth="1"/>
    <col min="10252" max="10252" width="58" style="2" customWidth="1"/>
    <col min="10253" max="10253" width="11.28515625" style="2" bestFit="1" customWidth="1"/>
    <col min="10254" max="10254" width="11.28515625" style="2" customWidth="1"/>
    <col min="10255" max="10255" width="15.5703125" style="2" customWidth="1"/>
    <col min="10256" max="10259" width="10.5703125" style="2" customWidth="1"/>
    <col min="10260" max="10262" width="11.42578125" style="2" customWidth="1"/>
    <col min="10263" max="10263" width="12.7109375" style="2" customWidth="1"/>
    <col min="10264" max="10264" width="8.85546875" style="2" customWidth="1"/>
    <col min="10265" max="10265" width="11" style="2" customWidth="1"/>
    <col min="10266" max="10266" width="10.5703125" style="2" customWidth="1"/>
    <col min="10267" max="10267" width="13.28515625" style="2" customWidth="1"/>
    <col min="10268" max="10506" width="9.140625" style="2"/>
    <col min="10507" max="10507" width="6.42578125" style="2" customWidth="1"/>
    <col min="10508" max="10508" width="58" style="2" customWidth="1"/>
    <col min="10509" max="10509" width="11.28515625" style="2" bestFit="1" customWidth="1"/>
    <col min="10510" max="10510" width="11.28515625" style="2" customWidth="1"/>
    <col min="10511" max="10511" width="15.5703125" style="2" customWidth="1"/>
    <col min="10512" max="10515" width="10.5703125" style="2" customWidth="1"/>
    <col min="10516" max="10518" width="11.42578125" style="2" customWidth="1"/>
    <col min="10519" max="10519" width="12.7109375" style="2" customWidth="1"/>
    <col min="10520" max="10520" width="8.85546875" style="2" customWidth="1"/>
    <col min="10521" max="10521" width="11" style="2" customWidth="1"/>
    <col min="10522" max="10522" width="10.5703125" style="2" customWidth="1"/>
    <col min="10523" max="10523" width="13.28515625" style="2" customWidth="1"/>
    <col min="10524" max="10762" width="9.140625" style="2"/>
    <col min="10763" max="10763" width="6.42578125" style="2" customWidth="1"/>
    <col min="10764" max="10764" width="58" style="2" customWidth="1"/>
    <col min="10765" max="10765" width="11.28515625" style="2" bestFit="1" customWidth="1"/>
    <col min="10766" max="10766" width="11.28515625" style="2" customWidth="1"/>
    <col min="10767" max="10767" width="15.5703125" style="2" customWidth="1"/>
    <col min="10768" max="10771" width="10.5703125" style="2" customWidth="1"/>
    <col min="10772" max="10774" width="11.42578125" style="2" customWidth="1"/>
    <col min="10775" max="10775" width="12.7109375" style="2" customWidth="1"/>
    <col min="10776" max="10776" width="8.85546875" style="2" customWidth="1"/>
    <col min="10777" max="10777" width="11" style="2" customWidth="1"/>
    <col min="10778" max="10778" width="10.5703125" style="2" customWidth="1"/>
    <col min="10779" max="10779" width="13.28515625" style="2" customWidth="1"/>
    <col min="10780" max="11018" width="9.140625" style="2"/>
    <col min="11019" max="11019" width="6.42578125" style="2" customWidth="1"/>
    <col min="11020" max="11020" width="58" style="2" customWidth="1"/>
    <col min="11021" max="11021" width="11.28515625" style="2" bestFit="1" customWidth="1"/>
    <col min="11022" max="11022" width="11.28515625" style="2" customWidth="1"/>
    <col min="11023" max="11023" width="15.5703125" style="2" customWidth="1"/>
    <col min="11024" max="11027" width="10.5703125" style="2" customWidth="1"/>
    <col min="11028" max="11030" width="11.42578125" style="2" customWidth="1"/>
    <col min="11031" max="11031" width="12.7109375" style="2" customWidth="1"/>
    <col min="11032" max="11032" width="8.85546875" style="2" customWidth="1"/>
    <col min="11033" max="11033" width="11" style="2" customWidth="1"/>
    <col min="11034" max="11034" width="10.5703125" style="2" customWidth="1"/>
    <col min="11035" max="11035" width="13.28515625" style="2" customWidth="1"/>
    <col min="11036" max="11274" width="9.140625" style="2"/>
    <col min="11275" max="11275" width="6.42578125" style="2" customWidth="1"/>
    <col min="11276" max="11276" width="58" style="2" customWidth="1"/>
    <col min="11277" max="11277" width="11.28515625" style="2" bestFit="1" customWidth="1"/>
    <col min="11278" max="11278" width="11.28515625" style="2" customWidth="1"/>
    <col min="11279" max="11279" width="15.5703125" style="2" customWidth="1"/>
    <col min="11280" max="11283" width="10.5703125" style="2" customWidth="1"/>
    <col min="11284" max="11286" width="11.42578125" style="2" customWidth="1"/>
    <col min="11287" max="11287" width="12.7109375" style="2" customWidth="1"/>
    <col min="11288" max="11288" width="8.85546875" style="2" customWidth="1"/>
    <col min="11289" max="11289" width="11" style="2" customWidth="1"/>
    <col min="11290" max="11290" width="10.5703125" style="2" customWidth="1"/>
    <col min="11291" max="11291" width="13.28515625" style="2" customWidth="1"/>
    <col min="11292" max="11530" width="9.140625" style="2"/>
    <col min="11531" max="11531" width="6.42578125" style="2" customWidth="1"/>
    <col min="11532" max="11532" width="58" style="2" customWidth="1"/>
    <col min="11533" max="11533" width="11.28515625" style="2" bestFit="1" customWidth="1"/>
    <col min="11534" max="11534" width="11.28515625" style="2" customWidth="1"/>
    <col min="11535" max="11535" width="15.5703125" style="2" customWidth="1"/>
    <col min="11536" max="11539" width="10.5703125" style="2" customWidth="1"/>
    <col min="11540" max="11542" width="11.42578125" style="2" customWidth="1"/>
    <col min="11543" max="11543" width="12.7109375" style="2" customWidth="1"/>
    <col min="11544" max="11544" width="8.85546875" style="2" customWidth="1"/>
    <col min="11545" max="11545" width="11" style="2" customWidth="1"/>
    <col min="11546" max="11546" width="10.5703125" style="2" customWidth="1"/>
    <col min="11547" max="11547" width="13.28515625" style="2" customWidth="1"/>
    <col min="11548" max="11786" width="9.140625" style="2"/>
    <col min="11787" max="11787" width="6.42578125" style="2" customWidth="1"/>
    <col min="11788" max="11788" width="58" style="2" customWidth="1"/>
    <col min="11789" max="11789" width="11.28515625" style="2" bestFit="1" customWidth="1"/>
    <col min="11790" max="11790" width="11.28515625" style="2" customWidth="1"/>
    <col min="11791" max="11791" width="15.5703125" style="2" customWidth="1"/>
    <col min="11792" max="11795" width="10.5703125" style="2" customWidth="1"/>
    <col min="11796" max="11798" width="11.42578125" style="2" customWidth="1"/>
    <col min="11799" max="11799" width="12.7109375" style="2" customWidth="1"/>
    <col min="11800" max="11800" width="8.85546875" style="2" customWidth="1"/>
    <col min="11801" max="11801" width="11" style="2" customWidth="1"/>
    <col min="11802" max="11802" width="10.5703125" style="2" customWidth="1"/>
    <col min="11803" max="11803" width="13.28515625" style="2" customWidth="1"/>
    <col min="11804" max="12042" width="9.140625" style="2"/>
    <col min="12043" max="12043" width="6.42578125" style="2" customWidth="1"/>
    <col min="12044" max="12044" width="58" style="2" customWidth="1"/>
    <col min="12045" max="12045" width="11.28515625" style="2" bestFit="1" customWidth="1"/>
    <col min="12046" max="12046" width="11.28515625" style="2" customWidth="1"/>
    <col min="12047" max="12047" width="15.5703125" style="2" customWidth="1"/>
    <col min="12048" max="12051" width="10.5703125" style="2" customWidth="1"/>
    <col min="12052" max="12054" width="11.42578125" style="2" customWidth="1"/>
    <col min="12055" max="12055" width="12.7109375" style="2" customWidth="1"/>
    <col min="12056" max="12056" width="8.85546875" style="2" customWidth="1"/>
    <col min="12057" max="12057" width="11" style="2" customWidth="1"/>
    <col min="12058" max="12058" width="10.5703125" style="2" customWidth="1"/>
    <col min="12059" max="12059" width="13.28515625" style="2" customWidth="1"/>
    <col min="12060" max="12298" width="9.140625" style="2"/>
    <col min="12299" max="12299" width="6.42578125" style="2" customWidth="1"/>
    <col min="12300" max="12300" width="58" style="2" customWidth="1"/>
    <col min="12301" max="12301" width="11.28515625" style="2" bestFit="1" customWidth="1"/>
    <col min="12302" max="12302" width="11.28515625" style="2" customWidth="1"/>
    <col min="12303" max="12303" width="15.5703125" style="2" customWidth="1"/>
    <col min="12304" max="12307" width="10.5703125" style="2" customWidth="1"/>
    <col min="12308" max="12310" width="11.42578125" style="2" customWidth="1"/>
    <col min="12311" max="12311" width="12.7109375" style="2" customWidth="1"/>
    <col min="12312" max="12312" width="8.85546875" style="2" customWidth="1"/>
    <col min="12313" max="12313" width="11" style="2" customWidth="1"/>
    <col min="12314" max="12314" width="10.5703125" style="2" customWidth="1"/>
    <col min="12315" max="12315" width="13.28515625" style="2" customWidth="1"/>
    <col min="12316" max="12554" width="9.140625" style="2"/>
    <col min="12555" max="12555" width="6.42578125" style="2" customWidth="1"/>
    <col min="12556" max="12556" width="58" style="2" customWidth="1"/>
    <col min="12557" max="12557" width="11.28515625" style="2" bestFit="1" customWidth="1"/>
    <col min="12558" max="12558" width="11.28515625" style="2" customWidth="1"/>
    <col min="12559" max="12559" width="15.5703125" style="2" customWidth="1"/>
    <col min="12560" max="12563" width="10.5703125" style="2" customWidth="1"/>
    <col min="12564" max="12566" width="11.42578125" style="2" customWidth="1"/>
    <col min="12567" max="12567" width="12.7109375" style="2" customWidth="1"/>
    <col min="12568" max="12568" width="8.85546875" style="2" customWidth="1"/>
    <col min="12569" max="12569" width="11" style="2" customWidth="1"/>
    <col min="12570" max="12570" width="10.5703125" style="2" customWidth="1"/>
    <col min="12571" max="12571" width="13.28515625" style="2" customWidth="1"/>
    <col min="12572" max="12810" width="9.140625" style="2"/>
    <col min="12811" max="12811" width="6.42578125" style="2" customWidth="1"/>
    <col min="12812" max="12812" width="58" style="2" customWidth="1"/>
    <col min="12813" max="12813" width="11.28515625" style="2" bestFit="1" customWidth="1"/>
    <col min="12814" max="12814" width="11.28515625" style="2" customWidth="1"/>
    <col min="12815" max="12815" width="15.5703125" style="2" customWidth="1"/>
    <col min="12816" max="12819" width="10.5703125" style="2" customWidth="1"/>
    <col min="12820" max="12822" width="11.42578125" style="2" customWidth="1"/>
    <col min="12823" max="12823" width="12.7109375" style="2" customWidth="1"/>
    <col min="12824" max="12824" width="8.85546875" style="2" customWidth="1"/>
    <col min="12825" max="12825" width="11" style="2" customWidth="1"/>
    <col min="12826" max="12826" width="10.5703125" style="2" customWidth="1"/>
    <col min="12827" max="12827" width="13.28515625" style="2" customWidth="1"/>
    <col min="12828" max="13066" width="9.140625" style="2"/>
    <col min="13067" max="13067" width="6.42578125" style="2" customWidth="1"/>
    <col min="13068" max="13068" width="58" style="2" customWidth="1"/>
    <col min="13069" max="13069" width="11.28515625" style="2" bestFit="1" customWidth="1"/>
    <col min="13070" max="13070" width="11.28515625" style="2" customWidth="1"/>
    <col min="13071" max="13071" width="15.5703125" style="2" customWidth="1"/>
    <col min="13072" max="13075" width="10.5703125" style="2" customWidth="1"/>
    <col min="13076" max="13078" width="11.42578125" style="2" customWidth="1"/>
    <col min="13079" max="13079" width="12.7109375" style="2" customWidth="1"/>
    <col min="13080" max="13080" width="8.85546875" style="2" customWidth="1"/>
    <col min="13081" max="13081" width="11" style="2" customWidth="1"/>
    <col min="13082" max="13082" width="10.5703125" style="2" customWidth="1"/>
    <col min="13083" max="13083" width="13.28515625" style="2" customWidth="1"/>
    <col min="13084" max="13322" width="9.140625" style="2"/>
    <col min="13323" max="13323" width="6.42578125" style="2" customWidth="1"/>
    <col min="13324" max="13324" width="58" style="2" customWidth="1"/>
    <col min="13325" max="13325" width="11.28515625" style="2" bestFit="1" customWidth="1"/>
    <col min="13326" max="13326" width="11.28515625" style="2" customWidth="1"/>
    <col min="13327" max="13327" width="15.5703125" style="2" customWidth="1"/>
    <col min="13328" max="13331" width="10.5703125" style="2" customWidth="1"/>
    <col min="13332" max="13334" width="11.42578125" style="2" customWidth="1"/>
    <col min="13335" max="13335" width="12.7109375" style="2" customWidth="1"/>
    <col min="13336" max="13336" width="8.85546875" style="2" customWidth="1"/>
    <col min="13337" max="13337" width="11" style="2" customWidth="1"/>
    <col min="13338" max="13338" width="10.5703125" style="2" customWidth="1"/>
    <col min="13339" max="13339" width="13.28515625" style="2" customWidth="1"/>
    <col min="13340" max="13578" width="9.140625" style="2"/>
    <col min="13579" max="13579" width="6.42578125" style="2" customWidth="1"/>
    <col min="13580" max="13580" width="58" style="2" customWidth="1"/>
    <col min="13581" max="13581" width="11.28515625" style="2" bestFit="1" customWidth="1"/>
    <col min="13582" max="13582" width="11.28515625" style="2" customWidth="1"/>
    <col min="13583" max="13583" width="15.5703125" style="2" customWidth="1"/>
    <col min="13584" max="13587" width="10.5703125" style="2" customWidth="1"/>
    <col min="13588" max="13590" width="11.42578125" style="2" customWidth="1"/>
    <col min="13591" max="13591" width="12.7109375" style="2" customWidth="1"/>
    <col min="13592" max="13592" width="8.85546875" style="2" customWidth="1"/>
    <col min="13593" max="13593" width="11" style="2" customWidth="1"/>
    <col min="13594" max="13594" width="10.5703125" style="2" customWidth="1"/>
    <col min="13595" max="13595" width="13.28515625" style="2" customWidth="1"/>
    <col min="13596" max="13834" width="9.140625" style="2"/>
    <col min="13835" max="13835" width="6.42578125" style="2" customWidth="1"/>
    <col min="13836" max="13836" width="58" style="2" customWidth="1"/>
    <col min="13837" max="13837" width="11.28515625" style="2" bestFit="1" customWidth="1"/>
    <col min="13838" max="13838" width="11.28515625" style="2" customWidth="1"/>
    <col min="13839" max="13839" width="15.5703125" style="2" customWidth="1"/>
    <col min="13840" max="13843" width="10.5703125" style="2" customWidth="1"/>
    <col min="13844" max="13846" width="11.42578125" style="2" customWidth="1"/>
    <col min="13847" max="13847" width="12.7109375" style="2" customWidth="1"/>
    <col min="13848" max="13848" width="8.85546875" style="2" customWidth="1"/>
    <col min="13849" max="13849" width="11" style="2" customWidth="1"/>
    <col min="13850" max="13850" width="10.5703125" style="2" customWidth="1"/>
    <col min="13851" max="13851" width="13.28515625" style="2" customWidth="1"/>
    <col min="13852" max="14090" width="9.140625" style="2"/>
    <col min="14091" max="14091" width="6.42578125" style="2" customWidth="1"/>
    <col min="14092" max="14092" width="58" style="2" customWidth="1"/>
    <col min="14093" max="14093" width="11.28515625" style="2" bestFit="1" customWidth="1"/>
    <col min="14094" max="14094" width="11.28515625" style="2" customWidth="1"/>
    <col min="14095" max="14095" width="15.5703125" style="2" customWidth="1"/>
    <col min="14096" max="14099" width="10.5703125" style="2" customWidth="1"/>
    <col min="14100" max="14102" width="11.42578125" style="2" customWidth="1"/>
    <col min="14103" max="14103" width="12.7109375" style="2" customWidth="1"/>
    <col min="14104" max="14104" width="8.85546875" style="2" customWidth="1"/>
    <col min="14105" max="14105" width="11" style="2" customWidth="1"/>
    <col min="14106" max="14106" width="10.5703125" style="2" customWidth="1"/>
    <col min="14107" max="14107" width="13.28515625" style="2" customWidth="1"/>
    <col min="14108" max="14346" width="9.140625" style="2"/>
    <col min="14347" max="14347" width="6.42578125" style="2" customWidth="1"/>
    <col min="14348" max="14348" width="58" style="2" customWidth="1"/>
    <col min="14349" max="14349" width="11.28515625" style="2" bestFit="1" customWidth="1"/>
    <col min="14350" max="14350" width="11.28515625" style="2" customWidth="1"/>
    <col min="14351" max="14351" width="15.5703125" style="2" customWidth="1"/>
    <col min="14352" max="14355" width="10.5703125" style="2" customWidth="1"/>
    <col min="14356" max="14358" width="11.42578125" style="2" customWidth="1"/>
    <col min="14359" max="14359" width="12.7109375" style="2" customWidth="1"/>
    <col min="14360" max="14360" width="8.85546875" style="2" customWidth="1"/>
    <col min="14361" max="14361" width="11" style="2" customWidth="1"/>
    <col min="14362" max="14362" width="10.5703125" style="2" customWidth="1"/>
    <col min="14363" max="14363" width="13.28515625" style="2" customWidth="1"/>
    <col min="14364" max="14602" width="9.140625" style="2"/>
    <col min="14603" max="14603" width="6.42578125" style="2" customWidth="1"/>
    <col min="14604" max="14604" width="58" style="2" customWidth="1"/>
    <col min="14605" max="14605" width="11.28515625" style="2" bestFit="1" customWidth="1"/>
    <col min="14606" max="14606" width="11.28515625" style="2" customWidth="1"/>
    <col min="14607" max="14607" width="15.5703125" style="2" customWidth="1"/>
    <col min="14608" max="14611" width="10.5703125" style="2" customWidth="1"/>
    <col min="14612" max="14614" width="11.42578125" style="2" customWidth="1"/>
    <col min="14615" max="14615" width="12.7109375" style="2" customWidth="1"/>
    <col min="14616" max="14616" width="8.85546875" style="2" customWidth="1"/>
    <col min="14617" max="14617" width="11" style="2" customWidth="1"/>
    <col min="14618" max="14618" width="10.5703125" style="2" customWidth="1"/>
    <col min="14619" max="14619" width="13.28515625" style="2" customWidth="1"/>
    <col min="14620" max="14858" width="9.140625" style="2"/>
    <col min="14859" max="14859" width="6.42578125" style="2" customWidth="1"/>
    <col min="14860" max="14860" width="58" style="2" customWidth="1"/>
    <col min="14861" max="14861" width="11.28515625" style="2" bestFit="1" customWidth="1"/>
    <col min="14862" max="14862" width="11.28515625" style="2" customWidth="1"/>
    <col min="14863" max="14863" width="15.5703125" style="2" customWidth="1"/>
    <col min="14864" max="14867" width="10.5703125" style="2" customWidth="1"/>
    <col min="14868" max="14870" width="11.42578125" style="2" customWidth="1"/>
    <col min="14871" max="14871" width="12.7109375" style="2" customWidth="1"/>
    <col min="14872" max="14872" width="8.85546875" style="2" customWidth="1"/>
    <col min="14873" max="14873" width="11" style="2" customWidth="1"/>
    <col min="14874" max="14874" width="10.5703125" style="2" customWidth="1"/>
    <col min="14875" max="14875" width="13.28515625" style="2" customWidth="1"/>
    <col min="14876" max="15114" width="9.140625" style="2"/>
    <col min="15115" max="15115" width="6.42578125" style="2" customWidth="1"/>
    <col min="15116" max="15116" width="58" style="2" customWidth="1"/>
    <col min="15117" max="15117" width="11.28515625" style="2" bestFit="1" customWidth="1"/>
    <col min="15118" max="15118" width="11.28515625" style="2" customWidth="1"/>
    <col min="15119" max="15119" width="15.5703125" style="2" customWidth="1"/>
    <col min="15120" max="15123" width="10.5703125" style="2" customWidth="1"/>
    <col min="15124" max="15126" width="11.42578125" style="2" customWidth="1"/>
    <col min="15127" max="15127" width="12.7109375" style="2" customWidth="1"/>
    <col min="15128" max="15128" width="8.85546875" style="2" customWidth="1"/>
    <col min="15129" max="15129" width="11" style="2" customWidth="1"/>
    <col min="15130" max="15130" width="10.5703125" style="2" customWidth="1"/>
    <col min="15131" max="15131" width="13.28515625" style="2" customWidth="1"/>
    <col min="15132" max="15370" width="9.140625" style="2"/>
    <col min="15371" max="15371" width="6.42578125" style="2" customWidth="1"/>
    <col min="15372" max="15372" width="58" style="2" customWidth="1"/>
    <col min="15373" max="15373" width="11.28515625" style="2" bestFit="1" customWidth="1"/>
    <col min="15374" max="15374" width="11.28515625" style="2" customWidth="1"/>
    <col min="15375" max="15375" width="15.5703125" style="2" customWidth="1"/>
    <col min="15376" max="15379" width="10.5703125" style="2" customWidth="1"/>
    <col min="15380" max="15382" width="11.42578125" style="2" customWidth="1"/>
    <col min="15383" max="15383" width="12.7109375" style="2" customWidth="1"/>
    <col min="15384" max="15384" width="8.85546875" style="2" customWidth="1"/>
    <col min="15385" max="15385" width="11" style="2" customWidth="1"/>
    <col min="15386" max="15386" width="10.5703125" style="2" customWidth="1"/>
    <col min="15387" max="15387" width="13.28515625" style="2" customWidth="1"/>
    <col min="15388" max="15626" width="9.140625" style="2"/>
    <col min="15627" max="15627" width="6.42578125" style="2" customWidth="1"/>
    <col min="15628" max="15628" width="58" style="2" customWidth="1"/>
    <col min="15629" max="15629" width="11.28515625" style="2" bestFit="1" customWidth="1"/>
    <col min="15630" max="15630" width="11.28515625" style="2" customWidth="1"/>
    <col min="15631" max="15631" width="15.5703125" style="2" customWidth="1"/>
    <col min="15632" max="15635" width="10.5703125" style="2" customWidth="1"/>
    <col min="15636" max="15638" width="11.42578125" style="2" customWidth="1"/>
    <col min="15639" max="15639" width="12.7109375" style="2" customWidth="1"/>
    <col min="15640" max="15640" width="8.85546875" style="2" customWidth="1"/>
    <col min="15641" max="15641" width="11" style="2" customWidth="1"/>
    <col min="15642" max="15642" width="10.5703125" style="2" customWidth="1"/>
    <col min="15643" max="15643" width="13.28515625" style="2" customWidth="1"/>
    <col min="15644" max="15882" width="9.140625" style="2"/>
    <col min="15883" max="15883" width="6.42578125" style="2" customWidth="1"/>
    <col min="15884" max="15884" width="58" style="2" customWidth="1"/>
    <col min="15885" max="15885" width="11.28515625" style="2" bestFit="1" customWidth="1"/>
    <col min="15886" max="15886" width="11.28515625" style="2" customWidth="1"/>
    <col min="15887" max="15887" width="15.5703125" style="2" customWidth="1"/>
    <col min="15888" max="15891" width="10.5703125" style="2" customWidth="1"/>
    <col min="15892" max="15894" width="11.42578125" style="2" customWidth="1"/>
    <col min="15895" max="15895" width="12.7109375" style="2" customWidth="1"/>
    <col min="15896" max="15896" width="8.85546875" style="2" customWidth="1"/>
    <col min="15897" max="15897" width="11" style="2" customWidth="1"/>
    <col min="15898" max="15898" width="10.5703125" style="2" customWidth="1"/>
    <col min="15899" max="15899" width="13.28515625" style="2" customWidth="1"/>
    <col min="15900" max="16138" width="9.140625" style="2"/>
    <col min="16139" max="16139" width="6.42578125" style="2" customWidth="1"/>
    <col min="16140" max="16140" width="58" style="2" customWidth="1"/>
    <col min="16141" max="16141" width="11.28515625" style="2" bestFit="1" customWidth="1"/>
    <col min="16142" max="16142" width="11.28515625" style="2" customWidth="1"/>
    <col min="16143" max="16143" width="15.5703125" style="2" customWidth="1"/>
    <col min="16144" max="16147" width="10.5703125" style="2" customWidth="1"/>
    <col min="16148" max="16150" width="11.42578125" style="2" customWidth="1"/>
    <col min="16151" max="16151" width="12.7109375" style="2" customWidth="1"/>
    <col min="16152" max="16152" width="8.85546875" style="2" customWidth="1"/>
    <col min="16153" max="16153" width="11" style="2" customWidth="1"/>
    <col min="16154" max="16154" width="10.5703125" style="2" customWidth="1"/>
    <col min="16155" max="16155" width="13.28515625" style="2" customWidth="1"/>
    <col min="16156" max="16384" width="9.140625" style="2"/>
  </cols>
  <sheetData>
    <row r="1" spans="1:24" x14ac:dyDescent="0.25">
      <c r="O1" s="4" t="s">
        <v>106</v>
      </c>
      <c r="P1" s="4"/>
      <c r="Q1" s="4"/>
      <c r="R1" s="4"/>
      <c r="S1" s="4"/>
      <c r="T1" s="4"/>
      <c r="U1" s="4"/>
      <c r="V1" s="4"/>
      <c r="W1" s="4"/>
    </row>
    <row r="3" spans="1:24" x14ac:dyDescent="0.25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/>
      <c r="X3" s="8"/>
    </row>
    <row r="4" spans="1:24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16.5" thickBot="1" x14ac:dyDescent="0.3">
      <c r="D5" s="10"/>
      <c r="E5" s="11"/>
      <c r="F5" s="11"/>
      <c r="O5" s="11"/>
      <c r="P5" s="11"/>
      <c r="Q5" s="11"/>
      <c r="R5" s="11"/>
      <c r="S5" s="11"/>
      <c r="T5" s="11"/>
      <c r="U5" s="11"/>
      <c r="V5" s="12" t="s">
        <v>1</v>
      </c>
      <c r="W5" s="12"/>
      <c r="X5" s="13"/>
    </row>
    <row r="6" spans="1:24" ht="12.75" customHeight="1" x14ac:dyDescent="0.25">
      <c r="A6" s="14" t="s">
        <v>2</v>
      </c>
      <c r="B6" s="15" t="s">
        <v>3</v>
      </c>
      <c r="C6" s="16" t="s">
        <v>4</v>
      </c>
      <c r="D6" s="16" t="s">
        <v>5</v>
      </c>
      <c r="E6" s="16" t="s">
        <v>4</v>
      </c>
      <c r="F6" s="16" t="s">
        <v>4</v>
      </c>
      <c r="G6" s="16" t="s">
        <v>6</v>
      </c>
      <c r="H6" s="17" t="s">
        <v>7</v>
      </c>
      <c r="I6" s="17" t="s">
        <v>76</v>
      </c>
      <c r="J6" s="17" t="s">
        <v>8</v>
      </c>
      <c r="K6" s="17" t="s">
        <v>8</v>
      </c>
      <c r="L6" s="17" t="s">
        <v>80</v>
      </c>
      <c r="M6" s="17" t="s">
        <v>4</v>
      </c>
      <c r="N6" s="17" t="s">
        <v>7</v>
      </c>
      <c r="O6" s="17" t="s">
        <v>9</v>
      </c>
      <c r="P6" s="17" t="s">
        <v>83</v>
      </c>
      <c r="Q6" s="17" t="s">
        <v>87</v>
      </c>
      <c r="R6" s="17" t="s">
        <v>88</v>
      </c>
      <c r="S6" s="17" t="s">
        <v>9</v>
      </c>
      <c r="T6" s="17" t="s">
        <v>83</v>
      </c>
      <c r="U6" s="17" t="s">
        <v>92</v>
      </c>
      <c r="V6" s="17" t="s">
        <v>88</v>
      </c>
      <c r="W6" s="18" t="s">
        <v>10</v>
      </c>
      <c r="X6" s="13"/>
    </row>
    <row r="7" spans="1:24" x14ac:dyDescent="0.25">
      <c r="A7" s="19"/>
      <c r="B7" s="20"/>
      <c r="C7" s="21" t="s">
        <v>11</v>
      </c>
      <c r="D7" s="21" t="s">
        <v>12</v>
      </c>
      <c r="E7" s="21" t="s">
        <v>13</v>
      </c>
      <c r="F7" s="21" t="s">
        <v>13</v>
      </c>
      <c r="G7" s="21" t="s">
        <v>14</v>
      </c>
      <c r="H7" s="22" t="s">
        <v>15</v>
      </c>
      <c r="I7" s="22" t="s">
        <v>77</v>
      </c>
      <c r="J7" s="22" t="s">
        <v>78</v>
      </c>
      <c r="K7" s="22" t="s">
        <v>79</v>
      </c>
      <c r="L7" s="22" t="s">
        <v>81</v>
      </c>
      <c r="M7" s="22" t="s">
        <v>79</v>
      </c>
      <c r="N7" s="22" t="s">
        <v>15</v>
      </c>
      <c r="O7" s="22" t="s">
        <v>16</v>
      </c>
      <c r="P7" s="22" t="s">
        <v>84</v>
      </c>
      <c r="Q7" s="22" t="s">
        <v>85</v>
      </c>
      <c r="R7" s="22" t="s">
        <v>89</v>
      </c>
      <c r="S7" s="22" t="s">
        <v>17</v>
      </c>
      <c r="T7" s="22" t="s">
        <v>94</v>
      </c>
      <c r="U7" s="22" t="s">
        <v>93</v>
      </c>
      <c r="V7" s="22" t="s">
        <v>89</v>
      </c>
      <c r="W7" s="23" t="s">
        <v>9</v>
      </c>
      <c r="X7" s="13"/>
    </row>
    <row r="8" spans="1:24" x14ac:dyDescent="0.25">
      <c r="A8" s="19"/>
      <c r="B8" s="20"/>
      <c r="C8" s="24"/>
      <c r="D8" s="21" t="s">
        <v>18</v>
      </c>
      <c r="E8" s="21" t="s">
        <v>19</v>
      </c>
      <c r="F8" s="10" t="s">
        <v>20</v>
      </c>
      <c r="G8" s="21" t="s">
        <v>105</v>
      </c>
      <c r="H8" s="21"/>
      <c r="I8" s="21" t="s">
        <v>21</v>
      </c>
      <c r="J8" s="21" t="s">
        <v>21</v>
      </c>
      <c r="K8" s="22"/>
      <c r="L8" s="22"/>
      <c r="M8" s="22" t="s">
        <v>82</v>
      </c>
      <c r="N8" s="1" t="s">
        <v>82</v>
      </c>
      <c r="O8" s="22" t="s">
        <v>19</v>
      </c>
      <c r="P8" s="22" t="s">
        <v>85</v>
      </c>
      <c r="Q8" s="21" t="s">
        <v>19</v>
      </c>
      <c r="R8" s="21" t="s">
        <v>19</v>
      </c>
      <c r="S8" s="22" t="s">
        <v>22</v>
      </c>
      <c r="T8" s="22" t="s">
        <v>89</v>
      </c>
      <c r="U8" s="22" t="s">
        <v>89</v>
      </c>
      <c r="V8" s="21" t="s">
        <v>90</v>
      </c>
      <c r="W8" s="23" t="s">
        <v>11</v>
      </c>
      <c r="X8" s="25"/>
    </row>
    <row r="9" spans="1:24" x14ac:dyDescent="0.25">
      <c r="A9" s="19"/>
      <c r="B9" s="20"/>
      <c r="C9" s="24"/>
      <c r="D9" s="21"/>
      <c r="E9" s="21" t="s">
        <v>23</v>
      </c>
      <c r="F9" s="10"/>
      <c r="G9" s="21"/>
      <c r="H9" s="21"/>
      <c r="I9" s="21"/>
      <c r="J9" s="21"/>
      <c r="K9" s="21"/>
      <c r="L9" s="21"/>
      <c r="M9" s="21"/>
      <c r="N9" s="21"/>
      <c r="O9" s="21" t="s">
        <v>23</v>
      </c>
      <c r="P9" s="21" t="s">
        <v>19</v>
      </c>
      <c r="Q9" s="21" t="s">
        <v>86</v>
      </c>
      <c r="R9" s="21" t="s">
        <v>86</v>
      </c>
      <c r="S9" s="21" t="s">
        <v>24</v>
      </c>
      <c r="T9" s="21" t="s">
        <v>90</v>
      </c>
      <c r="U9" s="21" t="s">
        <v>90</v>
      </c>
      <c r="V9" s="21"/>
      <c r="W9" s="23"/>
      <c r="X9" s="25"/>
    </row>
    <row r="10" spans="1:24" x14ac:dyDescent="0.25">
      <c r="A10" s="26"/>
      <c r="B10" s="27"/>
      <c r="C10" s="24"/>
      <c r="D10" s="21"/>
      <c r="E10" s="28"/>
      <c r="F10" s="10"/>
      <c r="G10" s="28"/>
      <c r="H10" s="28"/>
      <c r="I10" s="28"/>
      <c r="J10" s="28"/>
      <c r="K10" s="21"/>
      <c r="L10" s="21"/>
      <c r="M10" s="21"/>
      <c r="N10" s="21"/>
      <c r="O10" s="21" t="s">
        <v>25</v>
      </c>
      <c r="P10" s="21" t="s">
        <v>86</v>
      </c>
      <c r="Q10" s="21"/>
      <c r="R10" s="21"/>
      <c r="S10" s="21" t="s">
        <v>26</v>
      </c>
      <c r="T10" s="21" t="s">
        <v>91</v>
      </c>
      <c r="U10" s="21"/>
      <c r="V10" s="28"/>
      <c r="W10" s="29"/>
      <c r="X10" s="25"/>
    </row>
    <row r="11" spans="1:24" x14ac:dyDescent="0.25">
      <c r="A11" s="30" t="s">
        <v>27</v>
      </c>
      <c r="B11" s="31" t="s">
        <v>28</v>
      </c>
      <c r="C11" s="31" t="s">
        <v>29</v>
      </c>
      <c r="D11" s="31" t="s">
        <v>30</v>
      </c>
      <c r="E11" s="31" t="s">
        <v>31</v>
      </c>
      <c r="F11" s="31" t="s">
        <v>32</v>
      </c>
      <c r="G11" s="31" t="s">
        <v>33</v>
      </c>
      <c r="H11" s="31" t="s">
        <v>34</v>
      </c>
      <c r="I11" s="31" t="s">
        <v>35</v>
      </c>
      <c r="J11" s="31" t="s">
        <v>36</v>
      </c>
      <c r="K11" s="31" t="s">
        <v>37</v>
      </c>
      <c r="L11" s="31" t="s">
        <v>38</v>
      </c>
      <c r="M11" s="31" t="s">
        <v>39</v>
      </c>
      <c r="N11" s="31" t="s">
        <v>95</v>
      </c>
      <c r="O11" s="31" t="s">
        <v>96</v>
      </c>
      <c r="P11" s="31" t="s">
        <v>97</v>
      </c>
      <c r="Q11" s="31" t="s">
        <v>98</v>
      </c>
      <c r="R11" s="31" t="s">
        <v>99</v>
      </c>
      <c r="S11" s="31" t="s">
        <v>100</v>
      </c>
      <c r="T11" s="31" t="s">
        <v>101</v>
      </c>
      <c r="U11" s="31" t="s">
        <v>102</v>
      </c>
      <c r="V11" s="31" t="s">
        <v>103</v>
      </c>
      <c r="W11" s="31" t="s">
        <v>104</v>
      </c>
      <c r="X11" s="25"/>
    </row>
    <row r="12" spans="1:24" x14ac:dyDescent="0.25">
      <c r="A12" s="32" t="s">
        <v>40</v>
      </c>
      <c r="B12" s="33"/>
      <c r="C12" s="34"/>
      <c r="D12" s="34"/>
      <c r="E12" s="34"/>
      <c r="F12" s="34"/>
      <c r="G12" s="35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6"/>
      <c r="X12" s="25"/>
    </row>
    <row r="13" spans="1:24" ht="16.5" thickBot="1" x14ac:dyDescent="0.3">
      <c r="A13" s="37" t="s">
        <v>41</v>
      </c>
      <c r="B13" s="38" t="s">
        <v>42</v>
      </c>
      <c r="C13" s="39"/>
      <c r="D13" s="40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1"/>
      <c r="X13" s="42"/>
    </row>
    <row r="14" spans="1:24" ht="31.5" x14ac:dyDescent="0.25">
      <c r="A14" s="43" t="s">
        <v>43</v>
      </c>
      <c r="B14" s="44" t="s">
        <v>44</v>
      </c>
      <c r="C14" s="45">
        <v>1441061</v>
      </c>
      <c r="D14" s="46"/>
      <c r="E14" s="45">
        <v>565801</v>
      </c>
      <c r="F14" s="45">
        <f>SUM(F15:F17)</f>
        <v>875260</v>
      </c>
      <c r="G14" s="45">
        <f>SUM(G15:G17)</f>
        <v>7467</v>
      </c>
      <c r="H14" s="47">
        <f t="shared" ref="H14:H22" si="0">G14/C14*100</f>
        <v>0.51815988358577469</v>
      </c>
      <c r="I14" s="48">
        <f>SUM(I15:I16)</f>
        <v>1383542</v>
      </c>
      <c r="J14" s="45">
        <f>SUM(J15:J17)</f>
        <v>1433942</v>
      </c>
      <c r="K14" s="45">
        <f>SUM(K15:K17)</f>
        <v>1315266</v>
      </c>
      <c r="L14" s="49">
        <f>K14/J14*100</f>
        <v>91.723793570451249</v>
      </c>
      <c r="M14" s="45">
        <f>K14+G14</f>
        <v>1322733</v>
      </c>
      <c r="N14" s="50">
        <f>M14/C14*100</f>
        <v>91.788827815061268</v>
      </c>
      <c r="O14" s="45">
        <v>565801</v>
      </c>
      <c r="P14" s="45">
        <v>565801</v>
      </c>
      <c r="Q14" s="45">
        <v>565801</v>
      </c>
      <c r="R14" s="45">
        <v>565801</v>
      </c>
      <c r="S14" s="45">
        <v>565801</v>
      </c>
      <c r="T14" s="45"/>
      <c r="U14" s="45">
        <v>546076</v>
      </c>
      <c r="V14" s="45">
        <f>SUM(V15:V17)</f>
        <v>546076</v>
      </c>
      <c r="W14" s="45">
        <f>SUM(W15:W17)</f>
        <v>118648</v>
      </c>
      <c r="X14" s="42"/>
    </row>
    <row r="15" spans="1:24" ht="21.75" customHeight="1" x14ac:dyDescent="0.25">
      <c r="A15" s="51"/>
      <c r="B15" s="52" t="s">
        <v>45</v>
      </c>
      <c r="C15" s="53">
        <v>1131602</v>
      </c>
      <c r="D15" s="54">
        <v>50</v>
      </c>
      <c r="E15" s="53">
        <v>565801</v>
      </c>
      <c r="F15" s="53">
        <f>C15-E15</f>
        <v>565801</v>
      </c>
      <c r="G15" s="53">
        <v>4829</v>
      </c>
      <c r="H15" s="55">
        <f t="shared" si="0"/>
        <v>0.42674014361939971</v>
      </c>
      <c r="I15" s="56">
        <v>1089403</v>
      </c>
      <c r="J15" s="53">
        <v>1128852</v>
      </c>
      <c r="K15" s="53">
        <v>1126773</v>
      </c>
      <c r="L15" s="57">
        <f t="shared" ref="L15:L16" si="1">K15/J15*100</f>
        <v>99.815830596039163</v>
      </c>
      <c r="M15" s="53">
        <f>K15+G15</f>
        <v>1131602</v>
      </c>
      <c r="N15" s="58">
        <f t="shared" ref="N15:N46" si="2">M15/C15*100</f>
        <v>100</v>
      </c>
      <c r="O15" s="53">
        <v>565801</v>
      </c>
      <c r="P15" s="53"/>
      <c r="Q15" s="53">
        <v>565801</v>
      </c>
      <c r="R15" s="53">
        <f>SUM(P15:Q15)</f>
        <v>565801</v>
      </c>
      <c r="S15" s="53">
        <v>565801</v>
      </c>
      <c r="T15" s="53"/>
      <c r="U15" s="53">
        <v>546076</v>
      </c>
      <c r="V15" s="53">
        <f>SUM(T15:U15)</f>
        <v>546076</v>
      </c>
      <c r="W15" s="59">
        <v>0</v>
      </c>
      <c r="X15" s="42"/>
    </row>
    <row r="16" spans="1:24" ht="25.5" customHeight="1" x14ac:dyDescent="0.25">
      <c r="A16" s="51"/>
      <c r="B16" s="52" t="s">
        <v>46</v>
      </c>
      <c r="C16" s="53">
        <v>305532</v>
      </c>
      <c r="D16" s="54"/>
      <c r="E16" s="53"/>
      <c r="F16" s="53">
        <v>305532</v>
      </c>
      <c r="G16" s="53">
        <v>1183</v>
      </c>
      <c r="H16" s="60">
        <f t="shared" si="0"/>
        <v>0.38719348546142468</v>
      </c>
      <c r="I16" s="61">
        <v>294139</v>
      </c>
      <c r="J16" s="53">
        <v>305090</v>
      </c>
      <c r="K16" s="53">
        <v>186170</v>
      </c>
      <c r="L16" s="57">
        <f t="shared" si="1"/>
        <v>61.021337965846143</v>
      </c>
      <c r="M16" s="53">
        <f t="shared" ref="M16:M17" si="3">K16+G16</f>
        <v>187353</v>
      </c>
      <c r="N16" s="58">
        <f t="shared" si="2"/>
        <v>61.320254506892894</v>
      </c>
      <c r="O16" s="53"/>
      <c r="P16" s="53"/>
      <c r="Q16" s="53"/>
      <c r="R16" s="53"/>
      <c r="S16" s="53"/>
      <c r="T16" s="53"/>
      <c r="U16" s="53"/>
      <c r="V16" s="53"/>
      <c r="W16" s="59">
        <v>118648</v>
      </c>
      <c r="X16" s="42"/>
    </row>
    <row r="17" spans="1:29" ht="28.5" customHeight="1" thickBot="1" x14ac:dyDescent="0.3">
      <c r="A17" s="62"/>
      <c r="B17" s="63" t="s">
        <v>107</v>
      </c>
      <c r="C17" s="64">
        <v>3927</v>
      </c>
      <c r="D17" s="65"/>
      <c r="E17" s="64">
        <v>0</v>
      </c>
      <c r="F17" s="64">
        <v>3927</v>
      </c>
      <c r="G17" s="64">
        <v>1455</v>
      </c>
      <c r="H17" s="66">
        <f>G17/C17*100</f>
        <v>37.05118411000764</v>
      </c>
      <c r="I17" s="67"/>
      <c r="J17" s="64"/>
      <c r="K17" s="64">
        <v>2323</v>
      </c>
      <c r="L17" s="68"/>
      <c r="M17" s="53">
        <f t="shared" si="3"/>
        <v>3778</v>
      </c>
      <c r="N17" s="69">
        <f t="shared" si="2"/>
        <v>96.205755029284447</v>
      </c>
      <c r="O17" s="64">
        <v>0</v>
      </c>
      <c r="P17" s="64"/>
      <c r="Q17" s="64"/>
      <c r="R17" s="64"/>
      <c r="S17" s="64"/>
      <c r="T17" s="64"/>
      <c r="U17" s="64"/>
      <c r="V17" s="64">
        <v>0</v>
      </c>
      <c r="W17" s="70">
        <v>0</v>
      </c>
      <c r="X17" s="42"/>
    </row>
    <row r="18" spans="1:29" ht="31.5" x14ac:dyDescent="0.25">
      <c r="A18" s="71" t="s">
        <v>48</v>
      </c>
      <c r="B18" s="44" t="s">
        <v>49</v>
      </c>
      <c r="C18" s="45">
        <v>312312</v>
      </c>
      <c r="D18" s="46"/>
      <c r="E18" s="45">
        <f>SUM(E19)</f>
        <v>274283.09999999998</v>
      </c>
      <c r="F18" s="45">
        <f>SUM(F19:F20)</f>
        <v>31732.900000000023</v>
      </c>
      <c r="G18" s="45">
        <f>SUM(G19:G20)</f>
        <v>30016</v>
      </c>
      <c r="H18" s="72">
        <f t="shared" si="0"/>
        <v>9.6109019185942266</v>
      </c>
      <c r="I18" s="73">
        <f>SUM(I19:I20)</f>
        <v>259209</v>
      </c>
      <c r="J18" s="45">
        <f>SUM(J19:J20)</f>
        <v>283666</v>
      </c>
      <c r="K18" s="45">
        <f>SUM(K19:K20)</f>
        <v>282296</v>
      </c>
      <c r="L18" s="49">
        <f>K18/J18*100</f>
        <v>99.517037642861666</v>
      </c>
      <c r="M18" s="45">
        <f>K18+G18</f>
        <v>312312</v>
      </c>
      <c r="N18" s="57">
        <f t="shared" si="2"/>
        <v>100</v>
      </c>
      <c r="O18" s="45">
        <f>SUM(O19:O20)</f>
        <v>238196</v>
      </c>
      <c r="P18" s="45">
        <f>SUM(P19)</f>
        <v>36087</v>
      </c>
      <c r="Q18" s="45">
        <f t="shared" ref="Q18:R18" si="4">SUM(Q19)</f>
        <v>234352</v>
      </c>
      <c r="R18" s="45">
        <f t="shared" si="4"/>
        <v>270439</v>
      </c>
      <c r="S18" s="45">
        <f>SUM(S19:S20)</f>
        <v>16787</v>
      </c>
      <c r="T18" s="45"/>
      <c r="U18" s="45">
        <f>SUM(U19)</f>
        <v>9873</v>
      </c>
      <c r="V18" s="45">
        <f>SUM(V19:V20)</f>
        <v>9873</v>
      </c>
      <c r="W18" s="45">
        <f>SUM(W19:W20)</f>
        <v>1427</v>
      </c>
      <c r="X18" s="42"/>
    </row>
    <row r="19" spans="1:29" x14ac:dyDescent="0.25">
      <c r="A19" s="51"/>
      <c r="B19" s="74" t="s">
        <v>50</v>
      </c>
      <c r="C19" s="75">
        <v>304759</v>
      </c>
      <c r="D19" s="76">
        <v>90</v>
      </c>
      <c r="E19" s="75">
        <f>C19*D19/100</f>
        <v>274283.09999999998</v>
      </c>
      <c r="F19" s="75">
        <f>C19-E19</f>
        <v>30475.900000000023</v>
      </c>
      <c r="G19" s="75">
        <v>28759</v>
      </c>
      <c r="H19" s="55">
        <f>(G19/C19)*100</f>
        <v>9.436636817944672</v>
      </c>
      <c r="I19" s="61">
        <v>259209</v>
      </c>
      <c r="J19" s="75">
        <v>274283</v>
      </c>
      <c r="K19" s="75">
        <v>276000</v>
      </c>
      <c r="L19" s="58">
        <f t="shared" ref="L19:L20" si="5">K19/J19*100</f>
        <v>100.62599577808322</v>
      </c>
      <c r="M19" s="53">
        <f t="shared" ref="M19:M29" si="6">K19+G19</f>
        <v>304759</v>
      </c>
      <c r="N19" s="57">
        <f t="shared" si="2"/>
        <v>100</v>
      </c>
      <c r="O19" s="75">
        <v>238196</v>
      </c>
      <c r="P19" s="75">
        <v>36087</v>
      </c>
      <c r="Q19" s="75">
        <v>234352</v>
      </c>
      <c r="R19" s="75">
        <f>SUM(P19:Q19)</f>
        <v>270439</v>
      </c>
      <c r="S19" s="75">
        <v>16787</v>
      </c>
      <c r="T19" s="75"/>
      <c r="U19" s="75">
        <v>9873</v>
      </c>
      <c r="V19" s="75">
        <f>SUM(U19)</f>
        <v>9873</v>
      </c>
      <c r="W19" s="77">
        <v>0</v>
      </c>
      <c r="X19" s="42"/>
    </row>
    <row r="20" spans="1:29" ht="32.25" thickBot="1" x14ac:dyDescent="0.3">
      <c r="A20" s="78"/>
      <c r="B20" s="63" t="s">
        <v>47</v>
      </c>
      <c r="C20" s="79">
        <v>7553</v>
      </c>
      <c r="D20" s="80"/>
      <c r="E20" s="79"/>
      <c r="F20" s="79">
        <v>1257</v>
      </c>
      <c r="G20" s="79">
        <v>1257</v>
      </c>
      <c r="H20" s="66">
        <f t="shared" si="0"/>
        <v>16.642393750827488</v>
      </c>
      <c r="I20" s="81"/>
      <c r="J20" s="79">
        <v>9383</v>
      </c>
      <c r="K20" s="79">
        <v>6296</v>
      </c>
      <c r="L20" s="57">
        <f t="shared" si="5"/>
        <v>67.100074603005439</v>
      </c>
      <c r="M20" s="82">
        <f t="shared" si="6"/>
        <v>7553</v>
      </c>
      <c r="N20" s="69">
        <f t="shared" si="2"/>
        <v>100</v>
      </c>
      <c r="O20" s="79">
        <v>0</v>
      </c>
      <c r="P20" s="79"/>
      <c r="Q20" s="79"/>
      <c r="R20" s="79"/>
      <c r="S20" s="79">
        <v>0</v>
      </c>
      <c r="T20" s="79"/>
      <c r="U20" s="79"/>
      <c r="V20" s="79">
        <v>0</v>
      </c>
      <c r="W20" s="83">
        <v>1427</v>
      </c>
      <c r="X20" s="42"/>
    </row>
    <row r="21" spans="1:29" ht="33.75" customHeight="1" x14ac:dyDescent="0.25">
      <c r="A21" s="43" t="s">
        <v>51</v>
      </c>
      <c r="B21" s="84" t="s">
        <v>52</v>
      </c>
      <c r="C21" s="85">
        <f>SUM(C22:C24)</f>
        <v>1278901</v>
      </c>
      <c r="D21" s="85"/>
      <c r="E21" s="85">
        <f>SUM(E22:E24)</f>
        <v>834433</v>
      </c>
      <c r="F21" s="85">
        <f>SUM(F22:F24)</f>
        <v>444468</v>
      </c>
      <c r="G21" s="85">
        <f>SUM(G22:G24)</f>
        <v>702224</v>
      </c>
      <c r="H21" s="72">
        <f t="shared" si="0"/>
        <v>54.908394003914296</v>
      </c>
      <c r="I21" s="73">
        <f>SUM(I22:I24)</f>
        <v>401953</v>
      </c>
      <c r="J21" s="85">
        <f>SUM(J22:J24)</f>
        <v>536851</v>
      </c>
      <c r="K21" s="85">
        <f>SUM(K22:K24)</f>
        <v>402142</v>
      </c>
      <c r="L21" s="86">
        <f>K21/J21*100</f>
        <v>74.907562806067233</v>
      </c>
      <c r="M21" s="87">
        <f t="shared" si="6"/>
        <v>1104366</v>
      </c>
      <c r="N21" s="68">
        <f t="shared" si="2"/>
        <v>86.352735669140927</v>
      </c>
      <c r="O21" s="85">
        <f>SUM(O22:O23)</f>
        <v>245128</v>
      </c>
      <c r="P21" s="85">
        <f>SUM(P22)</f>
        <v>589304</v>
      </c>
      <c r="Q21" s="85">
        <f t="shared" ref="Q21:R21" si="7">SUM(Q22)</f>
        <v>245129</v>
      </c>
      <c r="R21" s="85">
        <f t="shared" si="7"/>
        <v>834433</v>
      </c>
      <c r="S21" s="85">
        <f>SUM(S22:S23)</f>
        <v>26783</v>
      </c>
      <c r="T21" s="85"/>
      <c r="U21" s="85">
        <f>SUM(U22)</f>
        <v>26783</v>
      </c>
      <c r="V21" s="85">
        <f>SUM(V22:V24)</f>
        <v>0</v>
      </c>
      <c r="W21" s="85">
        <f>SUM(W22:W24)</f>
        <v>101600</v>
      </c>
      <c r="X21" s="42"/>
      <c r="Z21" s="5"/>
      <c r="AA21" s="5"/>
    </row>
    <row r="22" spans="1:29" ht="33.75" customHeight="1" x14ac:dyDescent="0.25">
      <c r="A22" s="51"/>
      <c r="B22" s="52" t="s">
        <v>45</v>
      </c>
      <c r="C22" s="88">
        <v>879643</v>
      </c>
      <c r="D22" s="89">
        <v>94.860365000000002</v>
      </c>
      <c r="E22" s="88">
        <v>834433</v>
      </c>
      <c r="F22" s="88">
        <f>C22-E22</f>
        <v>45210</v>
      </c>
      <c r="G22" s="88">
        <v>578860</v>
      </c>
      <c r="H22" s="60">
        <f t="shared" si="0"/>
        <v>65.806241850387039</v>
      </c>
      <c r="I22" s="61">
        <v>284808</v>
      </c>
      <c r="J22" s="88">
        <v>284808</v>
      </c>
      <c r="K22" s="88">
        <v>300700</v>
      </c>
      <c r="L22" s="90">
        <f t="shared" ref="L22:L24" si="8">K22/J22*100</f>
        <v>105.57989944102695</v>
      </c>
      <c r="M22" s="75">
        <f t="shared" si="6"/>
        <v>879560</v>
      </c>
      <c r="N22" s="57">
        <f t="shared" si="2"/>
        <v>99.99056435394813</v>
      </c>
      <c r="O22" s="88">
        <v>245128</v>
      </c>
      <c r="P22" s="88">
        <v>589304</v>
      </c>
      <c r="Q22" s="88">
        <v>245129</v>
      </c>
      <c r="R22" s="88">
        <f>SUM(P22:Q22)</f>
        <v>834433</v>
      </c>
      <c r="S22" s="88">
        <v>26783</v>
      </c>
      <c r="T22" s="88"/>
      <c r="U22" s="88">
        <v>26783</v>
      </c>
      <c r="V22" s="88"/>
      <c r="W22" s="91">
        <v>0</v>
      </c>
      <c r="X22" s="42"/>
      <c r="Y22" s="11"/>
      <c r="Z22" s="42"/>
      <c r="AA22" s="42"/>
      <c r="AB22" s="11"/>
      <c r="AC22" s="11"/>
    </row>
    <row r="23" spans="1:29" ht="33.75" customHeight="1" x14ac:dyDescent="0.25">
      <c r="A23" s="51"/>
      <c r="B23" s="52" t="s">
        <v>46</v>
      </c>
      <c r="C23" s="88">
        <f>237953+33750</f>
        <v>271703</v>
      </c>
      <c r="D23" s="89"/>
      <c r="E23" s="88">
        <v>0</v>
      </c>
      <c r="F23" s="88">
        <f>C23-E23</f>
        <v>271703</v>
      </c>
      <c r="G23" s="88">
        <v>122396</v>
      </c>
      <c r="H23" s="60">
        <f>G23/C23/100</f>
        <v>4.5047717544524721E-3</v>
      </c>
      <c r="I23" s="61">
        <v>115558</v>
      </c>
      <c r="J23" s="88">
        <f>115558+33750</f>
        <v>149308</v>
      </c>
      <c r="K23" s="88">
        <v>99919</v>
      </c>
      <c r="L23" s="90">
        <f t="shared" si="8"/>
        <v>66.921397379912662</v>
      </c>
      <c r="M23" s="75">
        <f t="shared" si="6"/>
        <v>222315</v>
      </c>
      <c r="N23" s="57">
        <f t="shared" si="2"/>
        <v>81.822799159376231</v>
      </c>
      <c r="O23" s="88">
        <v>0</v>
      </c>
      <c r="P23" s="88"/>
      <c r="Q23" s="88"/>
      <c r="R23" s="88"/>
      <c r="S23" s="88">
        <v>0</v>
      </c>
      <c r="T23" s="88"/>
      <c r="U23" s="88"/>
      <c r="V23" s="88"/>
      <c r="W23" s="91">
        <v>21600</v>
      </c>
      <c r="X23" s="42"/>
      <c r="Y23" s="42"/>
      <c r="Z23" s="42"/>
      <c r="AA23" s="42"/>
      <c r="AB23" s="11"/>
      <c r="AC23" s="11"/>
    </row>
    <row r="24" spans="1:29" ht="33.75" customHeight="1" thickBot="1" x14ac:dyDescent="0.3">
      <c r="A24" s="92"/>
      <c r="B24" s="63" t="s">
        <v>53</v>
      </c>
      <c r="C24" s="93">
        <f>2555+125000</f>
        <v>127555</v>
      </c>
      <c r="D24" s="94"/>
      <c r="E24" s="93">
        <v>0</v>
      </c>
      <c r="F24" s="93">
        <v>127555</v>
      </c>
      <c r="G24" s="93">
        <v>968</v>
      </c>
      <c r="H24" s="95">
        <v>0</v>
      </c>
      <c r="I24" s="96">
        <v>1587</v>
      </c>
      <c r="J24" s="93">
        <f>1587+125000-23852</f>
        <v>102735</v>
      </c>
      <c r="K24" s="93">
        <v>1523</v>
      </c>
      <c r="L24" s="97">
        <f t="shared" si="8"/>
        <v>1.4824548595902078</v>
      </c>
      <c r="M24" s="82">
        <f t="shared" si="6"/>
        <v>2491</v>
      </c>
      <c r="N24" s="69">
        <f t="shared" si="2"/>
        <v>1.9528830700482145</v>
      </c>
      <c r="O24" s="93">
        <v>0</v>
      </c>
      <c r="P24" s="93"/>
      <c r="Q24" s="93"/>
      <c r="R24" s="93"/>
      <c r="S24" s="93">
        <v>0</v>
      </c>
      <c r="T24" s="93"/>
      <c r="U24" s="93"/>
      <c r="V24" s="93"/>
      <c r="W24" s="98">
        <v>80000</v>
      </c>
      <c r="X24" s="42"/>
      <c r="Y24" s="42"/>
      <c r="Z24" s="42"/>
      <c r="AA24" s="42"/>
      <c r="AB24" s="11"/>
      <c r="AC24" s="11"/>
    </row>
    <row r="25" spans="1:29" ht="33.75" customHeight="1" x14ac:dyDescent="0.25">
      <c r="A25" s="99" t="s">
        <v>54</v>
      </c>
      <c r="B25" s="100" t="s">
        <v>55</v>
      </c>
      <c r="C25" s="101">
        <f>SUM(C26:C27)</f>
        <v>151427</v>
      </c>
      <c r="D25" s="102"/>
      <c r="E25" s="101">
        <f>SUM(E26:E27)</f>
        <v>149836</v>
      </c>
      <c r="F25" s="101">
        <f>C25-E25</f>
        <v>1591</v>
      </c>
      <c r="G25" s="101">
        <f>SUM(G26:G27)</f>
        <v>1582</v>
      </c>
      <c r="H25" s="103">
        <f>(G25/C25)*100</f>
        <v>1.0447278226472161</v>
      </c>
      <c r="I25" s="104">
        <f>SUM(I26:I27)</f>
        <v>149836</v>
      </c>
      <c r="J25" s="101">
        <f>SUM(J26:J27)</f>
        <v>149845</v>
      </c>
      <c r="K25" s="101">
        <f>SUM(K26:K27)</f>
        <v>149845</v>
      </c>
      <c r="L25" s="86">
        <f>K25/J25*100</f>
        <v>100</v>
      </c>
      <c r="M25" s="45">
        <f t="shared" si="6"/>
        <v>151427</v>
      </c>
      <c r="N25" s="49">
        <f t="shared" si="2"/>
        <v>100</v>
      </c>
      <c r="O25" s="101">
        <f>SUM(O26:O27)</f>
        <v>149836</v>
      </c>
      <c r="P25" s="101"/>
      <c r="Q25" s="101">
        <f>SUM(Q26)</f>
        <v>149836</v>
      </c>
      <c r="R25" s="101">
        <f>SUM(R26)</f>
        <v>149836</v>
      </c>
      <c r="S25" s="101"/>
      <c r="T25" s="101"/>
      <c r="U25" s="101"/>
      <c r="V25" s="101">
        <f>SUM(V26:V27)</f>
        <v>0</v>
      </c>
      <c r="W25" s="105">
        <v>0</v>
      </c>
      <c r="X25" s="42"/>
      <c r="Y25" s="11"/>
      <c r="Z25" s="11"/>
      <c r="AA25" s="42"/>
      <c r="AB25" s="11"/>
      <c r="AC25" s="11"/>
    </row>
    <row r="26" spans="1:29" ht="33.75" customHeight="1" x14ac:dyDescent="0.25">
      <c r="A26" s="62"/>
      <c r="B26" s="52" t="s">
        <v>50</v>
      </c>
      <c r="C26" s="88">
        <v>149836</v>
      </c>
      <c r="D26" s="54">
        <v>100</v>
      </c>
      <c r="E26" s="88">
        <v>149836</v>
      </c>
      <c r="F26" s="88">
        <f>C26-E26</f>
        <v>0</v>
      </c>
      <c r="G26" s="88">
        <v>0</v>
      </c>
      <c r="H26" s="55">
        <f>(G26/C26)*100</f>
        <v>0</v>
      </c>
      <c r="I26" s="56">
        <v>149836</v>
      </c>
      <c r="J26" s="88">
        <v>149836</v>
      </c>
      <c r="K26" s="88">
        <v>149836</v>
      </c>
      <c r="L26" s="90">
        <f t="shared" ref="L26:L29" si="9">K26/J26*100</f>
        <v>100</v>
      </c>
      <c r="M26" s="53">
        <f t="shared" si="6"/>
        <v>149836</v>
      </c>
      <c r="N26" s="58">
        <f t="shared" si="2"/>
        <v>100</v>
      </c>
      <c r="O26" s="88">
        <v>149836</v>
      </c>
      <c r="P26" s="88"/>
      <c r="Q26" s="88">
        <v>149836</v>
      </c>
      <c r="R26" s="88">
        <f>SUM(Q26)</f>
        <v>149836</v>
      </c>
      <c r="S26" s="88"/>
      <c r="T26" s="88"/>
      <c r="U26" s="88"/>
      <c r="V26" s="88"/>
      <c r="W26" s="91">
        <v>0</v>
      </c>
      <c r="X26" s="42"/>
      <c r="Y26" s="11"/>
      <c r="Z26" s="11"/>
      <c r="AA26" s="42"/>
      <c r="AB26" s="11"/>
      <c r="AC26" s="11"/>
    </row>
    <row r="27" spans="1:29" ht="33.75" customHeight="1" thickBot="1" x14ac:dyDescent="0.3">
      <c r="A27" s="62"/>
      <c r="B27" s="63" t="s">
        <v>47</v>
      </c>
      <c r="C27" s="106">
        <v>1591</v>
      </c>
      <c r="D27" s="65"/>
      <c r="E27" s="106"/>
      <c r="F27" s="106">
        <f>C27-E27</f>
        <v>1591</v>
      </c>
      <c r="G27" s="106">
        <v>1582</v>
      </c>
      <c r="H27" s="107">
        <f>(G27/C27)*100</f>
        <v>99.434318038969209</v>
      </c>
      <c r="I27" s="67"/>
      <c r="J27" s="106">
        <v>9</v>
      </c>
      <c r="K27" s="106">
        <v>9</v>
      </c>
      <c r="L27" s="97">
        <f t="shared" si="9"/>
        <v>100</v>
      </c>
      <c r="M27" s="79">
        <f t="shared" si="6"/>
        <v>1591</v>
      </c>
      <c r="N27" s="108">
        <f t="shared" si="2"/>
        <v>100</v>
      </c>
      <c r="O27" s="106"/>
      <c r="P27" s="106"/>
      <c r="Q27" s="106"/>
      <c r="R27" s="106"/>
      <c r="S27" s="106"/>
      <c r="T27" s="106"/>
      <c r="U27" s="106"/>
      <c r="V27" s="106"/>
      <c r="W27" s="109"/>
      <c r="X27" s="42"/>
      <c r="Y27" s="11"/>
      <c r="Z27" s="11"/>
      <c r="AA27" s="42"/>
      <c r="AB27" s="11"/>
      <c r="AC27" s="11"/>
    </row>
    <row r="28" spans="1:29" ht="21.75" customHeight="1" thickBot="1" x14ac:dyDescent="0.3">
      <c r="A28" s="110" t="s">
        <v>56</v>
      </c>
      <c r="B28" s="111" t="s">
        <v>57</v>
      </c>
      <c r="C28" s="112">
        <v>118787</v>
      </c>
      <c r="D28" s="113">
        <v>100</v>
      </c>
      <c r="E28" s="114">
        <v>118787</v>
      </c>
      <c r="F28" s="114">
        <v>0</v>
      </c>
      <c r="G28" s="114">
        <v>118287</v>
      </c>
      <c r="H28" s="47">
        <f>(G28/C28)*100</f>
        <v>99.579078518693123</v>
      </c>
      <c r="I28" s="48">
        <v>500</v>
      </c>
      <c r="J28" s="114">
        <f>C28-G28</f>
        <v>500</v>
      </c>
      <c r="K28" s="114">
        <v>500</v>
      </c>
      <c r="L28" s="115">
        <f t="shared" si="9"/>
        <v>100</v>
      </c>
      <c r="M28" s="114">
        <f t="shared" si="6"/>
        <v>118787</v>
      </c>
      <c r="N28" s="116">
        <f t="shared" si="2"/>
        <v>100</v>
      </c>
      <c r="O28" s="114">
        <v>0</v>
      </c>
      <c r="P28" s="114">
        <v>118787</v>
      </c>
      <c r="Q28" s="114"/>
      <c r="R28" s="114">
        <f>SUM(P28:Q28)</f>
        <v>118787</v>
      </c>
      <c r="S28" s="114">
        <v>0</v>
      </c>
      <c r="T28" s="114"/>
      <c r="U28" s="114"/>
      <c r="V28" s="114"/>
      <c r="W28" s="117">
        <v>0</v>
      </c>
      <c r="X28" s="42"/>
      <c r="Y28" s="11"/>
      <c r="Z28" s="11"/>
      <c r="AA28" s="11"/>
      <c r="AB28" s="42"/>
      <c r="AC28" s="11"/>
    </row>
    <row r="29" spans="1:29" ht="33.75" customHeight="1" thickBot="1" x14ac:dyDescent="0.3">
      <c r="A29" s="110" t="s">
        <v>58</v>
      </c>
      <c r="B29" s="118" t="s">
        <v>59</v>
      </c>
      <c r="C29" s="112">
        <v>259013</v>
      </c>
      <c r="D29" s="119">
        <v>100</v>
      </c>
      <c r="E29" s="112">
        <v>258963</v>
      </c>
      <c r="F29" s="112">
        <v>0</v>
      </c>
      <c r="G29" s="112">
        <v>0</v>
      </c>
      <c r="H29" s="120">
        <f>(G29/C29)*100</f>
        <v>0</v>
      </c>
      <c r="I29" s="121">
        <v>258963</v>
      </c>
      <c r="J29" s="112">
        <v>259013</v>
      </c>
      <c r="K29" s="112">
        <v>259012</v>
      </c>
      <c r="L29" s="122">
        <f t="shared" si="9"/>
        <v>99.99961391899248</v>
      </c>
      <c r="M29" s="112">
        <f t="shared" si="6"/>
        <v>259012</v>
      </c>
      <c r="N29" s="123">
        <f t="shared" si="2"/>
        <v>99.99961391899248</v>
      </c>
      <c r="O29" s="112">
        <v>258963</v>
      </c>
      <c r="P29" s="112"/>
      <c r="Q29" s="112">
        <v>258933</v>
      </c>
      <c r="R29" s="114">
        <f>SUM(P29:Q29)</f>
        <v>258933</v>
      </c>
      <c r="S29" s="112">
        <v>0</v>
      </c>
      <c r="T29" s="112"/>
      <c r="U29" s="112"/>
      <c r="V29" s="112"/>
      <c r="W29" s="124">
        <v>0</v>
      </c>
      <c r="X29" s="42"/>
      <c r="Y29" s="11"/>
      <c r="Z29" s="11"/>
      <c r="AA29" s="11"/>
      <c r="AB29" s="42"/>
      <c r="AC29" s="11"/>
    </row>
    <row r="30" spans="1:29" ht="27" customHeight="1" thickBot="1" x14ac:dyDescent="0.3">
      <c r="A30" s="125" t="s">
        <v>60</v>
      </c>
      <c r="B30" s="126" t="s">
        <v>61</v>
      </c>
      <c r="C30" s="112"/>
      <c r="D30" s="119"/>
      <c r="E30" s="112"/>
      <c r="F30" s="112"/>
      <c r="G30" s="112"/>
      <c r="H30" s="120"/>
      <c r="I30" s="121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24"/>
      <c r="X30" s="42"/>
      <c r="Y30" s="42"/>
      <c r="Z30" s="11"/>
      <c r="AA30" s="11"/>
      <c r="AB30" s="42"/>
      <c r="AC30" s="11"/>
    </row>
    <row r="31" spans="1:29" ht="30" customHeight="1" x14ac:dyDescent="0.25">
      <c r="A31" s="127" t="s">
        <v>62</v>
      </c>
      <c r="B31" s="74" t="s">
        <v>63</v>
      </c>
      <c r="C31" s="128"/>
      <c r="D31" s="76"/>
      <c r="E31" s="128"/>
      <c r="F31" s="128"/>
      <c r="G31" s="128"/>
      <c r="H31" s="60"/>
      <c r="I31" s="61"/>
      <c r="J31" s="128"/>
      <c r="K31" s="128"/>
      <c r="L31" s="128"/>
      <c r="M31" s="128"/>
      <c r="N31" s="85"/>
      <c r="O31" s="128"/>
      <c r="P31" s="128"/>
      <c r="Q31" s="128"/>
      <c r="R31" s="128"/>
      <c r="S31" s="128"/>
      <c r="T31" s="128"/>
      <c r="U31" s="128"/>
      <c r="V31" s="128"/>
      <c r="W31" s="129"/>
      <c r="X31" s="42"/>
      <c r="Y31" s="130"/>
      <c r="Z31" s="130"/>
      <c r="AA31" s="130"/>
      <c r="AB31" s="130"/>
      <c r="AC31" s="130"/>
    </row>
    <row r="32" spans="1:29" ht="21.75" customHeight="1" x14ac:dyDescent="0.25">
      <c r="A32" s="51"/>
      <c r="B32" s="131" t="s">
        <v>64</v>
      </c>
      <c r="C32" s="88">
        <v>14155</v>
      </c>
      <c r="D32" s="54"/>
      <c r="E32" s="88">
        <f>C32</f>
        <v>14155</v>
      </c>
      <c r="F32" s="88">
        <v>0</v>
      </c>
      <c r="G32" s="88">
        <v>14154</v>
      </c>
      <c r="H32" s="55">
        <f>(G32/C32)*100</f>
        <v>99.992935358530559</v>
      </c>
      <c r="I32" s="56"/>
      <c r="J32" s="88"/>
      <c r="K32" s="88"/>
      <c r="L32" s="88"/>
      <c r="M32" s="88">
        <f>K32+G32</f>
        <v>14154</v>
      </c>
      <c r="N32" s="132">
        <f t="shared" si="2"/>
        <v>99.992935358530559</v>
      </c>
      <c r="O32" s="88"/>
      <c r="P32" s="88">
        <v>14154</v>
      </c>
      <c r="Q32" s="88"/>
      <c r="R32" s="88">
        <f>Q32+P32</f>
        <v>14154</v>
      </c>
      <c r="S32" s="88"/>
      <c r="T32" s="88"/>
      <c r="U32" s="88"/>
      <c r="V32" s="88"/>
      <c r="W32" s="91">
        <v>0</v>
      </c>
      <c r="X32" s="42"/>
      <c r="Y32" s="11"/>
      <c r="Z32" s="42"/>
      <c r="AA32" s="42"/>
      <c r="AB32" s="42"/>
      <c r="AC32" s="11"/>
    </row>
    <row r="33" spans="1:29" ht="21.75" customHeight="1" x14ac:dyDescent="0.25">
      <c r="A33" s="51"/>
      <c r="B33" s="133" t="s">
        <v>65</v>
      </c>
      <c r="C33" s="88">
        <v>53878</v>
      </c>
      <c r="D33" s="54">
        <v>100</v>
      </c>
      <c r="E33" s="88">
        <f>C33</f>
        <v>53878</v>
      </c>
      <c r="F33" s="88">
        <v>0</v>
      </c>
      <c r="G33" s="88">
        <v>34762</v>
      </c>
      <c r="H33" s="55">
        <f>(G33/C33)*100</f>
        <v>64.519841122536107</v>
      </c>
      <c r="I33" s="56">
        <v>18552</v>
      </c>
      <c r="J33" s="88">
        <v>18552</v>
      </c>
      <c r="K33" s="88">
        <v>18760</v>
      </c>
      <c r="L33" s="90">
        <f>K33/J33*100</f>
        <v>101.1211729193618</v>
      </c>
      <c r="M33" s="88">
        <f t="shared" ref="M33:M34" si="10">K33+G33</f>
        <v>53522</v>
      </c>
      <c r="N33" s="132">
        <f t="shared" si="2"/>
        <v>99.339247930509671</v>
      </c>
      <c r="O33" s="88">
        <v>8272</v>
      </c>
      <c r="P33" s="88">
        <v>45608</v>
      </c>
      <c r="Q33" s="88">
        <v>8154</v>
      </c>
      <c r="R33" s="88">
        <f t="shared" ref="R33:R34" si="11">Q33+P33</f>
        <v>53762</v>
      </c>
      <c r="S33" s="88"/>
      <c r="T33" s="88"/>
      <c r="U33" s="88"/>
      <c r="V33" s="88"/>
      <c r="W33" s="91"/>
      <c r="X33" s="42"/>
      <c r="Y33" s="11"/>
      <c r="Z33" s="42"/>
      <c r="AA33" s="42"/>
      <c r="AB33" s="42"/>
      <c r="AC33" s="11"/>
    </row>
    <row r="34" spans="1:29" ht="21.75" customHeight="1" thickBot="1" x14ac:dyDescent="0.3">
      <c r="A34" s="92"/>
      <c r="B34" s="134" t="s">
        <v>66</v>
      </c>
      <c r="C34" s="135">
        <f>SUM(C32:C33)</f>
        <v>68033</v>
      </c>
      <c r="D34" s="136"/>
      <c r="E34" s="135">
        <f>SUM(E32:E33)</f>
        <v>68033</v>
      </c>
      <c r="F34" s="135">
        <f>SUM(F32:F33)</f>
        <v>0</v>
      </c>
      <c r="G34" s="135">
        <f>SUM(G32:G33)</f>
        <v>48916</v>
      </c>
      <c r="H34" s="137">
        <f>(G34/C34)*100</f>
        <v>71.900401275851422</v>
      </c>
      <c r="I34" s="138">
        <f>SUM(I33)</f>
        <v>18552</v>
      </c>
      <c r="J34" s="135">
        <f>SUM(J32:J33)</f>
        <v>18552</v>
      </c>
      <c r="K34" s="135">
        <f>SUM(K32:K33)</f>
        <v>18760</v>
      </c>
      <c r="L34" s="97">
        <f>K34/J34*100</f>
        <v>101.1211729193618</v>
      </c>
      <c r="M34" s="135">
        <f t="shared" si="10"/>
        <v>67676</v>
      </c>
      <c r="N34" s="139">
        <f t="shared" si="2"/>
        <v>99.475254655828792</v>
      </c>
      <c r="O34" s="135">
        <f>SUM(O32:O33)</f>
        <v>8272</v>
      </c>
      <c r="P34" s="135">
        <f>SUM(P32:P33)</f>
        <v>59762</v>
      </c>
      <c r="Q34" s="135">
        <f>SUM(Q32:Q33)</f>
        <v>8154</v>
      </c>
      <c r="R34" s="135">
        <f t="shared" si="11"/>
        <v>67916</v>
      </c>
      <c r="S34" s="135"/>
      <c r="T34" s="135"/>
      <c r="U34" s="135"/>
      <c r="V34" s="135">
        <f>SUM(V32:V33)</f>
        <v>0</v>
      </c>
      <c r="W34" s="140">
        <f>SUM(W32:W33)</f>
        <v>0</v>
      </c>
      <c r="X34" s="42"/>
      <c r="Y34" s="11"/>
      <c r="Z34" s="42"/>
      <c r="AA34" s="42"/>
      <c r="AB34" s="42"/>
      <c r="AC34" s="11"/>
    </row>
    <row r="35" spans="1:29" ht="30.75" customHeight="1" x14ac:dyDescent="0.25">
      <c r="A35" s="127" t="s">
        <v>67</v>
      </c>
      <c r="B35" s="44" t="s">
        <v>68</v>
      </c>
      <c r="C35" s="128"/>
      <c r="D35" s="76"/>
      <c r="E35" s="128"/>
      <c r="F35" s="128"/>
      <c r="G35" s="128"/>
      <c r="H35" s="141"/>
      <c r="I35" s="104"/>
      <c r="J35" s="128"/>
      <c r="K35" s="128"/>
      <c r="L35" s="128"/>
      <c r="M35" s="128"/>
      <c r="N35" s="85"/>
      <c r="O35" s="128"/>
      <c r="P35" s="128"/>
      <c r="Q35" s="128"/>
      <c r="R35" s="128"/>
      <c r="S35" s="128"/>
      <c r="T35" s="128"/>
      <c r="U35" s="128"/>
      <c r="V35" s="128"/>
      <c r="W35" s="129"/>
      <c r="X35" s="42"/>
      <c r="Y35" s="11"/>
      <c r="Z35" s="42"/>
      <c r="AA35" s="42"/>
      <c r="AB35" s="42"/>
      <c r="AC35" s="11"/>
    </row>
    <row r="36" spans="1:29" ht="21.75" customHeight="1" x14ac:dyDescent="0.25">
      <c r="A36" s="51"/>
      <c r="B36" s="131" t="s">
        <v>64</v>
      </c>
      <c r="C36" s="88">
        <v>1588</v>
      </c>
      <c r="D36" s="54"/>
      <c r="E36" s="88">
        <f>C36</f>
        <v>1588</v>
      </c>
      <c r="F36" s="88">
        <v>0</v>
      </c>
      <c r="G36" s="88">
        <v>1311</v>
      </c>
      <c r="H36" s="55">
        <f t="shared" ref="H36:H46" si="12">(G36/C36)*100</f>
        <v>82.556675062972289</v>
      </c>
      <c r="I36" s="56"/>
      <c r="J36" s="88"/>
      <c r="K36" s="88"/>
      <c r="L36" s="88"/>
      <c r="M36" s="88">
        <f>K36+G36</f>
        <v>1311</v>
      </c>
      <c r="N36" s="132">
        <f t="shared" si="2"/>
        <v>82.556675062972289</v>
      </c>
      <c r="O36" s="88"/>
      <c r="P36" s="88">
        <v>1311</v>
      </c>
      <c r="Q36" s="88"/>
      <c r="R36" s="88">
        <f>Q36+P36</f>
        <v>1311</v>
      </c>
      <c r="S36" s="88"/>
      <c r="T36" s="88"/>
      <c r="U36" s="88"/>
      <c r="V36" s="88"/>
      <c r="W36" s="91">
        <v>0</v>
      </c>
      <c r="X36" s="42"/>
      <c r="Y36" s="11"/>
      <c r="Z36" s="42"/>
      <c r="AA36" s="42"/>
      <c r="AB36" s="42"/>
      <c r="AC36" s="11"/>
    </row>
    <row r="37" spans="1:29" ht="21.75" customHeight="1" x14ac:dyDescent="0.25">
      <c r="A37" s="51"/>
      <c r="B37" s="133" t="s">
        <v>65</v>
      </c>
      <c r="C37" s="88">
        <v>20405</v>
      </c>
      <c r="D37" s="54">
        <v>100</v>
      </c>
      <c r="E37" s="88">
        <f>C37</f>
        <v>20405</v>
      </c>
      <c r="F37" s="88">
        <v>0</v>
      </c>
      <c r="G37" s="88">
        <v>15018</v>
      </c>
      <c r="H37" s="55">
        <f t="shared" si="12"/>
        <v>73.59960793923058</v>
      </c>
      <c r="I37" s="56">
        <v>5664</v>
      </c>
      <c r="J37" s="88">
        <v>5664</v>
      </c>
      <c r="K37" s="88">
        <v>5283</v>
      </c>
      <c r="L37" s="90">
        <f>K37/J37*100</f>
        <v>93.273305084745758</v>
      </c>
      <c r="M37" s="88">
        <f t="shared" ref="M37:M38" si="13">K37+G37</f>
        <v>20301</v>
      </c>
      <c r="N37" s="132">
        <f t="shared" si="2"/>
        <v>99.490320999754971</v>
      </c>
      <c r="O37" s="88">
        <v>10797</v>
      </c>
      <c r="P37" s="88">
        <v>9885</v>
      </c>
      <c r="Q37" s="88">
        <v>10296</v>
      </c>
      <c r="R37" s="88">
        <f t="shared" ref="R37:R38" si="14">Q37+P37</f>
        <v>20181</v>
      </c>
      <c r="S37" s="88"/>
      <c r="T37" s="88"/>
      <c r="U37" s="88"/>
      <c r="V37" s="88"/>
      <c r="W37" s="91">
        <v>0</v>
      </c>
      <c r="X37" s="42"/>
      <c r="Y37" s="11"/>
      <c r="Z37" s="42"/>
      <c r="AA37" s="42"/>
      <c r="AB37" s="42"/>
      <c r="AC37" s="11"/>
    </row>
    <row r="38" spans="1:29" ht="21.75" customHeight="1" thickBot="1" x14ac:dyDescent="0.3">
      <c r="A38" s="92"/>
      <c r="B38" s="134" t="s">
        <v>66</v>
      </c>
      <c r="C38" s="135">
        <f>SUM(C36:C37)</f>
        <v>21993</v>
      </c>
      <c r="D38" s="136"/>
      <c r="E38" s="135">
        <f>SUM(E36:E37)</f>
        <v>21993</v>
      </c>
      <c r="F38" s="135">
        <v>0</v>
      </c>
      <c r="G38" s="135">
        <f>SUM(G36:G37)</f>
        <v>16329</v>
      </c>
      <c r="H38" s="142">
        <f t="shared" si="12"/>
        <v>74.246351111717374</v>
      </c>
      <c r="I38" s="143">
        <f>SUM(I37)</f>
        <v>5664</v>
      </c>
      <c r="J38" s="135">
        <f>SUM(J36:J37)</f>
        <v>5664</v>
      </c>
      <c r="K38" s="135">
        <f>SUM(K36:K37)</f>
        <v>5283</v>
      </c>
      <c r="L38" s="97">
        <f>K38/J38*100</f>
        <v>93.273305084745758</v>
      </c>
      <c r="M38" s="93">
        <f t="shared" si="13"/>
        <v>21612</v>
      </c>
      <c r="N38" s="139">
        <f t="shared" si="2"/>
        <v>98.26763060973947</v>
      </c>
      <c r="O38" s="135">
        <f>SUM(O36:O37)</f>
        <v>10797</v>
      </c>
      <c r="P38" s="135">
        <f>SUM(P36:P37)</f>
        <v>11196</v>
      </c>
      <c r="Q38" s="135">
        <f>SUM(Q37)</f>
        <v>10296</v>
      </c>
      <c r="R38" s="135">
        <f t="shared" si="14"/>
        <v>21492</v>
      </c>
      <c r="S38" s="135"/>
      <c r="T38" s="135"/>
      <c r="U38" s="135"/>
      <c r="V38" s="135">
        <f>SUM(V36:V37)</f>
        <v>0</v>
      </c>
      <c r="W38" s="140">
        <v>0</v>
      </c>
      <c r="X38" s="42"/>
      <c r="Y38" s="11"/>
      <c r="Z38" s="42"/>
      <c r="AA38" s="42"/>
      <c r="AB38" s="42"/>
      <c r="AC38" s="11"/>
    </row>
    <row r="39" spans="1:29" ht="30" customHeight="1" x14ac:dyDescent="0.25">
      <c r="A39" s="127" t="s">
        <v>69</v>
      </c>
      <c r="B39" s="44" t="s">
        <v>70</v>
      </c>
      <c r="C39" s="128"/>
      <c r="D39" s="76"/>
      <c r="E39" s="128"/>
      <c r="F39" s="128"/>
      <c r="G39" s="128"/>
      <c r="H39" s="72"/>
      <c r="I39" s="144"/>
      <c r="J39" s="128"/>
      <c r="K39" s="128"/>
      <c r="L39" s="128"/>
      <c r="M39" s="128"/>
      <c r="N39" s="85"/>
      <c r="O39" s="128"/>
      <c r="P39" s="128"/>
      <c r="Q39" s="128"/>
      <c r="R39" s="128"/>
      <c r="S39" s="128"/>
      <c r="T39" s="128"/>
      <c r="U39" s="128"/>
      <c r="V39" s="128"/>
      <c r="W39" s="145"/>
      <c r="X39" s="42"/>
      <c r="Y39" s="42"/>
      <c r="Z39" s="42"/>
      <c r="AA39" s="42"/>
      <c r="AB39" s="42"/>
      <c r="AC39" s="11"/>
    </row>
    <row r="40" spans="1:29" ht="21.75" customHeight="1" x14ac:dyDescent="0.25">
      <c r="A40" s="51"/>
      <c r="B40" s="131" t="s">
        <v>71</v>
      </c>
      <c r="C40" s="88">
        <v>9414</v>
      </c>
      <c r="D40" s="54">
        <v>100</v>
      </c>
      <c r="E40" s="88">
        <f>C40</f>
        <v>9414</v>
      </c>
      <c r="F40" s="88">
        <v>0</v>
      </c>
      <c r="G40" s="88">
        <v>0</v>
      </c>
      <c r="H40" s="103">
        <f t="shared" si="12"/>
        <v>0</v>
      </c>
      <c r="I40" s="67">
        <v>9414</v>
      </c>
      <c r="J40" s="88">
        <v>9414</v>
      </c>
      <c r="K40" s="88">
        <v>9413</v>
      </c>
      <c r="L40" s="90">
        <f>K40/J40*100</f>
        <v>99.989377522838325</v>
      </c>
      <c r="M40" s="88">
        <f>K40</f>
        <v>9413</v>
      </c>
      <c r="N40" s="132">
        <f t="shared" si="2"/>
        <v>99.989377522838325</v>
      </c>
      <c r="O40" s="88">
        <v>9414</v>
      </c>
      <c r="P40" s="88"/>
      <c r="Q40" s="88">
        <v>9413</v>
      </c>
      <c r="R40" s="88">
        <v>9413</v>
      </c>
      <c r="S40" s="88"/>
      <c r="T40" s="88"/>
      <c r="U40" s="88"/>
      <c r="V40" s="88"/>
      <c r="W40" s="146"/>
      <c r="X40" s="42"/>
      <c r="Y40" s="11"/>
      <c r="Z40" s="42"/>
      <c r="AA40" s="42"/>
      <c r="AB40" s="42"/>
      <c r="AC40" s="11"/>
    </row>
    <row r="41" spans="1:29" ht="21.75" customHeight="1" x14ac:dyDescent="0.25">
      <c r="A41" s="51"/>
      <c r="B41" s="133" t="s">
        <v>72</v>
      </c>
      <c r="C41" s="88">
        <v>115480</v>
      </c>
      <c r="D41" s="147">
        <f>E41/C41*100</f>
        <v>84.247488742639419</v>
      </c>
      <c r="E41" s="88">
        <v>97289</v>
      </c>
      <c r="F41" s="88">
        <v>9091</v>
      </c>
      <c r="G41" s="88">
        <v>0</v>
      </c>
      <c r="H41" s="148">
        <f t="shared" si="12"/>
        <v>0</v>
      </c>
      <c r="I41" s="56">
        <v>115480</v>
      </c>
      <c r="J41" s="88">
        <v>115480</v>
      </c>
      <c r="K41" s="88">
        <v>107200</v>
      </c>
      <c r="L41" s="90">
        <f t="shared" ref="L41:L42" si="15">K41/J41*100</f>
        <v>92.829927260131626</v>
      </c>
      <c r="M41" s="88">
        <f t="shared" ref="M41:M42" si="16">K41</f>
        <v>107200</v>
      </c>
      <c r="N41" s="132">
        <f t="shared" si="2"/>
        <v>92.829927260131626</v>
      </c>
      <c r="O41" s="88">
        <f>115480-9091</f>
        <v>106389</v>
      </c>
      <c r="P41" s="88"/>
      <c r="Q41" s="88">
        <v>93908</v>
      </c>
      <c r="R41" s="88">
        <v>93908</v>
      </c>
      <c r="S41" s="88"/>
      <c r="T41" s="88"/>
      <c r="U41" s="88"/>
      <c r="V41" s="88"/>
      <c r="W41" s="149">
        <v>12060</v>
      </c>
      <c r="X41" s="42"/>
      <c r="Y41" s="11"/>
      <c r="Z41" s="42"/>
      <c r="AA41" s="42"/>
      <c r="AB41" s="42"/>
      <c r="AC41" s="11"/>
    </row>
    <row r="42" spans="1:29" ht="21.75" customHeight="1" thickBot="1" x14ac:dyDescent="0.3">
      <c r="A42" s="92"/>
      <c r="B42" s="150" t="s">
        <v>66</v>
      </c>
      <c r="C42" s="135">
        <f>SUM(C40:C41)</f>
        <v>124894</v>
      </c>
      <c r="D42" s="151">
        <f>E42/C42*100</f>
        <v>85.43484875174147</v>
      </c>
      <c r="E42" s="135">
        <f t="shared" ref="E42:W42" si="17">SUM(E40:E41)</f>
        <v>106703</v>
      </c>
      <c r="F42" s="135">
        <f t="shared" si="17"/>
        <v>9091</v>
      </c>
      <c r="G42" s="135">
        <f t="shared" si="17"/>
        <v>0</v>
      </c>
      <c r="H42" s="142">
        <f t="shared" si="12"/>
        <v>0</v>
      </c>
      <c r="I42" s="143">
        <f>SUM(I40:I41)</f>
        <v>124894</v>
      </c>
      <c r="J42" s="135">
        <f t="shared" si="17"/>
        <v>124894</v>
      </c>
      <c r="K42" s="135">
        <f>SUM(K40:K41)</f>
        <v>116613</v>
      </c>
      <c r="L42" s="152">
        <f t="shared" si="15"/>
        <v>93.369577401636576</v>
      </c>
      <c r="M42" s="93">
        <f t="shared" si="16"/>
        <v>116613</v>
      </c>
      <c r="N42" s="139">
        <f t="shared" si="2"/>
        <v>93.369577401636576</v>
      </c>
      <c r="O42" s="135">
        <f t="shared" si="17"/>
        <v>115803</v>
      </c>
      <c r="P42" s="135"/>
      <c r="Q42" s="135">
        <f>SUM(Q40:Q41)</f>
        <v>103321</v>
      </c>
      <c r="R42" s="135">
        <f>SUM(R40:R41)</f>
        <v>103321</v>
      </c>
      <c r="S42" s="135">
        <f t="shared" si="17"/>
        <v>0</v>
      </c>
      <c r="T42" s="135"/>
      <c r="U42" s="135"/>
      <c r="V42" s="135">
        <f t="shared" si="17"/>
        <v>0</v>
      </c>
      <c r="W42" s="140">
        <f t="shared" si="17"/>
        <v>12060</v>
      </c>
      <c r="X42" s="42"/>
      <c r="Y42" s="42"/>
      <c r="Z42" s="42"/>
      <c r="AA42" s="42"/>
      <c r="AB42" s="42"/>
      <c r="AC42" s="11"/>
    </row>
    <row r="43" spans="1:29" ht="28.5" customHeight="1" x14ac:dyDescent="0.25">
      <c r="A43" s="153" t="s">
        <v>73</v>
      </c>
      <c r="B43" s="154" t="s">
        <v>74</v>
      </c>
      <c r="C43" s="101"/>
      <c r="D43" s="101"/>
      <c r="E43" s="101"/>
      <c r="F43" s="101"/>
      <c r="G43" s="101"/>
      <c r="H43" s="72"/>
      <c r="I43" s="104"/>
      <c r="J43" s="101"/>
      <c r="K43" s="101"/>
      <c r="L43" s="101"/>
      <c r="M43" s="101"/>
      <c r="N43" s="85"/>
      <c r="O43" s="101"/>
      <c r="P43" s="101"/>
      <c r="Q43" s="101"/>
      <c r="R43" s="101"/>
      <c r="S43" s="101"/>
      <c r="T43" s="101"/>
      <c r="U43" s="101"/>
      <c r="V43" s="101"/>
      <c r="W43" s="105"/>
      <c r="X43" s="42"/>
      <c r="Y43" s="42"/>
      <c r="Z43" s="42"/>
      <c r="AA43" s="42"/>
      <c r="AB43" s="42"/>
      <c r="AC43" s="11"/>
    </row>
    <row r="44" spans="1:29" ht="21.75" customHeight="1" x14ac:dyDescent="0.25">
      <c r="A44" s="51"/>
      <c r="B44" s="131" t="s">
        <v>71</v>
      </c>
      <c r="C44" s="88">
        <v>1016</v>
      </c>
      <c r="D44" s="88">
        <v>100</v>
      </c>
      <c r="E44" s="88">
        <v>1016</v>
      </c>
      <c r="F44" s="88">
        <v>0</v>
      </c>
      <c r="G44" s="88">
        <v>0</v>
      </c>
      <c r="H44" s="55">
        <f t="shared" si="12"/>
        <v>0</v>
      </c>
      <c r="I44" s="56"/>
      <c r="J44" s="88">
        <v>1016</v>
      </c>
      <c r="K44" s="88">
        <v>1016</v>
      </c>
      <c r="L44" s="90">
        <f>K44/J44*100</f>
        <v>100</v>
      </c>
      <c r="M44" s="88">
        <f>K44</f>
        <v>1016</v>
      </c>
      <c r="N44" s="90">
        <f t="shared" si="2"/>
        <v>100</v>
      </c>
      <c r="O44" s="88">
        <v>1016</v>
      </c>
      <c r="P44" s="88"/>
      <c r="Q44" s="88"/>
      <c r="R44" s="88"/>
      <c r="S44" s="88">
        <v>0</v>
      </c>
      <c r="T44" s="88"/>
      <c r="U44" s="88"/>
      <c r="V44" s="88"/>
      <c r="W44" s="91">
        <v>0</v>
      </c>
      <c r="X44" s="42"/>
      <c r="Y44" s="42"/>
      <c r="Z44" s="42"/>
      <c r="AA44" s="42"/>
      <c r="AB44" s="42"/>
      <c r="AC44" s="11"/>
    </row>
    <row r="45" spans="1:29" ht="21.75" customHeight="1" x14ac:dyDescent="0.25">
      <c r="A45" s="51"/>
      <c r="B45" s="133" t="s">
        <v>72</v>
      </c>
      <c r="C45" s="88">
        <v>32977</v>
      </c>
      <c r="D45" s="88">
        <v>100</v>
      </c>
      <c r="E45" s="88">
        <v>32977</v>
      </c>
      <c r="F45" s="88">
        <v>0</v>
      </c>
      <c r="G45" s="88">
        <v>0</v>
      </c>
      <c r="H45" s="55">
        <f t="shared" si="12"/>
        <v>0</v>
      </c>
      <c r="I45" s="56"/>
      <c r="J45" s="88">
        <v>32977</v>
      </c>
      <c r="K45" s="88">
        <v>32689</v>
      </c>
      <c r="L45" s="90">
        <f t="shared" ref="L45:L46" si="18">K45/J45*100</f>
        <v>99.126664038572343</v>
      </c>
      <c r="M45" s="88">
        <f t="shared" ref="M45:M46" si="19">K45</f>
        <v>32689</v>
      </c>
      <c r="N45" s="90">
        <f t="shared" si="2"/>
        <v>99.126664038572343</v>
      </c>
      <c r="O45" s="88">
        <v>32977</v>
      </c>
      <c r="P45" s="88"/>
      <c r="Q45" s="88">
        <v>8498</v>
      </c>
      <c r="R45" s="88">
        <f>SUM(Q45)</f>
        <v>8498</v>
      </c>
      <c r="S45" s="88">
        <v>0</v>
      </c>
      <c r="T45" s="88"/>
      <c r="U45" s="88"/>
      <c r="V45" s="88"/>
      <c r="W45" s="91">
        <v>0</v>
      </c>
      <c r="X45" s="42"/>
      <c r="Y45" s="42"/>
      <c r="Z45" s="42"/>
      <c r="AA45" s="42"/>
      <c r="AB45" s="42"/>
      <c r="AC45" s="11"/>
    </row>
    <row r="46" spans="1:29" ht="21.75" customHeight="1" thickBot="1" x14ac:dyDescent="0.3">
      <c r="A46" s="92"/>
      <c r="B46" s="150" t="s">
        <v>66</v>
      </c>
      <c r="C46" s="135">
        <f>SUM(C44:C45)</f>
        <v>33993</v>
      </c>
      <c r="D46" s="135"/>
      <c r="E46" s="135">
        <f>SUM(E44:E45)</f>
        <v>33993</v>
      </c>
      <c r="F46" s="135">
        <f t="shared" ref="F46:W46" si="20">SUM(F44:F45)</f>
        <v>0</v>
      </c>
      <c r="G46" s="135">
        <f t="shared" si="20"/>
        <v>0</v>
      </c>
      <c r="H46" s="137">
        <f t="shared" si="12"/>
        <v>0</v>
      </c>
      <c r="I46" s="138"/>
      <c r="J46" s="135">
        <f t="shared" si="20"/>
        <v>33993</v>
      </c>
      <c r="K46" s="135">
        <f t="shared" si="20"/>
        <v>33705</v>
      </c>
      <c r="L46" s="97">
        <f t="shared" si="18"/>
        <v>99.152766746094784</v>
      </c>
      <c r="M46" s="135">
        <f t="shared" si="19"/>
        <v>33705</v>
      </c>
      <c r="N46" s="139">
        <f t="shared" si="2"/>
        <v>99.152766746094784</v>
      </c>
      <c r="O46" s="135">
        <f t="shared" si="20"/>
        <v>33993</v>
      </c>
      <c r="P46" s="135"/>
      <c r="Q46" s="135">
        <f>SUM(Q45)</f>
        <v>8498</v>
      </c>
      <c r="R46" s="135">
        <f>SUM(Q46)</f>
        <v>8498</v>
      </c>
      <c r="S46" s="135">
        <f t="shared" si="20"/>
        <v>0</v>
      </c>
      <c r="T46" s="135"/>
      <c r="U46" s="135"/>
      <c r="V46" s="135">
        <f t="shared" si="20"/>
        <v>0</v>
      </c>
      <c r="W46" s="135">
        <f t="shared" si="20"/>
        <v>0</v>
      </c>
      <c r="X46" s="42"/>
      <c r="Y46" s="42"/>
      <c r="Z46" s="42"/>
      <c r="AA46" s="42"/>
      <c r="AB46" s="42"/>
      <c r="AC46" s="11"/>
    </row>
    <row r="47" spans="1:29" ht="32.25" thickBot="1" x14ac:dyDescent="0.3">
      <c r="A47" s="155"/>
      <c r="B47" s="156" t="s">
        <v>75</v>
      </c>
      <c r="C47" s="157">
        <f>SUM(C42,C38,C34,C29,C28,C25,C21,C18,C14,C46)</f>
        <v>3810414</v>
      </c>
      <c r="D47" s="157"/>
      <c r="E47" s="157">
        <f t="shared" ref="E47:V47" si="21">SUM(E42,E38,E34,E29,E28,E25,E21,E18,E14,E46)</f>
        <v>2432825.1</v>
      </c>
      <c r="F47" s="157">
        <f t="shared" si="21"/>
        <v>1362142.9</v>
      </c>
      <c r="G47" s="157">
        <f t="shared" si="21"/>
        <v>924821</v>
      </c>
      <c r="H47" s="157"/>
      <c r="I47" s="157">
        <f t="shared" si="21"/>
        <v>2603113</v>
      </c>
      <c r="J47" s="157">
        <f t="shared" si="21"/>
        <v>2846920</v>
      </c>
      <c r="K47" s="157">
        <f>SUM(K42,K38,K34,K29,K28,K25,K21,K18,K14,K46)</f>
        <v>2583422</v>
      </c>
      <c r="L47" s="157"/>
      <c r="M47" s="157">
        <f t="shared" si="21"/>
        <v>3508243</v>
      </c>
      <c r="N47" s="123"/>
      <c r="O47" s="157">
        <f t="shared" si="21"/>
        <v>1626789</v>
      </c>
      <c r="P47" s="157">
        <f t="shared" si="21"/>
        <v>1380937</v>
      </c>
      <c r="Q47" s="157">
        <f>SUM(Q42,Q38,Q34,Q29,Q28,Q25,Q21,Q18,Q14,Q46)</f>
        <v>1584320</v>
      </c>
      <c r="R47" s="157">
        <f t="shared" si="21"/>
        <v>2399456</v>
      </c>
      <c r="S47" s="157">
        <f t="shared" si="21"/>
        <v>609371</v>
      </c>
      <c r="T47" s="157">
        <f t="shared" si="21"/>
        <v>0</v>
      </c>
      <c r="U47" s="157">
        <f t="shared" si="21"/>
        <v>582732</v>
      </c>
      <c r="V47" s="157">
        <f t="shared" si="21"/>
        <v>555949</v>
      </c>
      <c r="W47" s="158">
        <f>SUM(W42,W38,W34,W29,W28,W25,W21,W18,W14)</f>
        <v>233735</v>
      </c>
    </row>
    <row r="48" spans="1:29" x14ac:dyDescent="0.25">
      <c r="Y48" s="5"/>
    </row>
    <row r="50" spans="10:25" x14ac:dyDescent="0.25">
      <c r="J50" s="5"/>
      <c r="K50" s="5"/>
      <c r="L50" s="5"/>
      <c r="M50" s="5"/>
      <c r="N50" s="5"/>
      <c r="Y50" s="5"/>
    </row>
    <row r="53" spans="10:25" x14ac:dyDescent="0.25">
      <c r="J53" s="5"/>
      <c r="K53" s="5"/>
      <c r="L53" s="5"/>
      <c r="M53" s="5"/>
      <c r="N53" s="5"/>
    </row>
  </sheetData>
  <mergeCells count="6">
    <mergeCell ref="A12:B12"/>
    <mergeCell ref="O1:W1"/>
    <mergeCell ref="A3:V3"/>
    <mergeCell ref="V5:W5"/>
    <mergeCell ref="A6:A10"/>
    <mergeCell ref="B6:B10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14mell_zárszám2015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2016-05-11T07:13:16Z</dcterms:modified>
</cp:coreProperties>
</file>