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_rol\dokumentumok\d\d_rol_fotok_doksik\jegyzőkönyvek\Jegyzőkönyv\KT ülés Ete helyett PM döntés\Őszi 478 alapján\Rendelet 20201216\"/>
    </mc:Choice>
  </mc:AlternateContent>
  <bookViews>
    <workbookView xWindow="0" yWindow="0" windowWidth="2370" windowHeight="0" firstSheet="6" activeTab="9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Részletező_Önk" sheetId="37" r:id="rId10"/>
  </sheets>
  <calcPr calcId="191029"/>
</workbook>
</file>

<file path=xl/calcChain.xml><?xml version="1.0" encoding="utf-8"?>
<calcChain xmlns="http://schemas.openxmlformats.org/spreadsheetml/2006/main">
  <c r="D10" i="3" l="1"/>
  <c r="D45" i="10"/>
  <c r="D21" i="10"/>
  <c r="E58" i="7"/>
  <c r="E63" i="7"/>
  <c r="E79" i="7"/>
  <c r="Y37" i="37"/>
  <c r="Y19" i="37"/>
  <c r="Y5" i="37"/>
  <c r="E64" i="7"/>
  <c r="D20" i="13" l="1"/>
  <c r="D18" i="13"/>
  <c r="G26" i="13"/>
  <c r="H49" i="12"/>
  <c r="H28" i="12"/>
  <c r="H27" i="12"/>
  <c r="D19" i="13" s="1"/>
  <c r="H24" i="12"/>
  <c r="D16" i="13" s="1"/>
  <c r="H22" i="12"/>
  <c r="H21" i="12"/>
  <c r="D13" i="13" s="1"/>
  <c r="H20" i="12"/>
  <c r="H18" i="12"/>
  <c r="H16" i="12"/>
  <c r="H15" i="12"/>
  <c r="H14" i="12"/>
  <c r="G23" i="11"/>
  <c r="G12" i="11"/>
  <c r="H35" i="12"/>
  <c r="D27" i="13" s="1"/>
  <c r="D26" i="13" s="1"/>
  <c r="D41" i="10"/>
  <c r="G14" i="11" s="1"/>
  <c r="D32" i="10"/>
  <c r="H13" i="12" s="1"/>
  <c r="D29" i="10"/>
  <c r="H11" i="12" s="1"/>
  <c r="D22" i="10"/>
  <c r="H32" i="12" s="1"/>
  <c r="G45" i="11"/>
  <c r="E27" i="7"/>
  <c r="E19" i="7"/>
  <c r="E14" i="7"/>
  <c r="E105" i="7"/>
  <c r="E102" i="7"/>
  <c r="E106" i="7" s="1"/>
  <c r="E92" i="7"/>
  <c r="E93" i="7" s="1"/>
  <c r="E72" i="7"/>
  <c r="E71" i="7"/>
  <c r="E70" i="7"/>
  <c r="E69" i="7"/>
  <c r="E68" i="7"/>
  <c r="E67" i="7"/>
  <c r="E62" i="7"/>
  <c r="E61" i="7"/>
  <c r="E60" i="7"/>
  <c r="E57" i="7"/>
  <c r="E56" i="7"/>
  <c r="E55" i="7"/>
  <c r="D15" i="6"/>
  <c r="D29" i="6"/>
  <c r="F10" i="5"/>
  <c r="E77" i="7" s="1"/>
  <c r="G41" i="11" s="1"/>
  <c r="D10" i="5"/>
  <c r="D13" i="4"/>
  <c r="F12" i="3"/>
  <c r="D12" i="3"/>
  <c r="L48" i="37"/>
  <c r="C30" i="10" s="1"/>
  <c r="C32" i="10"/>
  <c r="C29" i="10"/>
  <c r="C45" i="10"/>
  <c r="D75" i="7"/>
  <c r="D58" i="7"/>
  <c r="U19" i="37"/>
  <c r="D30" i="10" l="1"/>
  <c r="H12" i="12" s="1"/>
  <c r="D22" i="13"/>
  <c r="D24" i="13" s="1"/>
  <c r="H34" i="12"/>
  <c r="D44" i="10"/>
  <c r="G13" i="11" s="1"/>
  <c r="D12" i="13"/>
  <c r="D11" i="13" s="1"/>
  <c r="D15" i="13"/>
  <c r="H33" i="12"/>
  <c r="G15" i="11"/>
  <c r="H50" i="12"/>
  <c r="G22" i="13" s="1"/>
  <c r="G47" i="11"/>
  <c r="H46" i="12"/>
  <c r="E73" i="7"/>
  <c r="G37" i="11" s="1"/>
  <c r="H42" i="12" s="1"/>
  <c r="G15" i="13" s="1"/>
  <c r="H19" i="12"/>
  <c r="H25" i="12"/>
  <c r="D17" i="13" s="1"/>
  <c r="G21" i="13"/>
  <c r="G24" i="13" s="1"/>
  <c r="G27" i="11"/>
  <c r="G28" i="11" s="1"/>
  <c r="E65" i="7"/>
  <c r="G36" i="11" s="1"/>
  <c r="H41" i="12" s="1"/>
  <c r="G14" i="13" s="1"/>
  <c r="D22" i="6"/>
  <c r="H12" i="37"/>
  <c r="D10" i="37"/>
  <c r="E25" i="7" s="1"/>
  <c r="P10" i="37"/>
  <c r="E33" i="7" s="1"/>
  <c r="H23" i="12" l="1"/>
  <c r="H51" i="12"/>
  <c r="D61" i="7"/>
  <c r="D63" i="7"/>
  <c r="D62" i="7"/>
  <c r="D64" i="7"/>
  <c r="D60" i="7"/>
  <c r="U46" i="37"/>
  <c r="V46" i="37"/>
  <c r="V42" i="37" s="1"/>
  <c r="Q46" i="37"/>
  <c r="R46" i="37"/>
  <c r="R42" i="37" s="1"/>
  <c r="S46" i="37"/>
  <c r="S42" i="37"/>
  <c r="C9" i="6"/>
  <c r="C12" i="3"/>
  <c r="E12" i="3"/>
  <c r="G42" i="11" l="1"/>
  <c r="H47" i="12" s="1"/>
  <c r="G40" i="11"/>
  <c r="V30" i="37"/>
  <c r="V27" i="37"/>
  <c r="V19" i="37"/>
  <c r="V12" i="37"/>
  <c r="V7" i="37"/>
  <c r="V10" i="37" s="1"/>
  <c r="X60" i="37"/>
  <c r="Y60" i="37" s="1"/>
  <c r="X59" i="37"/>
  <c r="Y59" i="37" s="1"/>
  <c r="X58" i="37"/>
  <c r="X57" i="37"/>
  <c r="Y57" i="37" s="1"/>
  <c r="X56" i="37"/>
  <c r="Y56" i="37" s="1"/>
  <c r="X55" i="37"/>
  <c r="Y55" i="37" s="1"/>
  <c r="X54" i="37"/>
  <c r="Y54" i="37" s="1"/>
  <c r="X53" i="37"/>
  <c r="Y53" i="37" s="1"/>
  <c r="X52" i="37"/>
  <c r="Y52" i="37" s="1"/>
  <c r="X51" i="37"/>
  <c r="Y51" i="37" s="1"/>
  <c r="X50" i="37"/>
  <c r="Y50" i="37" s="1"/>
  <c r="X49" i="37"/>
  <c r="Y49" i="37" s="1"/>
  <c r="X48" i="37"/>
  <c r="Y48" i="37" s="1"/>
  <c r="X47" i="37"/>
  <c r="Y47" i="37" s="1"/>
  <c r="Y46" i="37" s="1"/>
  <c r="X45" i="37"/>
  <c r="Y45" i="37" s="1"/>
  <c r="X41" i="37"/>
  <c r="X40" i="37"/>
  <c r="X35" i="37"/>
  <c r="X34" i="37"/>
  <c r="Y34" i="37" s="1"/>
  <c r="X33" i="37"/>
  <c r="Y33" i="37" s="1"/>
  <c r="X32" i="37"/>
  <c r="Y32" i="37" s="1"/>
  <c r="Y30" i="37" s="1"/>
  <c r="X31" i="37"/>
  <c r="X29" i="37"/>
  <c r="Y29" i="37" s="1"/>
  <c r="Y27" i="37" s="1"/>
  <c r="X28" i="37"/>
  <c r="X26" i="37"/>
  <c r="X25" i="37"/>
  <c r="X24" i="37"/>
  <c r="X23" i="37"/>
  <c r="X22" i="37"/>
  <c r="X21" i="37"/>
  <c r="X20" i="37"/>
  <c r="X18" i="37"/>
  <c r="X17" i="37"/>
  <c r="Y17" i="37" s="1"/>
  <c r="Y16" i="37" s="1"/>
  <c r="X15" i="37"/>
  <c r="Y15" i="37" s="1"/>
  <c r="Y12" i="37" s="1"/>
  <c r="X14" i="37"/>
  <c r="X13" i="37"/>
  <c r="X9" i="37"/>
  <c r="Y9" i="37" s="1"/>
  <c r="Y7" i="37" s="1"/>
  <c r="X8" i="37"/>
  <c r="S30" i="37"/>
  <c r="S27" i="37"/>
  <c r="S19" i="37"/>
  <c r="S16" i="37"/>
  <c r="S12" i="37"/>
  <c r="S7" i="37"/>
  <c r="E20" i="7" s="1"/>
  <c r="N30" i="37"/>
  <c r="N27" i="37"/>
  <c r="N19" i="37"/>
  <c r="N16" i="37"/>
  <c r="N12" i="37"/>
  <c r="N10" i="37"/>
  <c r="N7" i="37"/>
  <c r="E12" i="37"/>
  <c r="D55" i="7"/>
  <c r="C41" i="10"/>
  <c r="R30" i="37"/>
  <c r="T30" i="37"/>
  <c r="R27" i="37"/>
  <c r="T27" i="37"/>
  <c r="R19" i="37"/>
  <c r="T19" i="37"/>
  <c r="R16" i="37"/>
  <c r="T16" i="37"/>
  <c r="Q12" i="37"/>
  <c r="R12" i="37"/>
  <c r="T12" i="37"/>
  <c r="T10" i="37"/>
  <c r="R7" i="37"/>
  <c r="E17" i="7" s="1"/>
  <c r="G30" i="37"/>
  <c r="G27" i="37"/>
  <c r="G19" i="37"/>
  <c r="G12" i="37"/>
  <c r="G10" i="37"/>
  <c r="Y11" i="37" l="1"/>
  <c r="Y6" i="37" s="1"/>
  <c r="Y58" i="37"/>
  <c r="C35" i="10"/>
  <c r="C37" i="10" s="1"/>
  <c r="D35" i="10"/>
  <c r="H45" i="12"/>
  <c r="H48" i="12" s="1"/>
  <c r="G43" i="11"/>
  <c r="E80" i="7"/>
  <c r="S10" i="37"/>
  <c r="D20" i="7"/>
  <c r="R10" i="37"/>
  <c r="D17" i="7"/>
  <c r="V11" i="37"/>
  <c r="S11" i="37"/>
  <c r="N11" i="37"/>
  <c r="T11" i="37"/>
  <c r="R11" i="37"/>
  <c r="E45" i="7" s="1"/>
  <c r="G11" i="37"/>
  <c r="G6" i="37" s="1"/>
  <c r="H17" i="12" l="1"/>
  <c r="H10" i="12" s="1"/>
  <c r="H31" i="12" s="1"/>
  <c r="H36" i="12" s="1"/>
  <c r="G11" i="11"/>
  <c r="D37" i="10"/>
  <c r="D46" i="10" s="1"/>
  <c r="N6" i="37"/>
  <c r="E44" i="7"/>
  <c r="D44" i="7"/>
  <c r="D48" i="7"/>
  <c r="E48" i="7"/>
  <c r="D50" i="7"/>
  <c r="E50" i="7"/>
  <c r="D31" i="7"/>
  <c r="E31" i="7"/>
  <c r="D34" i="7"/>
  <c r="E34" i="7"/>
  <c r="G20" i="13"/>
  <c r="S6" i="37"/>
  <c r="V6" i="37"/>
  <c r="R6" i="37"/>
  <c r="D45" i="7"/>
  <c r="D10" i="13" l="1"/>
  <c r="D21" i="13" s="1"/>
  <c r="D25" i="13" s="1"/>
  <c r="D28" i="13" s="1"/>
  <c r="G16" i="11"/>
  <c r="G30" i="11" s="1"/>
  <c r="G35" i="12"/>
  <c r="C22" i="10"/>
  <c r="C29" i="6"/>
  <c r="W36" i="37" s="1"/>
  <c r="O16" i="37" l="1"/>
  <c r="L30" i="37"/>
  <c r="L27" i="37"/>
  <c r="F45" i="11"/>
  <c r="G50" i="12" s="1"/>
  <c r="F22" i="13" s="1"/>
  <c r="T42" i="37"/>
  <c r="T6" i="37"/>
  <c r="W6" i="37"/>
  <c r="X43" i="37"/>
  <c r="Y43" i="37" s="1"/>
  <c r="Q42" i="37"/>
  <c r="W42" i="37"/>
  <c r="Q30" i="37"/>
  <c r="Q19" i="37"/>
  <c r="Q16" i="37"/>
  <c r="Q27" i="37"/>
  <c r="Q7" i="37"/>
  <c r="Q10" i="37" s="1"/>
  <c r="F11" i="11"/>
  <c r="P46" i="37"/>
  <c r="P42" i="37" s="1"/>
  <c r="D72" i="7"/>
  <c r="D71" i="7"/>
  <c r="D70" i="7"/>
  <c r="D69" i="7"/>
  <c r="D68" i="7"/>
  <c r="C47" i="7"/>
  <c r="C46" i="7"/>
  <c r="C43" i="7"/>
  <c r="C42" i="7"/>
  <c r="C41" i="7"/>
  <c r="D27" i="7"/>
  <c r="C33" i="7"/>
  <c r="C32" i="7"/>
  <c r="C30" i="7"/>
  <c r="C29" i="7"/>
  <c r="C28" i="7"/>
  <c r="X4" i="37"/>
  <c r="X5" i="37"/>
  <c r="F20" i="7"/>
  <c r="C19" i="7"/>
  <c r="F18" i="7"/>
  <c r="C18" i="7"/>
  <c r="F16" i="7"/>
  <c r="C16" i="7"/>
  <c r="F15" i="7"/>
  <c r="C15" i="7"/>
  <c r="F14" i="7"/>
  <c r="C14" i="7"/>
  <c r="F13" i="7"/>
  <c r="F12" i="7"/>
  <c r="U27" i="37"/>
  <c r="P30" i="37"/>
  <c r="U30" i="37"/>
  <c r="P27" i="37"/>
  <c r="P19" i="37"/>
  <c r="P16" i="37"/>
  <c r="U16" i="37"/>
  <c r="P12" i="37"/>
  <c r="U12" i="37"/>
  <c r="U7" i="37"/>
  <c r="U10" i="37" s="1"/>
  <c r="D33" i="7" l="1"/>
  <c r="D19" i="7"/>
  <c r="X36" i="37"/>
  <c r="Q11" i="37"/>
  <c r="P11" i="37"/>
  <c r="E47" i="7" s="1"/>
  <c r="U11" i="37"/>
  <c r="E49" i="7" s="1"/>
  <c r="U6" i="37" l="1"/>
  <c r="D49" i="7"/>
  <c r="P6" i="37"/>
  <c r="D47" i="7"/>
  <c r="J46" i="37"/>
  <c r="J42" i="37" s="1"/>
  <c r="K46" i="37"/>
  <c r="K42" i="37" s="1"/>
  <c r="L46" i="37"/>
  <c r="M46" i="37"/>
  <c r="M42" i="37" s="1"/>
  <c r="O46" i="37"/>
  <c r="O42" i="37" s="1"/>
  <c r="J30" i="37"/>
  <c r="K30" i="37"/>
  <c r="M30" i="37"/>
  <c r="O30" i="37"/>
  <c r="J27" i="37"/>
  <c r="M27" i="37"/>
  <c r="O27" i="37"/>
  <c r="J19" i="37"/>
  <c r="K19" i="37"/>
  <c r="L19" i="37"/>
  <c r="M19" i="37"/>
  <c r="O19" i="37"/>
  <c r="J16" i="37"/>
  <c r="K16" i="37"/>
  <c r="L16" i="37"/>
  <c r="M16" i="37"/>
  <c r="J12" i="37"/>
  <c r="K12" i="37"/>
  <c r="L12" i="37"/>
  <c r="M12" i="37"/>
  <c r="O12" i="37"/>
  <c r="J7" i="37"/>
  <c r="E13" i="7" s="1"/>
  <c r="I7" i="37"/>
  <c r="I10" i="37" s="1"/>
  <c r="E35" i="7" s="1"/>
  <c r="E46" i="37"/>
  <c r="E42" i="37" s="1"/>
  <c r="F46" i="37"/>
  <c r="F42" i="37" s="1"/>
  <c r="H46" i="37"/>
  <c r="H42" i="37" s="1"/>
  <c r="I46" i="37"/>
  <c r="I42" i="37" s="1"/>
  <c r="D46" i="37"/>
  <c r="D42" i="37" s="1"/>
  <c r="E30" i="37"/>
  <c r="F30" i="37"/>
  <c r="H30" i="37"/>
  <c r="I30" i="37"/>
  <c r="D30" i="37"/>
  <c r="E27" i="37"/>
  <c r="F27" i="37"/>
  <c r="H27" i="37"/>
  <c r="I27" i="37"/>
  <c r="D27" i="37"/>
  <c r="E19" i="37"/>
  <c r="F19" i="37"/>
  <c r="H19" i="37"/>
  <c r="I19" i="37"/>
  <c r="D19" i="37"/>
  <c r="E16" i="37"/>
  <c r="F16" i="37"/>
  <c r="H16" i="37"/>
  <c r="I16" i="37"/>
  <c r="F12" i="37"/>
  <c r="I12" i="37"/>
  <c r="D16" i="37"/>
  <c r="D12" i="37"/>
  <c r="E7" i="37"/>
  <c r="E12" i="7" s="1"/>
  <c r="F7" i="37"/>
  <c r="F10" i="37" s="1"/>
  <c r="H7" i="37"/>
  <c r="U42" i="37"/>
  <c r="X16" i="37" l="1"/>
  <c r="X12" i="37"/>
  <c r="X27" i="37"/>
  <c r="X19" i="37"/>
  <c r="X30" i="37"/>
  <c r="X46" i="37"/>
  <c r="D22" i="7"/>
  <c r="E10" i="37"/>
  <c r="D12" i="7"/>
  <c r="J10" i="37"/>
  <c r="D13" i="7"/>
  <c r="H11" i="37"/>
  <c r="F11" i="37"/>
  <c r="F6" i="37" s="1"/>
  <c r="O11" i="37"/>
  <c r="J11" i="37"/>
  <c r="E40" i="7" s="1"/>
  <c r="E11" i="37"/>
  <c r="E39" i="7" s="1"/>
  <c r="L11" i="37"/>
  <c r="K11" i="37"/>
  <c r="M11" i="37"/>
  <c r="I11" i="37"/>
  <c r="I6" i="37" s="1"/>
  <c r="D11" i="37"/>
  <c r="E38" i="7" s="1"/>
  <c r="X11" i="37" l="1"/>
  <c r="E51" i="7"/>
  <c r="D43" i="7"/>
  <c r="E43" i="7"/>
  <c r="D41" i="7"/>
  <c r="E41" i="7"/>
  <c r="D26" i="7"/>
  <c r="E26" i="7"/>
  <c r="D42" i="7"/>
  <c r="E42" i="7"/>
  <c r="D46" i="7"/>
  <c r="E46" i="7"/>
  <c r="E52" i="7"/>
  <c r="G35" i="11" s="1"/>
  <c r="H40" i="12" s="1"/>
  <c r="G12" i="13" s="1"/>
  <c r="D7" i="37"/>
  <c r="E11" i="7" s="1"/>
  <c r="H6" i="37"/>
  <c r="D35" i="7"/>
  <c r="J6" i="37"/>
  <c r="D40" i="7"/>
  <c r="D51" i="7"/>
  <c r="E6" i="37"/>
  <c r="D39" i="7"/>
  <c r="D38" i="7"/>
  <c r="M7" i="37"/>
  <c r="E16" i="7" s="1"/>
  <c r="O7" i="37"/>
  <c r="L7" i="37"/>
  <c r="E15" i="7" s="1"/>
  <c r="K10" i="37"/>
  <c r="E28" i="7" s="1"/>
  <c r="D14" i="7"/>
  <c r="D18" i="7" l="1"/>
  <c r="E18" i="7"/>
  <c r="E21" i="7"/>
  <c r="E23" i="7" s="1"/>
  <c r="X7" i="37"/>
  <c r="D11" i="7"/>
  <c r="D16" i="7"/>
  <c r="M10" i="37"/>
  <c r="E30" i="7" s="1"/>
  <c r="O10" i="37"/>
  <c r="L10" i="37"/>
  <c r="D15" i="7"/>
  <c r="K6" i="37"/>
  <c r="D28" i="7"/>
  <c r="D6" i="37"/>
  <c r="D25" i="7"/>
  <c r="D32" i="7" l="1"/>
  <c r="E32" i="7"/>
  <c r="E36" i="7" s="1"/>
  <c r="G34" i="11" s="1"/>
  <c r="H39" i="12" s="1"/>
  <c r="G11" i="13" s="1"/>
  <c r="G33" i="11"/>
  <c r="E81" i="7"/>
  <c r="E109" i="7" s="1"/>
  <c r="D29" i="7"/>
  <c r="X10" i="37"/>
  <c r="O6" i="37"/>
  <c r="D30" i="7"/>
  <c r="M6" i="37"/>
  <c r="D21" i="7"/>
  <c r="D23" i="7" s="1"/>
  <c r="G49" i="12"/>
  <c r="F21" i="13" s="1"/>
  <c r="G17" i="12"/>
  <c r="C10" i="5"/>
  <c r="H38" i="12" l="1"/>
  <c r="G38" i="11"/>
  <c r="G48" i="11" s="1"/>
  <c r="L39" i="37"/>
  <c r="X39" i="37" s="1"/>
  <c r="C44" i="10"/>
  <c r="L44" i="37"/>
  <c r="G12" i="3"/>
  <c r="D36" i="7"/>
  <c r="E10" i="5"/>
  <c r="L38" i="37" s="1"/>
  <c r="G11" i="12"/>
  <c r="C13" i="4"/>
  <c r="D78" i="7" l="1"/>
  <c r="D79" i="7" s="1"/>
  <c r="X38" i="37"/>
  <c r="L6" i="37"/>
  <c r="X44" i="37"/>
  <c r="Y44" i="37" s="1"/>
  <c r="Y42" i="37" s="1"/>
  <c r="Y62" i="37" s="1"/>
  <c r="L42" i="37"/>
  <c r="X42" i="37" s="1"/>
  <c r="G10" i="13"/>
  <c r="G19" i="13" s="1"/>
  <c r="H44" i="12"/>
  <c r="H53" i="12" s="1"/>
  <c r="G10" i="5"/>
  <c r="D77" i="7"/>
  <c r="D80" i="7" s="1"/>
  <c r="C22" i="13"/>
  <c r="G34" i="12"/>
  <c r="G25" i="13" l="1"/>
  <c r="G28" i="13"/>
  <c r="F13" i="11"/>
  <c r="C46" i="10"/>
  <c r="C20" i="13"/>
  <c r="G25" i="12"/>
  <c r="C27" i="13" l="1"/>
  <c r="C26" i="13" s="1"/>
  <c r="G28" i="12"/>
  <c r="C17" i="13" s="1"/>
  <c r="G27" i="12"/>
  <c r="C19" i="13" s="1"/>
  <c r="C18" i="13"/>
  <c r="G24" i="12"/>
  <c r="C16" i="13" s="1"/>
  <c r="G22" i="12"/>
  <c r="G21" i="12"/>
  <c r="C13" i="13" s="1"/>
  <c r="G20" i="12"/>
  <c r="G18" i="12"/>
  <c r="G16" i="12"/>
  <c r="G15" i="12"/>
  <c r="G14" i="12"/>
  <c r="G13" i="12"/>
  <c r="G12" i="12"/>
  <c r="F27" i="11"/>
  <c r="F14" i="11"/>
  <c r="F12" i="11"/>
  <c r="C10" i="13"/>
  <c r="C12" i="13" l="1"/>
  <c r="C11" i="13" s="1"/>
  <c r="D67" i="7"/>
  <c r="D57" i="7"/>
  <c r="D56" i="7"/>
  <c r="C24" i="13" l="1"/>
  <c r="G23" i="12"/>
  <c r="G19" i="12"/>
  <c r="F28" i="11"/>
  <c r="F23" i="11"/>
  <c r="D105" i="7"/>
  <c r="D102" i="7"/>
  <c r="D92" i="7"/>
  <c r="D93" i="7" s="1"/>
  <c r="D73" i="7"/>
  <c r="D52" i="7"/>
  <c r="F35" i="11" s="1"/>
  <c r="G40" i="12" s="1"/>
  <c r="F34" i="11"/>
  <c r="G39" i="12" s="1"/>
  <c r="F33" i="11"/>
  <c r="G38" i="12" s="1"/>
  <c r="F37" i="11" l="1"/>
  <c r="G42" i="12" s="1"/>
  <c r="F15" i="13" s="1"/>
  <c r="F40" i="11"/>
  <c r="G45" i="12" s="1"/>
  <c r="D106" i="7"/>
  <c r="G32" i="12"/>
  <c r="F15" i="11"/>
  <c r="F16" i="11" s="1"/>
  <c r="F30" i="11" s="1"/>
  <c r="C15" i="13" l="1"/>
  <c r="C21" i="13" s="1"/>
  <c r="C25" i="13" s="1"/>
  <c r="C28" i="13" s="1"/>
  <c r="G33" i="12"/>
  <c r="D65" i="7" l="1"/>
  <c r="D81" i="7" s="1"/>
  <c r="F21" i="7" l="1"/>
  <c r="F42" i="11"/>
  <c r="G47" i="12" s="1"/>
  <c r="F109" i="7" l="1"/>
  <c r="F81" i="7"/>
  <c r="F11" i="13"/>
  <c r="F41" i="11"/>
  <c r="F102" i="7"/>
  <c r="G48" i="12" l="1"/>
  <c r="F20" i="13" s="1"/>
  <c r="G46" i="12"/>
  <c r="C22" i="6"/>
  <c r="F10" i="13"/>
  <c r="F43" i="11"/>
  <c r="F105" i="7"/>
  <c r="X37" i="37" l="1"/>
  <c r="Q37" i="37"/>
  <c r="Q6" i="37"/>
  <c r="X6" i="37" s="1"/>
  <c r="F26" i="13"/>
  <c r="G10" i="12"/>
  <c r="G31" i="12" s="1"/>
  <c r="G36" i="12" s="1"/>
  <c r="X62" i="37" l="1"/>
  <c r="D109" i="7"/>
  <c r="F36" i="11"/>
  <c r="F38" i="11" s="1"/>
  <c r="G41" i="12" l="1"/>
  <c r="G44" i="12" s="1"/>
  <c r="F14" i="13" l="1"/>
  <c r="F47" i="11"/>
  <c r="F48" i="11" s="1"/>
  <c r="G51" i="12" l="1"/>
  <c r="F24" i="13"/>
  <c r="F12" i="13" l="1"/>
  <c r="F19" i="13" s="1"/>
  <c r="G53" i="12"/>
  <c r="F28" i="13" l="1"/>
  <c r="F25" i="13"/>
</calcChain>
</file>

<file path=xl/comments1.xml><?xml version="1.0" encoding="utf-8"?>
<comments xmlns="http://schemas.openxmlformats.org/spreadsheetml/2006/main">
  <authors>
    <author>ASUS</author>
  </authors>
  <commentList>
    <comment ref="C8" authorId="0" shapeId="0">
      <text>
        <r>
          <rPr>
            <b/>
            <sz val="9"/>
            <color indexed="81"/>
            <rFont val="Tahoma"/>
            <charset val="1"/>
          </rPr>
          <t xml:space="preserve">közművesítési hj
</t>
        </r>
      </text>
    </comment>
  </commentList>
</comments>
</file>

<file path=xl/comments2.xml><?xml version="1.0" encoding="utf-8"?>
<comments xmlns="http://schemas.openxmlformats.org/spreadsheetml/2006/main">
  <authors>
    <author>User</author>
    <author>ASUS</author>
  </authors>
  <commentList>
    <comment ref="F3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tartalék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Társulás:1.212.681,-
Köh:6.115.534,-
</t>
        </r>
      </text>
    </comment>
    <comment ref="D41" authorId="1" shapeId="0">
      <text>
        <r>
          <rPr>
            <b/>
            <sz val="9"/>
            <color indexed="81"/>
            <rFont val="Tahoma"/>
            <charset val="1"/>
          </rPr>
          <t>Hiteltörlesztés Megye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  <charset val="238"/>
          </rPr>
          <t>előleg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közút:1.827.350,-
</t>
        </r>
      </text>
    </comment>
    <comment ref="L48" authorId="1" shapeId="0">
      <text>
        <r>
          <rPr>
            <b/>
            <sz val="9"/>
            <color indexed="81"/>
            <rFont val="Tahoma"/>
            <charset val="1"/>
          </rPr>
          <t xml:space="preserve">KLIK bérleti díj
Területbérlet 
</t>
        </r>
      </text>
    </comment>
    <comment ref="D58" authorId="1" shapeId="0">
      <text>
        <r>
          <rPr>
            <b/>
            <sz val="9"/>
            <color indexed="81"/>
            <rFont val="Tahoma"/>
            <charset val="1"/>
          </rPr>
          <t xml:space="preserve">Megyétől hitel 
</t>
        </r>
      </text>
    </comment>
    <comment ref="L58" authorId="1" shapeId="0">
      <text>
        <r>
          <rPr>
            <b/>
            <sz val="9"/>
            <color indexed="81"/>
            <rFont val="Tahoma"/>
            <charset val="1"/>
          </rPr>
          <t xml:space="preserve">Rakodógép értékesítése
</t>
        </r>
      </text>
    </comment>
  </commentList>
</comments>
</file>

<file path=xl/sharedStrings.xml><?xml version="1.0" encoding="utf-8"?>
<sst xmlns="http://schemas.openxmlformats.org/spreadsheetml/2006/main" count="641" uniqueCount="470">
  <si>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</si>
  <si>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</si>
  <si>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</si>
  <si>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</si>
  <si>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</si>
  <si>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</si>
  <si>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</si>
  <si>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</si>
  <si>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</si>
  <si>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</si>
  <si>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</si>
  <si>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</si>
  <si>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</si>
  <si>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</si>
  <si>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</si>
  <si>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</si>
  <si>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</si>
  <si>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</si>
  <si>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</si>
  <si>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</si>
  <si>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</si>
  <si>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</si>
  <si>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</si>
  <si>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</si>
  <si>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</si>
  <si>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</si>
  <si>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</si>
  <si>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</si>
  <si>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</si>
  <si>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Szociális étkeztetés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</si>
  <si>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</si>
  <si>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</si>
  <si>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</si>
  <si>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</si>
  <si>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</si>
  <si>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</si>
  <si>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</si>
  <si>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</si>
  <si>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</si>
  <si>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</si>
  <si>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</si>
  <si>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</si>
  <si>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</si>
  <si>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</si>
  <si>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</si>
  <si>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</si>
  <si>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</si>
  <si>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</si>
  <si>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</si>
  <si>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</si>
  <si>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</si>
  <si>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</si>
  <si>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</si>
  <si>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</si>
  <si>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</si>
  <si>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</si>
  <si>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</si>
  <si>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</si>
  <si>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</si>
  <si>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</si>
  <si>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</si>
  <si>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</si>
  <si>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</si>
  <si>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</si>
  <si>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</si>
  <si>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</si>
  <si>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</si>
  <si>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</si>
  <si>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</si>
  <si>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</si>
  <si>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</si>
  <si>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</si>
  <si>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</si>
  <si>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</si>
  <si>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</si>
  <si>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</si>
  <si>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</si>
  <si>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</si>
  <si>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</si>
  <si>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</si>
  <si>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</si>
  <si>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</si>
  <si>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</si>
  <si>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</si>
  <si>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</si>
  <si>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</si>
  <si>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</si>
  <si>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</si>
  <si>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</si>
  <si>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</si>
  <si>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</si>
  <si>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</si>
  <si>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</si>
  <si>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</si>
  <si>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</si>
  <si>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</si>
  <si>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</si>
  <si>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</si>
  <si>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</si>
  <si>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</si>
  <si>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</si>
  <si>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</si>
  <si>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</si>
  <si>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</si>
  <si>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</si>
  <si>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</si>
  <si>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</si>
  <si>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</si>
  <si>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</si>
  <si>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</si>
  <si>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</si>
  <si>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</si>
  <si>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</si>
  <si>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</si>
  <si>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</si>
  <si>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</si>
  <si>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</si>
  <si>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</si>
  <si>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</si>
  <si>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</si>
  <si>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</si>
  <si>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</si>
  <si>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</si>
  <si>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</si>
  <si>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</si>
  <si>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</si>
  <si>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</si>
  <si>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</si>
  <si>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</si>
  <si>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</si>
  <si>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</si>
  <si>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</si>
  <si>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</si>
  <si>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</si>
  <si>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</si>
  <si>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</si>
  <si>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</si>
  <si>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</si>
  <si>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</si>
  <si>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</si>
  <si>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</si>
  <si>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</si>
  <si>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</si>
  <si>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</si>
  <si>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</si>
  <si>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</si>
  <si>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</si>
  <si>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</si>
  <si>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</si>
  <si>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</si>
  <si>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</si>
  <si>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</si>
  <si>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</si>
  <si>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</si>
  <si>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</si>
  <si>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</si>
  <si>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</si>
  <si>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</si>
  <si>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</si>
  <si>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</si>
  <si>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</si>
  <si>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</si>
  <si>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</si>
  <si>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</si>
  <si>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</si>
  <si>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</si>
  <si>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</si>
  <si>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</si>
  <si>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</si>
  <si>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</si>
  <si>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</si>
  <si>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</si>
  <si>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</si>
  <si>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</si>
  <si>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</si>
  <si>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</si>
  <si>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</si>
  <si>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</si>
  <si>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</si>
  <si>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</si>
  <si>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</si>
  <si>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</si>
  <si>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</si>
  <si>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</si>
  <si>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</si>
  <si>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</si>
  <si>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</si>
  <si>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</si>
  <si>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</si>
  <si>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</si>
  <si>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</si>
  <si>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</si>
  <si>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</si>
  <si>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</si>
  <si>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</si>
  <si>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</si>
  <si>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</si>
  <si>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Komáromi Vízitársulat - tagdíj </t>
  </si>
  <si>
    <t xml:space="preserve">Tata és Környéke Turisztikai Egyesület - tagdíj </t>
  </si>
  <si>
    <t>Szociális étkezők térítési díj kedvezmény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</si>
  <si>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</si>
  <si>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</si>
  <si>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</si>
  <si>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</si>
  <si>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</si>
  <si>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</si>
  <si>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</si>
  <si>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</si>
  <si>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</si>
  <si>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</si>
  <si>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</si>
  <si>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</si>
  <si>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</si>
  <si>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</si>
  <si>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</si>
  <si>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</si>
  <si>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</si>
  <si>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</si>
  <si>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</si>
  <si>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</si>
  <si>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</si>
  <si>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</si>
  <si>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</si>
  <si>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</si>
  <si>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</si>
  <si>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</si>
  <si>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</si>
  <si>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</si>
  <si>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>Polgármesteri illetmény támogatása</t>
  </si>
  <si>
    <t xml:space="preserve">Bérleti díj  </t>
  </si>
  <si>
    <t>Közvetített szolgáltatások</t>
  </si>
  <si>
    <t>Befektetett pénzügyi eszközök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</si>
  <si>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</si>
  <si>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</si>
  <si>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</si>
  <si>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</si>
  <si>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</si>
  <si>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</si>
  <si>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</si>
  <si>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</si>
  <si>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</si>
  <si>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</si>
  <si>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</si>
  <si>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</si>
  <si>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</si>
  <si>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Működési célú pénzeszközátvétel - társ.telep.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</si>
  <si>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</si>
  <si>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</si>
  <si>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</si>
  <si>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</si>
  <si>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</si>
  <si>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</si>
  <si>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</si>
  <si>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</si>
  <si>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</si>
  <si>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</si>
  <si>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</si>
  <si>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</si>
  <si>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</si>
  <si>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</si>
  <si>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</si>
  <si>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</si>
  <si>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</si>
  <si>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</si>
  <si>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</si>
  <si>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</si>
  <si>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</si>
  <si>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</si>
  <si>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</si>
  <si>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</si>
  <si>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</si>
  <si>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</si>
  <si>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</si>
  <si>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</si>
  <si>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</si>
  <si>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</si>
  <si>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</si>
  <si>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</si>
  <si>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</si>
  <si>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</si>
  <si>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</si>
  <si>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</si>
  <si>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</si>
  <si>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</si>
  <si>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</si>
  <si>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</si>
  <si>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</si>
  <si>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</si>
  <si>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</si>
  <si>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</si>
  <si>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</si>
  <si>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</si>
  <si>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</si>
  <si>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</si>
  <si>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</si>
  <si>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</si>
  <si>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</si>
  <si>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</si>
  <si>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</si>
  <si>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</si>
  <si>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</si>
  <si>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</si>
  <si>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</si>
  <si>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</si>
  <si>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</si>
  <si>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</si>
  <si>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</si>
  <si>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</si>
  <si>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</si>
  <si>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</si>
  <si>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</si>
  <si>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</si>
  <si>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</si>
  <si>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</si>
  <si>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</si>
  <si>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</si>
  <si>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</si>
  <si>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</si>
  <si>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</si>
  <si>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</si>
  <si>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</si>
  <si>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</si>
  <si>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</si>
  <si>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</si>
  <si>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</si>
  <si>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</si>
  <si>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</si>
  <si>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</si>
  <si>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</si>
  <si>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</si>
  <si>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</si>
  <si>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</si>
  <si>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</si>
  <si>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</si>
  <si>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</si>
  <si>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</si>
  <si>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</si>
  <si>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</si>
  <si>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</si>
  <si>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</si>
  <si>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</si>
  <si>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</si>
  <si>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</si>
  <si>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</si>
  <si>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</si>
  <si>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</si>
  <si>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</si>
  <si>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</si>
  <si>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</si>
  <si>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</si>
  <si>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</si>
  <si>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</si>
  <si>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</si>
  <si>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</si>
  <si>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</si>
  <si>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</si>
  <si>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</si>
  <si>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</si>
  <si>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</si>
  <si>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</si>
  <si>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</si>
  <si>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</si>
  <si>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</si>
  <si>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</si>
  <si>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</si>
  <si>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</si>
  <si>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</si>
  <si>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</si>
  <si>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</si>
  <si>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</si>
  <si>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</si>
  <si>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</si>
  <si>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</si>
  <si>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</si>
  <si>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</si>
  <si>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</si>
  <si>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</si>
  <si>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</si>
  <si>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</si>
  <si>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</si>
  <si>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</si>
  <si>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</si>
  <si>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</si>
  <si>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</si>
  <si>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</si>
  <si>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</si>
  <si>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</si>
  <si>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</si>
  <si>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</si>
  <si>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</si>
  <si>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</si>
  <si>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</si>
  <si>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</si>
  <si>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</si>
  <si>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</si>
  <si>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</si>
  <si>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</si>
  <si>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>107060</t>
  </si>
  <si>
    <t>900020</t>
  </si>
  <si>
    <t>Önkormányzatok funkcióra nem sorolható bevételei államháztartáson kívülről</t>
  </si>
  <si>
    <t>KÖH hozzájárulás_2019. évi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</si>
  <si>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</si>
  <si>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</si>
  <si>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</si>
  <si>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Közös Hivatal pénzmaradványával korrigálva </t>
  </si>
  <si>
    <t>Háziorvosi alapellátás</t>
  </si>
  <si>
    <t>072111</t>
  </si>
  <si>
    <t xml:space="preserve">Egyéb pénzbeli ellátás  </t>
  </si>
  <si>
    <t>Támogatási célú finanszírozási műveletek</t>
  </si>
  <si>
    <t>018030</t>
  </si>
  <si>
    <t>Óvodai nevelés, ellátás működtetési feladatai</t>
  </si>
  <si>
    <t>091140</t>
  </si>
  <si>
    <t>Intézményen kívüli gyermekétkeztetés</t>
  </si>
  <si>
    <t>104037</t>
  </si>
  <si>
    <t>VP külterületi út</t>
  </si>
  <si>
    <t xml:space="preserve">Tárkányi Közös Önkkormányzati Hivatal </t>
  </si>
  <si>
    <t>Egyesületi támogatás</t>
  </si>
  <si>
    <t>Óvodai nevelés, ellátás működési feladatai</t>
  </si>
  <si>
    <t xml:space="preserve">Egyéb közhatalmi bevétel </t>
  </si>
  <si>
    <t>Sportlétesítmények, edzőtáborok működtetése és fejlesztése</t>
  </si>
  <si>
    <t>081030</t>
  </si>
  <si>
    <t xml:space="preserve">Gyermekétkeztetés köznevelési intézményben </t>
  </si>
  <si>
    <t>096015</t>
  </si>
  <si>
    <t>107051</t>
  </si>
  <si>
    <t>TOP orvosi rendelő</t>
  </si>
  <si>
    <t>EFOP táborhely kialakítás</t>
  </si>
  <si>
    <t xml:space="preserve">Tárkány-Ete Köznevelési Társulás </t>
  </si>
  <si>
    <t xml:space="preserve">Etei Sport Egyesület </t>
  </si>
  <si>
    <t>Háztartások Babakötvény</t>
  </si>
  <si>
    <t>Nyugdíjasklub</t>
  </si>
  <si>
    <t>Máltai Szeretetszolgálat</t>
  </si>
  <si>
    <t xml:space="preserve">Református Egyház </t>
  </si>
  <si>
    <t xml:space="preserve">Bursa-Hungarica </t>
  </si>
  <si>
    <t>Regionális Hulladékgazdálkodás</t>
  </si>
  <si>
    <t xml:space="preserve">Ete Község Önkormányzatának </t>
  </si>
  <si>
    <t xml:space="preserve">Egyházak támogatása </t>
  </si>
  <si>
    <t>Háztartások támogatása (Bursa, Babakötvény)</t>
  </si>
  <si>
    <t>Gyermekétkeztetés köznevelési intézményben</t>
  </si>
  <si>
    <t>Szociális étkeztetés szociális konyhán</t>
  </si>
  <si>
    <t>Gyermekétkeztetés</t>
  </si>
  <si>
    <t>Étkezési térítési díj (szociális étkezés,gyermekétkezés)</t>
  </si>
  <si>
    <t>Ete Község Önkormányzata</t>
  </si>
  <si>
    <t xml:space="preserve">Leader-kerékpáros pihenő kiépítése </t>
  </si>
  <si>
    <t>Közfoglalkoztatási telephely fejlesztése</t>
  </si>
  <si>
    <t>Az önkormányzat 2020. évi felhalmozási kiadásai feladatonként</t>
  </si>
  <si>
    <t>Az önkormányzat 2020. évi felújítási előirányzatai célonként</t>
  </si>
  <si>
    <t>2020. évi kiadásai és foglalkoztatotti létszáma feladatonként</t>
  </si>
  <si>
    <t>BEVÉTELEK   2020.</t>
  </si>
  <si>
    <t>Ete Község Önkormányzat kiadási és bevételei 2020. évben</t>
  </si>
  <si>
    <t>együttes kiadásai és bevételei 2020. évben</t>
  </si>
  <si>
    <t>Ete Község Önkormányzata 2020. évi mérlege</t>
  </si>
  <si>
    <t>E</t>
  </si>
  <si>
    <t>F</t>
  </si>
  <si>
    <t xml:space="preserve">Módosított tervezett bevétel </t>
  </si>
  <si>
    <t>Módosított tervezett kiadás</t>
  </si>
  <si>
    <t>Módosított tervezett bevétel</t>
  </si>
  <si>
    <t>Módosított előirányzat</t>
  </si>
  <si>
    <t xml:space="preserve">Módosított előirányzat </t>
  </si>
  <si>
    <t>Útfelújítás</t>
  </si>
  <si>
    <t xml:space="preserve">Közös Hivatal, Napraforgó Óvoda </t>
  </si>
  <si>
    <t>Szociális étkeztetés,falugondnok</t>
  </si>
  <si>
    <t>9. melléklet a 1/2021. (III. 12.) önkormányzati rendelethez</t>
  </si>
  <si>
    <t>1. melléklet a 1/2021. (III. 12.) önkormányzati rendelethez</t>
  </si>
  <si>
    <t>2. melléklet a 1/2021. (III. 12.) önkormányzati rendelethez</t>
  </si>
  <si>
    <t>3. melléklet a 1/2021. (III. 12.) önkormányzati rendelethez</t>
  </si>
  <si>
    <t>4. melléklet a 1/2021. (III. 12.)  önkormányzati rendelethez</t>
  </si>
  <si>
    <t>5. melléklet a 1/2021. (III. 12.) önkormányzati rendelethez</t>
  </si>
  <si>
    <t>6. melléklet a 1/2021. (III. 12.) önkormányzati rendelethez</t>
  </si>
  <si>
    <t>7. melléklet a 1/2021. (III. 12.) önkormányzati rendelethez</t>
  </si>
  <si>
    <t>8. melléklet a 1/2021. (III. 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</si>
</sst>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&quot;Ft&quot;_-;\-* #,##0.00\ &quot;Ft&quot;_-;_-* &quot;-&quot;??\ &quot;Ft&quot;_-;_-@_-"/>
    <numFmt numFmtId="165" formatCode="_-* #,##0\ _F_t_-;\-* #,##0\ _F_t_-;_-* &quot;-&quot;\ _F_t_-;_-@_-"/>
    <numFmt numFmtId="166" formatCode="_-* #,##0.00\ _F_t_-;\-* #,##0.00\ _F_t_-;_-* &quot;-&quot;??\ _F_t_-;_-@_-"/>
    <numFmt numFmtId="167" formatCode="#,##0\ _F_t"/>
    <numFmt numFmtId="168" formatCode="#,##0&quot; Ft&quot;"/>
    <numFmt numFmtId="169" formatCode="_-* #,##0\ _F_t_-;\-* #,##0\ _F_t_-;_-* \-??\ _F_t_-;_-@_-"/>
    <numFmt numFmtId="170" formatCode="#,##0\ &quot;Ft&quot;"/>
    <numFmt numFmtId="171" formatCode="_-* #,##0\ _F_t_-;\-* #,##0\ _F_t_-;_-* &quot;-&quot;??\ _F_t_-;_-@_-"/>
    <numFmt numFmtId="172" formatCode="_-* #,##0&quot; Ft&quot;_-;\-* #,##0&quot; Ft&quot;_-;_-* \-??&quot; Ft&quot;_-;_-@_-"/>
    <numFmt numFmtId="173" formatCode="_-* #,##0.000\ _F_t_-;\-* #,##0.000\ _F_t_-;_-* &quot;-&quot;???\ _F_t_-;_-@_-"/>
    <numFmt numFmtId="174" formatCode="#,##0.000"/>
  </numFmts>
  <fonts count="3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i/>
      <sz val="1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166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12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5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8" fontId="0" fillId="0" borderId="0" xfId="0" applyNumberFormat="1"/>
    <xf numFmtId="0" fontId="7" fillId="0" borderId="0" xfId="0" applyFont="1"/>
    <xf numFmtId="168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8" fontId="3" fillId="0" borderId="0" xfId="0" applyNumberFormat="1" applyFont="1" applyFill="1" applyBorder="1"/>
    <xf numFmtId="0" fontId="0" fillId="0" borderId="0" xfId="0" applyBorder="1"/>
    <xf numFmtId="168" fontId="0" fillId="0" borderId="0" xfId="0" applyNumberFormat="1" applyBorder="1"/>
    <xf numFmtId="0" fontId="13" fillId="0" borderId="13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7" fontId="17" fillId="0" borderId="0" xfId="2" applyNumberFormat="1" applyFont="1" applyBorder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7" fontId="0" fillId="0" borderId="0" xfId="0" applyNumberFormat="1"/>
    <xf numFmtId="0" fontId="19" fillId="0" borderId="0" xfId="0" applyFont="1" applyBorder="1" applyAlignment="1">
      <alignment horizontal="center"/>
    </xf>
    <xf numFmtId="172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29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7" xfId="0" applyFont="1" applyFill="1" applyBorder="1"/>
    <xf numFmtId="0" fontId="1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3" xfId="0" applyFont="1" applyBorder="1" applyAlignment="1"/>
    <xf numFmtId="0" fontId="14" fillId="0" borderId="13" xfId="0" applyFont="1" applyBorder="1" applyAlignment="1"/>
    <xf numFmtId="0" fontId="14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70" fontId="14" fillId="0" borderId="4" xfId="0" applyNumberFormat="1" applyFont="1" applyBorder="1"/>
    <xf numFmtId="0" fontId="14" fillId="0" borderId="0" xfId="0" applyFont="1" applyBorder="1"/>
    <xf numFmtId="0" fontId="13" fillId="0" borderId="34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167" fontId="18" fillId="0" borderId="0" xfId="0" applyNumberFormat="1" applyFont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171" fontId="0" fillId="0" borderId="0" xfId="0" applyNumberFormat="1"/>
    <xf numFmtId="171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71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7" fontId="11" fillId="0" borderId="17" xfId="0" applyNumberFormat="1" applyFont="1" applyBorder="1"/>
    <xf numFmtId="0" fontId="13" fillId="0" borderId="38" xfId="0" applyFont="1" applyBorder="1"/>
    <xf numFmtId="0" fontId="13" fillId="0" borderId="34" xfId="0" applyFont="1" applyBorder="1"/>
    <xf numFmtId="0" fontId="2" fillId="0" borderId="17" xfId="0" applyFont="1" applyBorder="1"/>
    <xf numFmtId="167" fontId="2" fillId="0" borderId="17" xfId="0" applyNumberFormat="1" applyFont="1" applyBorder="1"/>
    <xf numFmtId="0" fontId="13" fillId="0" borderId="17" xfId="0" applyFont="1" applyBorder="1"/>
    <xf numFmtId="0" fontId="13" fillId="0" borderId="17" xfId="0" applyFont="1" applyBorder="1" applyAlignment="1">
      <alignment horizontal="right"/>
    </xf>
    <xf numFmtId="167" fontId="13" fillId="0" borderId="17" xfId="0" applyNumberFormat="1" applyFont="1" applyBorder="1"/>
    <xf numFmtId="0" fontId="2" fillId="4" borderId="17" xfId="0" applyFont="1" applyFill="1" applyBorder="1" applyAlignment="1">
      <alignment wrapText="1"/>
    </xf>
    <xf numFmtId="167" fontId="2" fillId="4" borderId="17" xfId="0" applyNumberFormat="1" applyFont="1" applyFill="1" applyBorder="1"/>
    <xf numFmtId="0" fontId="23" fillId="0" borderId="17" xfId="0" applyFont="1" applyBorder="1"/>
    <xf numFmtId="0" fontId="2" fillId="0" borderId="17" xfId="0" applyFont="1" applyBorder="1" applyAlignment="1">
      <alignment wrapText="1"/>
    </xf>
    <xf numFmtId="0" fontId="11" fillId="0" borderId="17" xfId="0" applyFont="1" applyFill="1" applyBorder="1"/>
    <xf numFmtId="0" fontId="11" fillId="0" borderId="17" xfId="0" applyFont="1" applyBorder="1"/>
    <xf numFmtId="0" fontId="21" fillId="0" borderId="17" xfId="0" applyFont="1" applyFill="1" applyBorder="1"/>
    <xf numFmtId="0" fontId="2" fillId="4" borderId="17" xfId="0" applyFont="1" applyFill="1" applyBorder="1"/>
    <xf numFmtId="0" fontId="11" fillId="0" borderId="30" xfId="0" applyFont="1" applyBorder="1"/>
    <xf numFmtId="167" fontId="11" fillId="0" borderId="30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5" fontId="13" fillId="0" borderId="4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13" fillId="0" borderId="4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167" fontId="5" fillId="0" borderId="11" xfId="2" applyNumberFormat="1" applyFont="1" applyBorder="1"/>
    <xf numFmtId="0" fontId="5" fillId="0" borderId="0" xfId="0" applyFont="1" applyFill="1" applyBorder="1"/>
    <xf numFmtId="0" fontId="4" fillId="3" borderId="20" xfId="0" applyFont="1" applyFill="1" applyBorder="1"/>
    <xf numFmtId="167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7" fontId="5" fillId="0" borderId="11" xfId="2" applyNumberFormat="1" applyFont="1" applyFill="1" applyBorder="1"/>
    <xf numFmtId="0" fontId="4" fillId="5" borderId="20" xfId="0" applyFont="1" applyFill="1" applyBorder="1"/>
    <xf numFmtId="167" fontId="5" fillId="5" borderId="4" xfId="0" applyNumberFormat="1" applyFont="1" applyFill="1" applyBorder="1"/>
    <xf numFmtId="0" fontId="4" fillId="3" borderId="4" xfId="0" applyFont="1" applyFill="1" applyBorder="1"/>
    <xf numFmtId="0" fontId="4" fillId="3" borderId="24" xfId="0" applyFont="1" applyFill="1" applyBorder="1"/>
    <xf numFmtId="0" fontId="5" fillId="3" borderId="24" xfId="0" applyFont="1" applyFill="1" applyBorder="1"/>
    <xf numFmtId="167" fontId="4" fillId="3" borderId="9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5" xfId="0" applyFont="1" applyFill="1" applyBorder="1"/>
    <xf numFmtId="167" fontId="4" fillId="3" borderId="1" xfId="2" applyNumberFormat="1" applyFont="1" applyFill="1" applyBorder="1"/>
    <xf numFmtId="0" fontId="4" fillId="3" borderId="20" xfId="0" applyFont="1" applyFill="1" applyBorder="1" applyAlignment="1">
      <alignment horizontal="left" indent="2"/>
    </xf>
    <xf numFmtId="0" fontId="4" fillId="2" borderId="18" xfId="0" applyFont="1" applyFill="1" applyBorder="1"/>
    <xf numFmtId="167" fontId="4" fillId="2" borderId="6" xfId="0" applyNumberFormat="1" applyFont="1" applyFill="1" applyBorder="1"/>
    <xf numFmtId="0" fontId="5" fillId="0" borderId="26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167" fontId="4" fillId="3" borderId="4" xfId="2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/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0" fontId="13" fillId="0" borderId="34" xfId="0" applyFont="1" applyBorder="1" applyAlignment="1">
      <alignment horizontal="center"/>
    </xf>
    <xf numFmtId="0" fontId="14" fillId="0" borderId="17" xfId="0" applyFont="1" applyFill="1" applyBorder="1"/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167" fontId="5" fillId="0" borderId="4" xfId="2" applyNumberFormat="1" applyFont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0" fontId="14" fillId="0" borderId="48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0" fillId="0" borderId="0" xfId="0"/>
    <xf numFmtId="0" fontId="10" fillId="0" borderId="0" xfId="0" applyFont="1" applyAlignment="1"/>
    <xf numFmtId="0" fontId="13" fillId="0" borderId="50" xfId="0" applyFont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9" xfId="0" applyFont="1" applyFill="1" applyBorder="1"/>
    <xf numFmtId="3" fontId="15" fillId="0" borderId="9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10" fillId="0" borderId="2" xfId="0" applyFont="1" applyBorder="1" applyAlignment="1">
      <alignment horizontal="center"/>
    </xf>
    <xf numFmtId="167" fontId="5" fillId="0" borderId="11" xfId="2" quotePrefix="1" applyNumberFormat="1" applyFont="1" applyBorder="1"/>
    <xf numFmtId="0" fontId="8" fillId="0" borderId="51" xfId="0" applyFont="1" applyBorder="1" applyAlignment="1">
      <alignment horizontal="center"/>
    </xf>
    <xf numFmtId="165" fontId="9" fillId="0" borderId="1" xfId="0" applyNumberFormat="1" applyFont="1" applyBorder="1"/>
    <xf numFmtId="171" fontId="3" fillId="5" borderId="3" xfId="0" applyNumberFormat="1" applyFont="1" applyFill="1" applyBorder="1"/>
    <xf numFmtId="167" fontId="2" fillId="0" borderId="17" xfId="0" applyNumberFormat="1" applyFont="1" applyFill="1" applyBorder="1"/>
    <xf numFmtId="0" fontId="13" fillId="0" borderId="52" xfId="0" applyFont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13" fillId="0" borderId="0" xfId="0" applyFont="1" applyFill="1"/>
    <xf numFmtId="0" fontId="0" fillId="0" borderId="0" xfId="0" applyFill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0" fillId="0" borderId="51" xfId="0" applyBorder="1" applyAlignment="1">
      <alignment horizontal="center" vertical="center"/>
    </xf>
    <xf numFmtId="165" fontId="0" fillId="0" borderId="4" xfId="0" applyNumberFormat="1" applyBorder="1"/>
    <xf numFmtId="0" fontId="6" fillId="0" borderId="4" xfId="0" applyFont="1" applyBorder="1" applyAlignment="1">
      <alignment horizontal="center" vertical="center"/>
    </xf>
    <xf numFmtId="165" fontId="0" fillId="0" borderId="4" xfId="0" applyNumberForma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9" fontId="13" fillId="0" borderId="56" xfId="2" applyNumberFormat="1" applyFont="1" applyFill="1" applyBorder="1" applyAlignment="1" applyProtection="1">
      <alignment horizontal="right"/>
    </xf>
    <xf numFmtId="169" fontId="14" fillId="0" borderId="56" xfId="2" applyNumberFormat="1" applyFont="1" applyFill="1" applyBorder="1" applyAlignment="1" applyProtection="1">
      <alignment horizontal="right"/>
    </xf>
    <xf numFmtId="0" fontId="14" fillId="0" borderId="56" xfId="0" applyFont="1" applyBorder="1" applyAlignment="1">
      <alignment horizontal="center" vertical="center" wrapText="1"/>
    </xf>
    <xf numFmtId="169" fontId="15" fillId="4" borderId="56" xfId="2" applyNumberFormat="1" applyFont="1" applyFill="1" applyBorder="1" applyAlignment="1" applyProtection="1">
      <alignment horizontal="right"/>
    </xf>
    <xf numFmtId="0" fontId="14" fillId="0" borderId="59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169" fontId="14" fillId="0" borderId="56" xfId="0" applyNumberFormat="1" applyFont="1" applyBorder="1"/>
    <xf numFmtId="0" fontId="14" fillId="0" borderId="34" xfId="0" applyFont="1" applyBorder="1" applyAlignment="1">
      <alignment horizontal="center"/>
    </xf>
    <xf numFmtId="169" fontId="15" fillId="0" borderId="56" xfId="2" applyNumberFormat="1" applyFont="1" applyFill="1" applyBorder="1" applyAlignment="1" applyProtection="1">
      <alignment horizontal="right"/>
    </xf>
    <xf numFmtId="169" fontId="14" fillId="0" borderId="56" xfId="2" applyNumberFormat="1" applyFont="1" applyFill="1" applyBorder="1" applyAlignment="1" applyProtection="1"/>
    <xf numFmtId="0" fontId="13" fillId="0" borderId="56" xfId="0" applyFont="1" applyBorder="1"/>
    <xf numFmtId="0" fontId="15" fillId="0" borderId="15" xfId="0" applyFont="1" applyBorder="1" applyAlignment="1">
      <alignment horizontal="center"/>
    </xf>
    <xf numFmtId="0" fontId="13" fillId="0" borderId="52" xfId="0" applyFont="1" applyBorder="1"/>
    <xf numFmtId="0" fontId="13" fillId="0" borderId="51" xfId="0" applyFont="1" applyBorder="1"/>
    <xf numFmtId="0" fontId="2" fillId="0" borderId="53" xfId="0" applyFont="1" applyBorder="1" applyAlignment="1">
      <alignment horizontal="center"/>
    </xf>
    <xf numFmtId="171" fontId="2" fillId="0" borderId="3" xfId="2" applyNumberFormat="1" applyFont="1" applyBorder="1" applyAlignment="1">
      <alignment horizontal="right"/>
    </xf>
    <xf numFmtId="171" fontId="13" fillId="0" borderId="3" xfId="2" applyNumberFormat="1" applyFont="1" applyBorder="1" applyAlignment="1">
      <alignment horizontal="right"/>
    </xf>
    <xf numFmtId="171" fontId="2" fillId="0" borderId="3" xfId="0" applyNumberFormat="1" applyFont="1" applyBorder="1"/>
    <xf numFmtId="171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71" fontId="3" fillId="0" borderId="3" xfId="0" applyNumberFormat="1" applyFont="1" applyFill="1" applyBorder="1"/>
    <xf numFmtId="0" fontId="2" fillId="0" borderId="55" xfId="0" applyFont="1" applyBorder="1" applyAlignment="1">
      <alignment horizontal="center" vertical="center" wrapText="1"/>
    </xf>
    <xf numFmtId="167" fontId="13" fillId="0" borderId="56" xfId="0" applyNumberFormat="1" applyFont="1" applyFill="1" applyBorder="1"/>
    <xf numFmtId="167" fontId="13" fillId="0" borderId="56" xfId="0" applyNumberFormat="1" applyFont="1" applyBorder="1"/>
    <xf numFmtId="167" fontId="23" fillId="0" borderId="56" xfId="0" applyNumberFormat="1" applyFont="1" applyBorder="1"/>
    <xf numFmtId="167" fontId="11" fillId="0" borderId="56" xfId="0" applyNumberFormat="1" applyFont="1" applyBorder="1"/>
    <xf numFmtId="167" fontId="11" fillId="0" borderId="56" xfId="0" applyNumberFormat="1" applyFont="1" applyFill="1" applyBorder="1"/>
    <xf numFmtId="167" fontId="13" fillId="4" borderId="56" xfId="0" applyNumberFormat="1" applyFont="1" applyFill="1" applyBorder="1"/>
    <xf numFmtId="167" fontId="21" fillId="0" borderId="56" xfId="0" applyNumberFormat="1" applyFont="1" applyFill="1" applyBorder="1"/>
    <xf numFmtId="167" fontId="11" fillId="0" borderId="57" xfId="0" applyNumberFormat="1" applyFont="1" applyBorder="1"/>
    <xf numFmtId="0" fontId="0" fillId="0" borderId="0" xfId="0" applyAlignment="1"/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0" fontId="27" fillId="6" borderId="4" xfId="0" applyFont="1" applyFill="1" applyBorder="1" applyAlignment="1">
      <alignment vertical="center"/>
    </xf>
    <xf numFmtId="173" fontId="27" fillId="6" borderId="4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173" fontId="26" fillId="0" borderId="4" xfId="0" applyNumberFormat="1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73" fontId="25" fillId="0" borderId="4" xfId="0" applyNumberFormat="1" applyFont="1" applyFill="1" applyBorder="1" applyAlignment="1">
      <alignment vertical="center"/>
    </xf>
    <xf numFmtId="0" fontId="25" fillId="0" borderId="4" xfId="0" applyFont="1" applyBorder="1" applyAlignment="1">
      <alignment vertical="center"/>
    </xf>
    <xf numFmtId="173" fontId="25" fillId="0" borderId="4" xfId="0" applyNumberFormat="1" applyFont="1" applyBorder="1" applyAlignment="1">
      <alignment vertical="center"/>
    </xf>
    <xf numFmtId="173" fontId="28" fillId="0" borderId="4" xfId="0" applyNumberFormat="1" applyFont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73" fontId="25" fillId="0" borderId="0" xfId="0" applyNumberFormat="1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74" fontId="26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/>
    <xf numFmtId="0" fontId="25" fillId="0" borderId="22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165" fontId="14" fillId="0" borderId="3" xfId="0" applyNumberFormat="1" applyFont="1" applyBorder="1" applyAlignment="1">
      <alignment horizontal="left"/>
    </xf>
    <xf numFmtId="165" fontId="13" fillId="0" borderId="3" xfId="0" applyNumberFormat="1" applyFont="1" applyBorder="1"/>
    <xf numFmtId="165" fontId="13" fillId="0" borderId="3" xfId="0" applyNumberFormat="1" applyFont="1" applyBorder="1" applyAlignment="1"/>
    <xf numFmtId="165" fontId="15" fillId="0" borderId="3" xfId="0" applyNumberFormat="1" applyFont="1" applyBorder="1"/>
    <xf numFmtId="165" fontId="15" fillId="0" borderId="3" xfId="0" applyNumberFormat="1" applyFont="1" applyFill="1" applyBorder="1"/>
    <xf numFmtId="165" fontId="14" fillId="0" borderId="12" xfId="0" applyNumberFormat="1" applyFont="1" applyBorder="1"/>
    <xf numFmtId="165" fontId="14" fillId="0" borderId="3" xfId="0" applyNumberFormat="1" applyFont="1" applyFill="1" applyBorder="1"/>
    <xf numFmtId="165" fontId="14" fillId="0" borderId="3" xfId="0" applyNumberFormat="1" applyFont="1" applyFill="1" applyBorder="1" applyAlignment="1">
      <alignment horizontal="left"/>
    </xf>
    <xf numFmtId="49" fontId="25" fillId="0" borderId="9" xfId="0" applyNumberFormat="1" applyFont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/>
    </xf>
    <xf numFmtId="165" fontId="2" fillId="0" borderId="12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3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173" fontId="26" fillId="0" borderId="4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165" fontId="13" fillId="0" borderId="9" xfId="0" applyNumberFormat="1" applyFont="1" applyBorder="1" applyAlignment="1">
      <alignment vertical="center" wrapText="1"/>
    </xf>
    <xf numFmtId="165" fontId="0" fillId="0" borderId="9" xfId="0" applyNumberFormat="1" applyBorder="1"/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5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21" xfId="0" applyBorder="1" applyAlignment="1"/>
    <xf numFmtId="0" fontId="5" fillId="0" borderId="2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5" fontId="13" fillId="0" borderId="4" xfId="0" applyNumberFormat="1" applyFont="1" applyFill="1" applyBorder="1" applyAlignment="1">
      <alignment vertical="center" wrapText="1"/>
    </xf>
    <xf numFmtId="0" fontId="5" fillId="0" borderId="52" xfId="0" applyFont="1" applyBorder="1"/>
    <xf numFmtId="0" fontId="0" fillId="0" borderId="64" xfId="0" applyBorder="1" applyAlignment="1">
      <alignment horizontal="center"/>
    </xf>
    <xf numFmtId="0" fontId="5" fillId="0" borderId="53" xfId="0" applyFont="1" applyFill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Fill="1" applyBorder="1"/>
    <xf numFmtId="0" fontId="5" fillId="0" borderId="71" xfId="0" applyFont="1" applyFill="1" applyBorder="1" applyAlignment="1">
      <alignment horizontal="center"/>
    </xf>
    <xf numFmtId="167" fontId="4" fillId="3" borderId="3" xfId="2" applyNumberFormat="1" applyFont="1" applyFill="1" applyBorder="1" applyAlignment="1">
      <alignment horizontal="center"/>
    </xf>
    <xf numFmtId="0" fontId="4" fillId="0" borderId="66" xfId="0" applyFont="1" applyFill="1" applyBorder="1" applyAlignment="1">
      <alignment horizontal="center"/>
    </xf>
    <xf numFmtId="167" fontId="5" fillId="5" borderId="3" xfId="0" applyNumberFormat="1" applyFont="1" applyFill="1" applyBorder="1"/>
    <xf numFmtId="0" fontId="5" fillId="0" borderId="66" xfId="0" applyFont="1" applyFill="1" applyBorder="1"/>
    <xf numFmtId="0" fontId="5" fillId="0" borderId="71" xfId="0" applyFont="1" applyFill="1" applyBorder="1"/>
    <xf numFmtId="167" fontId="4" fillId="3" borderId="3" xfId="2" applyNumberFormat="1" applyFont="1" applyFill="1" applyBorder="1"/>
    <xf numFmtId="167" fontId="4" fillId="3" borderId="66" xfId="2" applyNumberFormat="1" applyFont="1" applyFill="1" applyBorder="1"/>
    <xf numFmtId="167" fontId="4" fillId="3" borderId="12" xfId="2" applyNumberFormat="1" applyFont="1" applyFill="1" applyBorder="1"/>
    <xf numFmtId="0" fontId="5" fillId="0" borderId="72" xfId="0" applyFont="1" applyBorder="1" applyAlignment="1">
      <alignment horizontal="center"/>
    </xf>
    <xf numFmtId="167" fontId="4" fillId="2" borderId="73" xfId="0" applyNumberFormat="1" applyFont="1" applyFill="1" applyBorder="1"/>
    <xf numFmtId="0" fontId="4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67" fontId="4" fillId="2" borderId="12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Fill="1" applyBorder="1"/>
    <xf numFmtId="0" fontId="5" fillId="0" borderId="5" xfId="0" applyFont="1" applyFill="1" applyBorder="1" applyAlignment="1">
      <alignment horizontal="center"/>
    </xf>
    <xf numFmtId="167" fontId="4" fillId="2" borderId="76" xfId="0" applyNumberFormat="1" applyFont="1" applyFill="1" applyBorder="1"/>
    <xf numFmtId="0" fontId="31" fillId="0" borderId="23" xfId="0" applyFont="1" applyBorder="1" applyAlignment="1"/>
    <xf numFmtId="0" fontId="14" fillId="0" borderId="63" xfId="0" applyFont="1" applyBorder="1" applyAlignment="1">
      <alignment horizontal="center"/>
    </xf>
    <xf numFmtId="0" fontId="14" fillId="0" borderId="33" xfId="0" applyFont="1" applyBorder="1" applyAlignment="1">
      <alignment horizontal="center" wrapText="1"/>
    </xf>
    <xf numFmtId="165" fontId="14" fillId="0" borderId="33" xfId="0" applyNumberFormat="1" applyFont="1" applyBorder="1" applyAlignment="1">
      <alignment horizontal="left"/>
    </xf>
    <xf numFmtId="165" fontId="13" fillId="0" borderId="33" xfId="0" applyNumberFormat="1" applyFont="1" applyBorder="1"/>
    <xf numFmtId="165" fontId="13" fillId="0" borderId="33" xfId="0" applyNumberFormat="1" applyFont="1" applyBorder="1" applyAlignment="1"/>
    <xf numFmtId="165" fontId="15" fillId="0" borderId="33" xfId="0" applyNumberFormat="1" applyFont="1" applyBorder="1"/>
    <xf numFmtId="165" fontId="15" fillId="0" borderId="33" xfId="0" applyNumberFormat="1" applyFont="1" applyFill="1" applyBorder="1"/>
    <xf numFmtId="165" fontId="14" fillId="0" borderId="33" xfId="0" applyNumberFormat="1" applyFont="1" applyFill="1" applyBorder="1"/>
    <xf numFmtId="165" fontId="14" fillId="0" borderId="33" xfId="0" applyNumberFormat="1" applyFont="1" applyFill="1" applyBorder="1" applyAlignment="1">
      <alignment horizontal="left"/>
    </xf>
    <xf numFmtId="165" fontId="14" fillId="0" borderId="77" xfId="0" applyNumberFormat="1" applyFont="1" applyBorder="1"/>
    <xf numFmtId="0" fontId="32" fillId="0" borderId="0" xfId="0" applyFont="1" applyBorder="1"/>
    <xf numFmtId="0" fontId="14" fillId="0" borderId="78" xfId="0" applyFont="1" applyBorder="1" applyAlignment="1">
      <alignment horizontal="center"/>
    </xf>
    <xf numFmtId="0" fontId="14" fillId="0" borderId="28" xfId="0" applyFont="1" applyBorder="1" applyAlignment="1">
      <alignment horizontal="center" vertical="center" wrapText="1"/>
    </xf>
    <xf numFmtId="169" fontId="13" fillId="0" borderId="28" xfId="2" applyNumberFormat="1" applyFont="1" applyFill="1" applyBorder="1" applyAlignment="1" applyProtection="1">
      <alignment horizontal="right"/>
    </xf>
    <xf numFmtId="169" fontId="15" fillId="4" borderId="28" xfId="2" applyNumberFormat="1" applyFont="1" applyFill="1" applyBorder="1" applyAlignment="1" applyProtection="1">
      <alignment horizontal="right"/>
    </xf>
    <xf numFmtId="169" fontId="14" fillId="0" borderId="28" xfId="0" applyNumberFormat="1" applyFont="1" applyBorder="1"/>
    <xf numFmtId="169" fontId="15" fillId="0" borderId="28" xfId="2" applyNumberFormat="1" applyFont="1" applyFill="1" applyBorder="1" applyAlignment="1" applyProtection="1">
      <alignment horizontal="right"/>
    </xf>
    <xf numFmtId="169" fontId="14" fillId="0" borderId="28" xfId="2" applyNumberFormat="1" applyFont="1" applyFill="1" applyBorder="1" applyAlignment="1" applyProtection="1">
      <alignment horizontal="right"/>
    </xf>
    <xf numFmtId="169" fontId="14" fillId="0" borderId="28" xfId="2" applyNumberFormat="1" applyFont="1" applyFill="1" applyBorder="1" applyAlignment="1" applyProtection="1"/>
    <xf numFmtId="0" fontId="13" fillId="0" borderId="28" xfId="0" applyFont="1" applyBorder="1"/>
    <xf numFmtId="169" fontId="14" fillId="0" borderId="77" xfId="2" applyNumberFormat="1" applyFont="1" applyFill="1" applyBorder="1" applyAlignment="1" applyProtection="1">
      <alignment horizontal="right"/>
    </xf>
    <xf numFmtId="0" fontId="13" fillId="0" borderId="58" xfId="0" applyFont="1" applyFill="1" applyBorder="1" applyAlignment="1">
      <alignment horizontal="left"/>
    </xf>
    <xf numFmtId="169" fontId="14" fillId="0" borderId="81" xfId="2" applyNumberFormat="1" applyFont="1" applyFill="1" applyBorder="1" applyAlignment="1" applyProtection="1">
      <alignment horizontal="right"/>
    </xf>
    <xf numFmtId="0" fontId="2" fillId="0" borderId="63" xfId="0" applyFont="1" applyBorder="1" applyAlignment="1">
      <alignment horizontal="center"/>
    </xf>
    <xf numFmtId="171" fontId="2" fillId="0" borderId="33" xfId="2" applyNumberFormat="1" applyFont="1" applyBorder="1" applyAlignment="1">
      <alignment horizontal="right"/>
    </xf>
    <xf numFmtId="171" fontId="13" fillId="0" borderId="33" xfId="2" applyNumberFormat="1" applyFont="1" applyBorder="1" applyAlignment="1">
      <alignment horizontal="right"/>
    </xf>
    <xf numFmtId="171" fontId="2" fillId="0" borderId="33" xfId="0" applyNumberFormat="1" applyFont="1" applyBorder="1"/>
    <xf numFmtId="171" fontId="3" fillId="5" borderId="33" xfId="0" applyNumberFormat="1" applyFont="1" applyFill="1" applyBorder="1"/>
    <xf numFmtId="171" fontId="2" fillId="5" borderId="33" xfId="0" applyNumberFormat="1" applyFont="1" applyFill="1" applyBorder="1"/>
    <xf numFmtId="0" fontId="2" fillId="0" borderId="33" xfId="0" applyFont="1" applyBorder="1" applyAlignment="1">
      <alignment horizontal="center"/>
    </xf>
    <xf numFmtId="171" fontId="3" fillId="0" borderId="33" xfId="0" applyNumberFormat="1" applyFont="1" applyFill="1" applyBorder="1"/>
    <xf numFmtId="171" fontId="3" fillId="0" borderId="33" xfId="0" applyNumberFormat="1" applyFont="1" applyBorder="1"/>
    <xf numFmtId="165" fontId="2" fillId="0" borderId="33" xfId="0" applyNumberFormat="1" applyFont="1" applyFill="1" applyBorder="1" applyAlignment="1">
      <alignment horizontal="center"/>
    </xf>
    <xf numFmtId="165" fontId="2" fillId="0" borderId="77" xfId="0" applyNumberFormat="1" applyFont="1" applyFill="1" applyBorder="1" applyAlignment="1">
      <alignment horizontal="center"/>
    </xf>
    <xf numFmtId="0" fontId="22" fillId="0" borderId="0" xfId="0" applyFont="1" applyAlignment="1">
      <alignment horizontal="right"/>
    </xf>
    <xf numFmtId="0" fontId="2" fillId="0" borderId="78" xfId="0" applyFont="1" applyBorder="1" applyAlignment="1">
      <alignment horizontal="center"/>
    </xf>
    <xf numFmtId="0" fontId="2" fillId="0" borderId="80" xfId="0" applyFont="1" applyBorder="1" applyAlignment="1">
      <alignment horizontal="center" vertical="center" wrapText="1"/>
    </xf>
    <xf numFmtId="167" fontId="13" fillId="0" borderId="28" xfId="0" applyNumberFormat="1" applyFont="1" applyFill="1" applyBorder="1"/>
    <xf numFmtId="167" fontId="13" fillId="0" borderId="28" xfId="0" applyNumberFormat="1" applyFont="1" applyBorder="1"/>
    <xf numFmtId="167" fontId="23" fillId="0" borderId="28" xfId="0" applyNumberFormat="1" applyFont="1" applyBorder="1"/>
    <xf numFmtId="167" fontId="11" fillId="0" borderId="28" xfId="0" applyNumberFormat="1" applyFont="1" applyBorder="1"/>
    <xf numFmtId="167" fontId="11" fillId="0" borderId="28" xfId="0" applyNumberFormat="1" applyFont="1" applyFill="1" applyBorder="1"/>
    <xf numFmtId="167" fontId="13" fillId="4" borderId="28" xfId="0" applyNumberFormat="1" applyFont="1" applyFill="1" applyBorder="1"/>
    <xf numFmtId="167" fontId="21" fillId="0" borderId="28" xfId="0" applyNumberFormat="1" applyFont="1" applyFill="1" applyBorder="1"/>
    <xf numFmtId="167" fontId="11" fillId="0" borderId="82" xfId="0" applyNumberFormat="1" applyFont="1" applyBorder="1"/>
    <xf numFmtId="0" fontId="7" fillId="0" borderId="58" xfId="0" applyFont="1" applyBorder="1"/>
    <xf numFmtId="0" fontId="25" fillId="0" borderId="4" xfId="0" applyFont="1" applyBorder="1" applyAlignment="1">
      <alignment horizontal="center" vertical="center" wrapText="1"/>
    </xf>
    <xf numFmtId="165" fontId="0" fillId="0" borderId="0" xfId="0" applyNumberFormat="1"/>
    <xf numFmtId="165" fontId="13" fillId="0" borderId="0" xfId="0" applyNumberFormat="1" applyFont="1" applyFill="1" applyBorder="1" applyAlignment="1">
      <alignment vertical="center" wrapText="1"/>
    </xf>
    <xf numFmtId="165" fontId="0" fillId="0" borderId="0" xfId="0" applyNumberFormat="1" applyBorder="1"/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1" fillId="0" borderId="28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3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3" fillId="0" borderId="4" xfId="0" applyFont="1" applyFill="1" applyBorder="1" applyAlignment="1"/>
    <xf numFmtId="0" fontId="13" fillId="0" borderId="4" xfId="0" applyFont="1" applyBorder="1" applyAlignment="1"/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4" xfId="0" applyFont="1" applyFill="1" applyBorder="1" applyAlignment="1">
      <alignment horizontal="left"/>
    </xf>
    <xf numFmtId="0" fontId="2" fillId="0" borderId="51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/>
    <xf numFmtId="0" fontId="13" fillId="0" borderId="17" xfId="0" applyFont="1" applyBorder="1" applyAlignment="1"/>
    <xf numFmtId="0" fontId="13" fillId="4" borderId="28" xfId="0" applyFont="1" applyFill="1" applyBorder="1" applyAlignment="1"/>
    <xf numFmtId="0" fontId="13" fillId="0" borderId="31" xfId="0" applyFont="1" applyBorder="1" applyAlignment="1"/>
    <xf numFmtId="0" fontId="13" fillId="0" borderId="19" xfId="0" applyFont="1" applyBorder="1" applyAlignment="1"/>
    <xf numFmtId="0" fontId="14" fillId="0" borderId="4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/>
    </xf>
    <xf numFmtId="0" fontId="0" fillId="0" borderId="79" xfId="0" applyBorder="1" applyAlignment="1"/>
    <xf numFmtId="0" fontId="0" fillId="0" borderId="80" xfId="0" applyBorder="1" applyAlignment="1"/>
    <xf numFmtId="0" fontId="14" fillId="0" borderId="17" xfId="0" applyFont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left"/>
    </xf>
    <xf numFmtId="0" fontId="13" fillId="4" borderId="17" xfId="0" applyFont="1" applyFill="1" applyBorder="1" applyAlignment="1">
      <alignment horizontal="left"/>
    </xf>
    <xf numFmtId="0" fontId="0" fillId="0" borderId="80" xfId="0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8" xfId="0" applyFont="1" applyFill="1" applyBorder="1" applyAlignment="1"/>
    <xf numFmtId="0" fontId="14" fillId="0" borderId="28" xfId="0" applyFont="1" applyBorder="1" applyAlignment="1"/>
    <xf numFmtId="0" fontId="14" fillId="0" borderId="54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0" fillId="0" borderId="58" xfId="0" applyBorder="1" applyAlignment="1"/>
    <xf numFmtId="0" fontId="0" fillId="0" borderId="55" xfId="0" applyBorder="1" applyAlignment="1"/>
    <xf numFmtId="0" fontId="0" fillId="0" borderId="5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34" xfId="0" applyFont="1" applyBorder="1" applyAlignment="1">
      <alignment horizontal="center" vertical="center"/>
    </xf>
    <xf numFmtId="0" fontId="13" fillId="0" borderId="34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5" fillId="0" borderId="3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/>
    </xf>
    <xf numFmtId="0" fontId="5" fillId="0" borderId="33" xfId="0" applyFont="1" applyBorder="1" applyAlignment="1"/>
    <xf numFmtId="0" fontId="0" fillId="0" borderId="21" xfId="0" applyBorder="1" applyAlignment="1"/>
    <xf numFmtId="0" fontId="5" fillId="0" borderId="4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wrapText="1"/>
    </xf>
    <xf numFmtId="0" fontId="0" fillId="0" borderId="75" xfId="0" applyFill="1" applyBorder="1" applyAlignment="1">
      <alignment horizont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5" xfId="0" applyFont="1" applyBorder="1" applyAlignment="1">
      <alignment wrapText="1"/>
    </xf>
    <xf numFmtId="0" fontId="13" fillId="0" borderId="67" xfId="0" applyFont="1" applyBorder="1" applyAlignment="1">
      <alignment wrapText="1"/>
    </xf>
    <xf numFmtId="0" fontId="5" fillId="0" borderId="63" xfId="0" applyFont="1" applyBorder="1" applyAlignment="1">
      <alignment horizontal="center"/>
    </xf>
    <xf numFmtId="0" fontId="0" fillId="0" borderId="64" xfId="0" applyBorder="1" applyAlignment="1"/>
    <xf numFmtId="0" fontId="4" fillId="0" borderId="2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 wrapText="1"/>
    </xf>
    <xf numFmtId="0" fontId="0" fillId="0" borderId="68" xfId="0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5" fillId="0" borderId="5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</cellXfs>
  <cellStyles count="4">
    <cellStyle name="Ezres" xfId="2" builtinId="3"/>
    <cellStyle name="Normál" xfId="0" builtinId="0"/>
    <cellStyle name="Normál 2" xfId="1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50"/>
  <sheetViews>
    <sheetView workbookViewId="0">
      <selection activeCell="E4" sqref="E4"/>
    </sheetView>
  </sheetViews>
  <sheetFormatPr defaultRowHeight="15"/>
  <cols>
    <col min="1" max="1" width="8.42578125" customWidth="1"/>
    <col min="2" max="2" width="40.7109375" customWidth="1"/>
    <col min="3" max="3" width="13.28515625" style="172" customWidth="1"/>
    <col min="4" max="4" width="13.28515625" style="180" customWidth="1"/>
    <col min="5" max="5" width="34.28515625" style="172" customWidth="1"/>
    <col min="6" max="6" width="13.28515625" customWidth="1"/>
    <col min="7" max="7" width="13.28515625" style="180" customWidth="1"/>
    <col min="8" max="8" width="13.42578125" style="172" customWidth="1"/>
    <col min="9" max="9" width="13.42578125" customWidth="1"/>
    <col min="12" max="12" width="10.42578125" bestFit="1" customWidth="1"/>
  </cols>
  <sheetData>
    <row r="1" spans="1:14">
      <c r="A1" s="398" t="s">
        <v>462</v>
      </c>
      <c r="B1" s="398"/>
      <c r="C1" s="398"/>
      <c r="D1" s="398"/>
      <c r="E1" s="398"/>
      <c r="F1" s="398"/>
      <c r="G1" s="188"/>
      <c r="H1" s="185"/>
      <c r="I1" s="185"/>
    </row>
    <row r="2" spans="1:14">
      <c r="A2" s="58"/>
      <c r="B2" s="58"/>
      <c r="C2" s="58"/>
      <c r="D2" s="58"/>
      <c r="E2" s="58"/>
      <c r="F2" s="58"/>
      <c r="G2" s="58"/>
      <c r="H2" s="58"/>
      <c r="I2" s="58"/>
    </row>
    <row r="3" spans="1:14">
      <c r="A3" s="58"/>
      <c r="B3" s="58"/>
      <c r="C3" s="58"/>
      <c r="D3" s="58"/>
      <c r="E3" s="58"/>
      <c r="F3" s="58"/>
      <c r="G3" s="58"/>
      <c r="H3" s="58"/>
      <c r="I3" s="58"/>
    </row>
    <row r="4" spans="1:14">
      <c r="A4" s="58"/>
      <c r="B4" s="58"/>
      <c r="C4" s="58"/>
      <c r="D4" s="58"/>
      <c r="E4" s="58"/>
      <c r="F4" s="58"/>
      <c r="G4" s="58"/>
      <c r="H4" s="58"/>
      <c r="I4" s="58"/>
    </row>
    <row r="5" spans="1:14">
      <c r="A5" s="399" t="s">
        <v>450</v>
      </c>
      <c r="B5" s="400"/>
      <c r="C5" s="400"/>
      <c r="D5" s="400"/>
      <c r="E5" s="400"/>
      <c r="F5" s="400"/>
      <c r="G5" s="189"/>
      <c r="H5" s="189"/>
      <c r="I5" s="185"/>
      <c r="J5" s="23"/>
      <c r="K5" s="23"/>
      <c r="L5" s="23"/>
      <c r="M5" s="23"/>
      <c r="N5" s="23"/>
    </row>
    <row r="6" spans="1:14" ht="16.5" thickBot="1">
      <c r="A6" s="58"/>
      <c r="B6" s="86"/>
      <c r="C6" s="86"/>
      <c r="D6" s="86"/>
      <c r="E6" s="86"/>
      <c r="F6" s="87"/>
      <c r="G6" s="382" t="s">
        <v>18</v>
      </c>
      <c r="H6" s="158"/>
      <c r="I6" s="87"/>
      <c r="J6" s="23"/>
      <c r="K6" s="23"/>
      <c r="L6" s="23"/>
      <c r="M6" s="23"/>
      <c r="N6" s="23"/>
    </row>
    <row r="7" spans="1:14">
      <c r="A7" s="89"/>
      <c r="B7" s="57" t="s">
        <v>7</v>
      </c>
      <c r="C7" s="57" t="s">
        <v>8</v>
      </c>
      <c r="D7" s="57" t="s">
        <v>9</v>
      </c>
      <c r="E7" s="282" t="s">
        <v>244</v>
      </c>
      <c r="F7" s="383" t="s">
        <v>451</v>
      </c>
      <c r="G7" s="283" t="s">
        <v>452</v>
      </c>
      <c r="H7" s="23"/>
      <c r="I7" s="47"/>
      <c r="J7" s="23"/>
      <c r="K7" s="23"/>
    </row>
    <row r="8" spans="1:14" s="172" customFormat="1" ht="32.25" customHeight="1">
      <c r="A8" s="182"/>
      <c r="B8" s="183"/>
      <c r="C8" s="184" t="s">
        <v>180</v>
      </c>
      <c r="D8" s="184" t="s">
        <v>456</v>
      </c>
      <c r="E8" s="183"/>
      <c r="F8" s="384" t="s">
        <v>180</v>
      </c>
      <c r="G8" s="247" t="s">
        <v>456</v>
      </c>
      <c r="H8" s="23"/>
      <c r="I8" s="47"/>
      <c r="J8" s="23"/>
      <c r="K8" s="23"/>
    </row>
    <row r="9" spans="1:14" ht="15.75">
      <c r="A9" s="90" t="s">
        <v>13</v>
      </c>
      <c r="B9" s="401" t="s">
        <v>142</v>
      </c>
      <c r="C9" s="402"/>
      <c r="D9" s="316"/>
      <c r="E9" s="401" t="s">
        <v>143</v>
      </c>
      <c r="F9" s="403"/>
      <c r="G9" s="393"/>
      <c r="H9" s="39"/>
      <c r="I9" s="23"/>
      <c r="J9" s="23"/>
      <c r="K9" s="23"/>
    </row>
    <row r="10" spans="1:14">
      <c r="A10" s="73">
        <v>1</v>
      </c>
      <c r="B10" s="91" t="s">
        <v>144</v>
      </c>
      <c r="C10" s="92">
        <f>'3.számú melléklet'!F11</f>
        <v>18219.552</v>
      </c>
      <c r="D10" s="92">
        <f>'3.számú melléklet'!G11</f>
        <v>18219.552</v>
      </c>
      <c r="E10" s="93" t="s">
        <v>145</v>
      </c>
      <c r="F10" s="385">
        <f>'2.számú melléklet'!G38</f>
        <v>13951.54</v>
      </c>
      <c r="G10" s="248">
        <f>'2.számú melléklet'!H38</f>
        <v>26068</v>
      </c>
      <c r="H10" s="39"/>
      <c r="I10" s="23"/>
      <c r="J10" s="23"/>
      <c r="K10" s="23"/>
    </row>
    <row r="11" spans="1:14">
      <c r="A11" s="73">
        <v>2</v>
      </c>
      <c r="B11" s="91" t="s">
        <v>146</v>
      </c>
      <c r="C11" s="92">
        <f>(C12+C13)</f>
        <v>41210</v>
      </c>
      <c r="D11" s="92">
        <f>(D12+D13)</f>
        <v>39300</v>
      </c>
      <c r="E11" s="93" t="s">
        <v>147</v>
      </c>
      <c r="F11" s="385">
        <f>'2.számú melléklet'!G39</f>
        <v>2313.1099999999997</v>
      </c>
      <c r="G11" s="248">
        <f>'2.számú melléklet'!H39</f>
        <v>3924.1099999999997</v>
      </c>
      <c r="H11" s="39"/>
      <c r="I11" s="47"/>
      <c r="J11" s="23"/>
      <c r="K11" s="23"/>
    </row>
    <row r="12" spans="1:14">
      <c r="A12" s="73">
        <v>3</v>
      </c>
      <c r="B12" s="94" t="s">
        <v>118</v>
      </c>
      <c r="C12" s="95">
        <f>('2.számú melléklet'!G20+'2.számú melléklet'!G22)</f>
        <v>39294</v>
      </c>
      <c r="D12" s="95">
        <f>('2.számú melléklet'!H20+'2.számú melléklet'!H22)</f>
        <v>39294</v>
      </c>
      <c r="E12" s="93" t="s">
        <v>148</v>
      </c>
      <c r="F12" s="385">
        <f>'2.számú melléklet'!G40</f>
        <v>23293.339</v>
      </c>
      <c r="G12" s="248">
        <f>'2.számú melléklet'!H40</f>
        <v>27749.339</v>
      </c>
      <c r="H12" s="23"/>
      <c r="I12" s="23"/>
      <c r="J12" s="23"/>
      <c r="K12" s="23"/>
    </row>
    <row r="13" spans="1:14">
      <c r="A13" s="73">
        <v>4</v>
      </c>
      <c r="B13" s="94" t="s">
        <v>149</v>
      </c>
      <c r="C13" s="95">
        <f>'2.számú melléklet'!G21</f>
        <v>1916</v>
      </c>
      <c r="D13" s="95">
        <f>'2.számú melléklet'!H21</f>
        <v>6</v>
      </c>
      <c r="E13" s="93"/>
      <c r="F13" s="386"/>
      <c r="G13" s="249"/>
      <c r="H13" s="47"/>
      <c r="I13" s="47"/>
      <c r="J13" s="47"/>
      <c r="K13" s="23"/>
    </row>
    <row r="14" spans="1:14">
      <c r="A14" s="73">
        <v>5</v>
      </c>
      <c r="B14" s="96"/>
      <c r="C14" s="97"/>
      <c r="D14" s="97"/>
      <c r="E14" s="93" t="s">
        <v>151</v>
      </c>
      <c r="F14" s="386">
        <f>'2.számú melléklet'!G41</f>
        <v>12087.290999999999</v>
      </c>
      <c r="G14" s="249">
        <f>'2.számú melléklet'!H41</f>
        <v>13716.491</v>
      </c>
      <c r="H14" s="49"/>
      <c r="I14" s="49"/>
      <c r="J14" s="49"/>
      <c r="K14" s="23"/>
    </row>
    <row r="15" spans="1:14">
      <c r="A15" s="73">
        <v>6</v>
      </c>
      <c r="B15" s="96" t="s">
        <v>150</v>
      </c>
      <c r="C15" s="92">
        <f>'2.számú melléklet'!G32</f>
        <v>7012</v>
      </c>
      <c r="D15" s="92">
        <f>'2.számú melléklet'!H32</f>
        <v>10997</v>
      </c>
      <c r="E15" s="93" t="s">
        <v>152</v>
      </c>
      <c r="F15" s="386">
        <f>'2.számú melléklet'!G42</f>
        <v>776</v>
      </c>
      <c r="G15" s="249">
        <f>'2.számú melléklet'!H42</f>
        <v>1131</v>
      </c>
      <c r="H15" s="76"/>
      <c r="I15" s="49"/>
      <c r="J15" s="49"/>
      <c r="K15" s="23"/>
    </row>
    <row r="16" spans="1:14">
      <c r="A16" s="73">
        <v>7</v>
      </c>
      <c r="B16" s="91" t="s">
        <v>153</v>
      </c>
      <c r="C16" s="207">
        <f>'2.számú melléklet'!G24</f>
        <v>0</v>
      </c>
      <c r="D16" s="207">
        <f>'2.számú melléklet'!H24</f>
        <v>0</v>
      </c>
      <c r="E16" s="98"/>
      <c r="F16" s="387"/>
      <c r="G16" s="250"/>
      <c r="H16" s="77"/>
      <c r="I16" s="48"/>
      <c r="J16" s="41"/>
      <c r="K16" s="23"/>
    </row>
    <row r="17" spans="1:16">
      <c r="A17" s="73">
        <v>8</v>
      </c>
      <c r="B17" s="91" t="s">
        <v>154</v>
      </c>
      <c r="C17" s="92">
        <f>'2.számú melléklet'!G25+'2.számú melléklet'!G28</f>
        <v>1489.56</v>
      </c>
      <c r="D17" s="92">
        <f>'2.számú melléklet'!H25+'2.számú melléklet'!H28</f>
        <v>1489.56</v>
      </c>
      <c r="E17" s="93"/>
      <c r="F17" s="386"/>
      <c r="G17" s="249"/>
      <c r="H17" s="50"/>
      <c r="I17" s="50"/>
      <c r="J17" s="14"/>
      <c r="K17" s="23"/>
    </row>
    <row r="18" spans="1:16" ht="17.100000000000001" customHeight="1">
      <c r="A18" s="73">
        <v>9</v>
      </c>
      <c r="B18" s="91" t="s">
        <v>155</v>
      </c>
      <c r="C18" s="92">
        <f>'2.számú melléklet'!G26</f>
        <v>0</v>
      </c>
      <c r="D18" s="92">
        <f>'2.számú melléklet'!H26</f>
        <v>0</v>
      </c>
      <c r="E18" s="93"/>
      <c r="F18" s="386"/>
      <c r="G18" s="249"/>
      <c r="H18" s="50"/>
      <c r="I18" s="50"/>
      <c r="J18" s="14"/>
      <c r="K18" s="23"/>
    </row>
    <row r="19" spans="1:16" ht="17.100000000000001" customHeight="1">
      <c r="A19" s="73">
        <v>10</v>
      </c>
      <c r="B19" s="99" t="s">
        <v>240</v>
      </c>
      <c r="C19" s="92">
        <f>'2.számú melléklet'!G27</f>
        <v>0</v>
      </c>
      <c r="D19" s="92">
        <f>'2.számú melléklet'!H27</f>
        <v>0</v>
      </c>
      <c r="E19" s="100" t="s">
        <v>156</v>
      </c>
      <c r="F19" s="388">
        <f t="shared" ref="F19:G19" si="0">SUM(F10:F18)</f>
        <v>52421.279999999999</v>
      </c>
      <c r="G19" s="251">
        <f t="shared" si="0"/>
        <v>72588.94</v>
      </c>
      <c r="H19" s="48"/>
      <c r="I19" s="48"/>
      <c r="J19" s="41"/>
      <c r="K19" s="23"/>
    </row>
    <row r="20" spans="1:16" ht="17.100000000000001" customHeight="1">
      <c r="A20" s="73">
        <v>11</v>
      </c>
      <c r="B20" s="91" t="s">
        <v>245</v>
      </c>
      <c r="C20" s="92">
        <f>'2.számú melléklet'!F29</f>
        <v>0</v>
      </c>
      <c r="D20" s="92">
        <f>'2.számú melléklet'!G29</f>
        <v>0</v>
      </c>
      <c r="E20" s="100" t="s">
        <v>69</v>
      </c>
      <c r="F20" s="389">
        <f>'2.számú melléklet'!G48</f>
        <v>93791</v>
      </c>
      <c r="G20" s="252">
        <f>'2.számú melléklet'!H48</f>
        <v>34506.74</v>
      </c>
      <c r="H20" s="77"/>
      <c r="I20" s="48"/>
      <c r="J20" s="41"/>
      <c r="K20" s="23"/>
    </row>
    <row r="21" spans="1:16" ht="17.100000000000001" customHeight="1">
      <c r="A21" s="73">
        <v>12</v>
      </c>
      <c r="B21" s="101" t="s">
        <v>157</v>
      </c>
      <c r="C21" s="88">
        <f t="shared" ref="C21:D21" si="1">C10+C11+C15+C16+C17+C18+C19+C20</f>
        <v>67931.111999999994</v>
      </c>
      <c r="D21" s="88">
        <f t="shared" si="1"/>
        <v>70006.111999999994</v>
      </c>
      <c r="E21" s="62" t="s">
        <v>113</v>
      </c>
      <c r="F21" s="390">
        <f>'2.számú melléklet'!G49</f>
        <v>0</v>
      </c>
      <c r="G21" s="253">
        <f>'2.számú melléklet'!H49</f>
        <v>0</v>
      </c>
      <c r="H21" s="48"/>
      <c r="I21" s="48"/>
      <c r="J21" s="41"/>
      <c r="K21" s="23"/>
    </row>
    <row r="22" spans="1:16" ht="17.100000000000001" customHeight="1">
      <c r="A22" s="73">
        <v>13</v>
      </c>
      <c r="B22" s="93" t="s">
        <v>158</v>
      </c>
      <c r="C22" s="95">
        <f>'7.számú melléklet '!C10+'9.számú melléklet'!C12</f>
        <v>42720</v>
      </c>
      <c r="D22" s="95">
        <f>'7.számú melléklet '!D10+'9.számú melléklet'!D12-1</f>
        <v>89078</v>
      </c>
      <c r="E22" s="62" t="s">
        <v>112</v>
      </c>
      <c r="F22" s="385">
        <f>'2.számú melléklet'!G50</f>
        <v>995.2</v>
      </c>
      <c r="G22" s="248">
        <f>'2.számú melléklet'!H50</f>
        <v>93297</v>
      </c>
      <c r="H22" s="48"/>
      <c r="I22" s="48"/>
      <c r="J22" s="41"/>
      <c r="K22" s="23"/>
    </row>
    <row r="23" spans="1:16" ht="17.100000000000001" customHeight="1">
      <c r="A23" s="73">
        <v>14</v>
      </c>
      <c r="B23" s="93"/>
      <c r="C23" s="95"/>
      <c r="D23" s="95"/>
      <c r="E23" s="93"/>
      <c r="F23" s="386"/>
      <c r="G23" s="249"/>
      <c r="H23" s="48"/>
      <c r="I23" s="48"/>
      <c r="J23" s="41"/>
      <c r="K23" s="23"/>
    </row>
    <row r="24" spans="1:16" ht="17.100000000000001" customHeight="1">
      <c r="A24" s="73">
        <v>15</v>
      </c>
      <c r="B24" s="91" t="s">
        <v>159</v>
      </c>
      <c r="C24" s="92">
        <f>SUM(C22)</f>
        <v>42720</v>
      </c>
      <c r="D24" s="92">
        <f>SUM(D22)</f>
        <v>89078</v>
      </c>
      <c r="E24" s="100" t="s">
        <v>139</v>
      </c>
      <c r="F24" s="388">
        <f t="shared" ref="F24:G24" si="2">SUM(F21:F23)</f>
        <v>995.2</v>
      </c>
      <c r="G24" s="251">
        <f t="shared" si="2"/>
        <v>93297</v>
      </c>
      <c r="H24" s="50"/>
      <c r="I24" s="50"/>
      <c r="J24" s="14"/>
      <c r="K24" s="23"/>
    </row>
    <row r="25" spans="1:16" ht="17.100000000000001" customHeight="1">
      <c r="A25" s="73">
        <v>16</v>
      </c>
      <c r="B25" s="101" t="s">
        <v>160</v>
      </c>
      <c r="C25" s="88">
        <f t="shared" ref="C25:D25" si="3">SUM(C21+C24)</f>
        <v>110651.11199999999</v>
      </c>
      <c r="D25" s="88">
        <f t="shared" si="3"/>
        <v>159084.11199999999</v>
      </c>
      <c r="E25" s="100" t="s">
        <v>161</v>
      </c>
      <c r="F25" s="388">
        <f t="shared" ref="F25:G25" si="4">SUM(F19+F20+F24)</f>
        <v>147207.48000000001</v>
      </c>
      <c r="G25" s="251">
        <f t="shared" si="4"/>
        <v>200392.68</v>
      </c>
      <c r="H25" s="50"/>
      <c r="I25" s="50"/>
      <c r="J25" s="14"/>
      <c r="K25" s="23"/>
    </row>
    <row r="26" spans="1:16" ht="17.100000000000001" customHeight="1">
      <c r="A26" s="73">
        <v>17</v>
      </c>
      <c r="B26" s="93" t="s">
        <v>162</v>
      </c>
      <c r="C26" s="95">
        <f>C27</f>
        <v>36556.319000000003</v>
      </c>
      <c r="D26" s="95">
        <f>D27</f>
        <v>41309.319000000003</v>
      </c>
      <c r="E26" s="102" t="s">
        <v>163</v>
      </c>
      <c r="F26" s="391">
        <f>'2.számú melléklet'!G52</f>
        <v>0</v>
      </c>
      <c r="G26" s="254">
        <f>'2.számú melléklet'!H52</f>
        <v>0</v>
      </c>
      <c r="H26" s="50"/>
      <c r="I26" s="50"/>
      <c r="J26" s="14"/>
      <c r="K26" s="23"/>
    </row>
    <row r="27" spans="1:16" ht="17.100000000000001" customHeight="1">
      <c r="A27" s="73">
        <v>18</v>
      </c>
      <c r="B27" s="103" t="s">
        <v>167</v>
      </c>
      <c r="C27" s="97">
        <f>'2.számú melléklet'!G35</f>
        <v>36556.319000000003</v>
      </c>
      <c r="D27" s="97">
        <f>'2.számú melléklet'!H35</f>
        <v>41309.319000000003</v>
      </c>
      <c r="E27" s="93"/>
      <c r="F27" s="386"/>
      <c r="G27" s="249"/>
      <c r="H27" s="50"/>
      <c r="I27" s="50"/>
      <c r="J27" s="14"/>
      <c r="K27" s="23"/>
    </row>
    <row r="28" spans="1:16" ht="17.100000000000001" customHeight="1" thickBot="1">
      <c r="A28" s="75">
        <v>19</v>
      </c>
      <c r="B28" s="104" t="s">
        <v>164</v>
      </c>
      <c r="C28" s="105">
        <f t="shared" ref="C28:D28" si="5">C25+C27</f>
        <v>147207.43099999998</v>
      </c>
      <c r="D28" s="105">
        <f t="shared" si="5"/>
        <v>200393.43099999998</v>
      </c>
      <c r="E28" s="104" t="s">
        <v>4</v>
      </c>
      <c r="F28" s="392">
        <f>F19+F20+F24-F26</f>
        <v>147207.48000000001</v>
      </c>
      <c r="G28" s="255">
        <f>G19+G20+G24-G26</f>
        <v>200392.68</v>
      </c>
      <c r="H28" s="48"/>
      <c r="I28" s="48"/>
      <c r="J28" s="41"/>
      <c r="K28" s="23"/>
    </row>
    <row r="29" spans="1:16">
      <c r="F29" s="51"/>
      <c r="G29" s="51"/>
      <c r="I29" s="51"/>
      <c r="J29" s="23"/>
      <c r="K29" s="48"/>
      <c r="L29" s="48"/>
      <c r="M29" s="48"/>
      <c r="N29" s="41"/>
      <c r="O29" s="23"/>
    </row>
    <row r="30" spans="1:16" ht="15.75">
      <c r="B30" s="52"/>
      <c r="C30" s="52"/>
      <c r="D30" s="52"/>
      <c r="E30" s="52"/>
      <c r="F30" s="53"/>
      <c r="G30" s="53"/>
      <c r="H30" s="23"/>
      <c r="I30" s="23"/>
      <c r="J30" s="23"/>
      <c r="K30" s="48"/>
      <c r="L30" s="48"/>
      <c r="M30" s="48"/>
      <c r="N30" s="41"/>
      <c r="O30" s="23"/>
    </row>
    <row r="31" spans="1:16" hidden="1">
      <c r="B31" s="41"/>
      <c r="C31" s="159"/>
      <c r="D31" s="159"/>
      <c r="E31" s="159"/>
      <c r="F31" s="23"/>
      <c r="G31" s="23"/>
      <c r="H31" s="23"/>
      <c r="I31" s="23"/>
      <c r="J31" s="23"/>
      <c r="K31" s="48"/>
      <c r="L31" s="48"/>
      <c r="M31" s="48"/>
      <c r="N31" s="41"/>
      <c r="O31" s="23"/>
    </row>
    <row r="32" spans="1:16">
      <c r="B32" s="41"/>
      <c r="C32" s="159"/>
      <c r="D32" s="159"/>
      <c r="E32" s="159"/>
      <c r="F32" s="23"/>
      <c r="G32" s="23"/>
      <c r="H32" s="23"/>
      <c r="I32" s="23"/>
      <c r="J32" s="23"/>
      <c r="K32" s="48"/>
      <c r="L32" s="48"/>
      <c r="M32" s="48"/>
      <c r="N32" s="41"/>
      <c r="O32" s="23"/>
      <c r="P32" s="54"/>
    </row>
    <row r="33" spans="2:16" hidden="1">
      <c r="B33" s="41"/>
      <c r="C33" s="159"/>
      <c r="D33" s="159"/>
      <c r="E33" s="159"/>
      <c r="F33" s="23"/>
      <c r="G33" s="23"/>
      <c r="H33" s="23"/>
      <c r="I33" s="23"/>
      <c r="J33" s="23"/>
      <c r="K33" s="48"/>
      <c r="L33" s="48"/>
      <c r="M33" s="48"/>
      <c r="N33" s="41"/>
      <c r="O33" s="23"/>
    </row>
    <row r="34" spans="2:16">
      <c r="B34" s="41"/>
      <c r="C34" s="159"/>
      <c r="D34" s="159"/>
      <c r="E34" s="159"/>
      <c r="F34" s="39"/>
      <c r="G34" s="39"/>
      <c r="H34" s="23"/>
      <c r="I34" s="23"/>
      <c r="J34" s="23"/>
      <c r="K34" s="50"/>
      <c r="L34" s="50"/>
      <c r="M34" s="50"/>
      <c r="N34" s="14"/>
      <c r="O34" s="23"/>
      <c r="P34" s="55"/>
    </row>
    <row r="35" spans="2:16">
      <c r="B35" s="41"/>
      <c r="C35" s="159"/>
      <c r="D35" s="159"/>
      <c r="E35" s="159"/>
      <c r="F35" s="23"/>
      <c r="G35" s="23"/>
      <c r="H35" s="23"/>
      <c r="I35" s="23"/>
      <c r="J35" s="23"/>
      <c r="K35" s="48"/>
      <c r="L35" s="48"/>
      <c r="M35" s="48"/>
      <c r="N35" s="41"/>
      <c r="O35" s="23"/>
      <c r="P35" s="54"/>
    </row>
    <row r="36" spans="2:16">
      <c r="B36" s="41"/>
      <c r="C36" s="159"/>
      <c r="D36" s="159"/>
      <c r="E36" s="159"/>
      <c r="F36" s="23"/>
      <c r="G36" s="23"/>
      <c r="H36" s="23"/>
      <c r="I36" s="23"/>
      <c r="J36" s="23"/>
      <c r="K36" s="48"/>
      <c r="L36" s="48"/>
      <c r="M36" s="48"/>
      <c r="N36" s="41"/>
      <c r="O36" s="23"/>
    </row>
    <row r="37" spans="2:16">
      <c r="B37" s="41"/>
      <c r="C37" s="159"/>
      <c r="D37" s="159"/>
      <c r="E37" s="159"/>
      <c r="F37" s="23"/>
      <c r="G37" s="23"/>
      <c r="H37" s="23"/>
      <c r="I37" s="23"/>
      <c r="J37" s="23"/>
      <c r="K37" s="48"/>
      <c r="L37" s="48"/>
      <c r="M37" s="48"/>
      <c r="N37" s="41"/>
      <c r="O37" s="23"/>
    </row>
    <row r="38" spans="2:16">
      <c r="B38" s="41"/>
      <c r="C38" s="159"/>
      <c r="D38" s="159"/>
      <c r="E38" s="159"/>
      <c r="F38" s="39"/>
      <c r="G38" s="39"/>
      <c r="H38" s="23"/>
      <c r="I38" s="23"/>
      <c r="J38" s="23"/>
      <c r="K38" s="50"/>
      <c r="L38" s="50"/>
      <c r="M38" s="50"/>
      <c r="N38" s="14"/>
      <c r="O38" s="23"/>
    </row>
    <row r="39" spans="2:16">
      <c r="B39" s="41"/>
      <c r="C39" s="159"/>
      <c r="D39" s="159"/>
      <c r="E39" s="159"/>
      <c r="F39" s="23"/>
      <c r="G39" s="23"/>
      <c r="H39" s="23"/>
      <c r="I39" s="23"/>
      <c r="J39" s="23"/>
      <c r="K39" s="48"/>
      <c r="L39" s="48"/>
      <c r="M39" s="48"/>
      <c r="N39" s="41"/>
      <c r="O39" s="23"/>
    </row>
    <row r="40" spans="2:16">
      <c r="B40" s="41"/>
      <c r="C40" s="159"/>
      <c r="D40" s="159"/>
      <c r="E40" s="159"/>
      <c r="F40" s="23"/>
      <c r="G40" s="23"/>
      <c r="H40" s="23"/>
      <c r="I40" s="23"/>
      <c r="J40" s="23"/>
      <c r="K40" s="48"/>
      <c r="L40" s="48"/>
      <c r="M40" s="48"/>
      <c r="N40" s="41"/>
      <c r="O40" s="23"/>
    </row>
    <row r="41" spans="2:16">
      <c r="B41" s="41"/>
      <c r="C41" s="159"/>
      <c r="D41" s="159"/>
      <c r="E41" s="159"/>
      <c r="F41" s="39"/>
      <c r="G41" s="39"/>
      <c r="H41" s="23"/>
      <c r="I41" s="23"/>
      <c r="J41" s="23"/>
      <c r="K41" s="50"/>
      <c r="L41" s="50"/>
      <c r="M41" s="50"/>
      <c r="N41" s="14"/>
      <c r="O41" s="23"/>
    </row>
    <row r="42" spans="2:16">
      <c r="B42" s="41"/>
      <c r="C42" s="159"/>
      <c r="D42" s="159"/>
      <c r="E42" s="159"/>
      <c r="F42" s="23"/>
      <c r="G42" s="23"/>
      <c r="H42" s="23"/>
      <c r="I42" s="23"/>
      <c r="J42" s="23"/>
      <c r="K42" s="48"/>
      <c r="L42" s="48"/>
      <c r="M42" s="48"/>
      <c r="N42" s="41"/>
      <c r="O42" s="23"/>
    </row>
    <row r="43" spans="2:16">
      <c r="B43" s="41"/>
      <c r="C43" s="159"/>
      <c r="D43" s="159"/>
      <c r="E43" s="159"/>
      <c r="F43" s="39"/>
      <c r="G43" s="39"/>
      <c r="H43" s="23"/>
      <c r="I43" s="23"/>
      <c r="J43" s="23"/>
      <c r="K43" s="50"/>
      <c r="L43" s="50"/>
      <c r="M43" s="50"/>
      <c r="N43" s="14"/>
      <c r="O43" s="23"/>
    </row>
    <row r="44" spans="2:16">
      <c r="B44" s="41"/>
      <c r="C44" s="159"/>
      <c r="D44" s="159"/>
      <c r="E44" s="159"/>
      <c r="F44" s="43"/>
      <c r="G44" s="43"/>
      <c r="H44" s="23"/>
      <c r="I44" s="23"/>
      <c r="J44" s="23"/>
      <c r="K44" s="48"/>
      <c r="L44" s="48"/>
      <c r="M44" s="48"/>
      <c r="N44" s="41"/>
      <c r="O44" s="23"/>
    </row>
    <row r="45" spans="2:16">
      <c r="B45" s="41"/>
      <c r="C45" s="159"/>
      <c r="D45" s="159"/>
      <c r="E45" s="159"/>
      <c r="F45" s="43"/>
      <c r="G45" s="43"/>
      <c r="H45" s="23"/>
      <c r="I45" s="23"/>
      <c r="J45" s="23"/>
      <c r="K45" s="48"/>
      <c r="L45" s="48"/>
      <c r="M45" s="48"/>
      <c r="N45" s="41"/>
      <c r="O45" s="23"/>
    </row>
    <row r="46" spans="2:16">
      <c r="B46" s="41"/>
      <c r="C46" s="159"/>
      <c r="D46" s="159"/>
      <c r="E46" s="159"/>
      <c r="F46" s="39"/>
      <c r="G46" s="39"/>
      <c r="H46" s="23"/>
      <c r="I46" s="23"/>
      <c r="J46" s="23"/>
      <c r="K46" s="50"/>
      <c r="L46" s="50"/>
      <c r="M46" s="50"/>
      <c r="N46" s="14"/>
      <c r="O46" s="23"/>
    </row>
    <row r="47" spans="2:16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2:16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2: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2:1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</sheetData>
  <mergeCells count="4">
    <mergeCell ref="A1:F1"/>
    <mergeCell ref="A5:F5"/>
    <mergeCell ref="B9:C9"/>
    <mergeCell ref="E9:F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94"/>
  <sheetViews>
    <sheetView tabSelected="1" topLeftCell="A37" zoomScale="106" zoomScaleNormal="106" workbookViewId="0">
      <pane xSplit="1" topLeftCell="S1" activePane="topRight" state="frozen"/>
      <selection pane="topRight" activeCell="Y40" sqref="Y40:Y41"/>
    </sheetView>
  </sheetViews>
  <sheetFormatPr defaultColWidth="9.140625" defaultRowHeight="15"/>
  <cols>
    <col min="1" max="1" width="9.140625" style="274"/>
    <col min="2" max="2" width="9.140625" style="275"/>
    <col min="3" max="3" width="55.42578125" style="275" customWidth="1"/>
    <col min="4" max="23" width="15.7109375" style="275" customWidth="1"/>
    <col min="24" max="25" width="15.7109375" style="280" customWidth="1"/>
    <col min="26" max="26" width="9.140625" style="275"/>
    <col min="27" max="16384" width="9.140625" style="180"/>
  </cols>
  <sheetData>
    <row r="1" spans="1:26" ht="69.75" customHeight="1">
      <c r="A1" s="508" t="s">
        <v>248</v>
      </c>
      <c r="B1" s="507" t="s">
        <v>249</v>
      </c>
      <c r="C1" s="507" t="s">
        <v>0</v>
      </c>
      <c r="D1" s="257" t="s">
        <v>377</v>
      </c>
      <c r="E1" s="257" t="s">
        <v>380</v>
      </c>
      <c r="F1" s="257" t="s">
        <v>381</v>
      </c>
      <c r="G1" s="281" t="s">
        <v>408</v>
      </c>
      <c r="H1" s="281" t="s">
        <v>384</v>
      </c>
      <c r="I1" s="281" t="s">
        <v>386</v>
      </c>
      <c r="J1" s="281" t="s">
        <v>37</v>
      </c>
      <c r="K1" s="281" t="s">
        <v>388</v>
      </c>
      <c r="L1" s="281" t="s">
        <v>391</v>
      </c>
      <c r="M1" s="281" t="s">
        <v>405</v>
      </c>
      <c r="N1" s="281" t="s">
        <v>419</v>
      </c>
      <c r="O1" s="281" t="s">
        <v>392</v>
      </c>
      <c r="P1" s="281" t="s">
        <v>394</v>
      </c>
      <c r="Q1" s="281" t="s">
        <v>402</v>
      </c>
      <c r="R1" s="281" t="s">
        <v>410</v>
      </c>
      <c r="S1" s="281" t="s">
        <v>421</v>
      </c>
      <c r="T1" s="281" t="s">
        <v>399</v>
      </c>
      <c r="U1" s="258" t="s">
        <v>412</v>
      </c>
      <c r="V1" s="300" t="s">
        <v>29</v>
      </c>
      <c r="W1" s="300" t="s">
        <v>403</v>
      </c>
      <c r="X1" s="509" t="s">
        <v>250</v>
      </c>
      <c r="Y1" s="509" t="s">
        <v>456</v>
      </c>
      <c r="Z1" s="507" t="s">
        <v>249</v>
      </c>
    </row>
    <row r="2" spans="1:26">
      <c r="A2" s="508"/>
      <c r="B2" s="507"/>
      <c r="C2" s="507"/>
      <c r="D2" s="258" t="s">
        <v>378</v>
      </c>
      <c r="E2" s="258" t="s">
        <v>379</v>
      </c>
      <c r="F2" s="258" t="s">
        <v>382</v>
      </c>
      <c r="G2" s="258" t="s">
        <v>409</v>
      </c>
      <c r="H2" s="258" t="s">
        <v>383</v>
      </c>
      <c r="I2" s="258" t="s">
        <v>385</v>
      </c>
      <c r="J2" s="258" t="s">
        <v>387</v>
      </c>
      <c r="K2" s="258" t="s">
        <v>389</v>
      </c>
      <c r="L2" s="258" t="s">
        <v>390</v>
      </c>
      <c r="M2" s="258" t="s">
        <v>406</v>
      </c>
      <c r="N2" s="258" t="s">
        <v>420</v>
      </c>
      <c r="O2" s="258" t="s">
        <v>393</v>
      </c>
      <c r="P2" s="258" t="s">
        <v>395</v>
      </c>
      <c r="Q2" s="258" t="s">
        <v>396</v>
      </c>
      <c r="R2" s="258" t="s">
        <v>411</v>
      </c>
      <c r="S2" s="258" t="s">
        <v>422</v>
      </c>
      <c r="T2" s="258" t="s">
        <v>398</v>
      </c>
      <c r="U2" s="258" t="s">
        <v>413</v>
      </c>
      <c r="V2" s="258" t="s">
        <v>423</v>
      </c>
      <c r="W2" s="258" t="s">
        <v>397</v>
      </c>
      <c r="X2" s="510"/>
      <c r="Y2" s="510"/>
      <c r="Z2" s="507"/>
    </row>
    <row r="3" spans="1:26">
      <c r="A3" s="508"/>
      <c r="B3" s="507"/>
      <c r="C3" s="257"/>
      <c r="D3" s="257"/>
      <c r="E3" s="257"/>
      <c r="F3" s="257"/>
      <c r="G3" s="306"/>
      <c r="H3" s="257"/>
      <c r="I3" s="257"/>
      <c r="J3" s="257"/>
      <c r="K3" s="257"/>
      <c r="L3" s="257"/>
      <c r="M3" s="257"/>
      <c r="N3" s="314"/>
      <c r="O3" s="257"/>
      <c r="P3" s="257"/>
      <c r="Q3" s="257"/>
      <c r="R3" s="306"/>
      <c r="S3" s="314"/>
      <c r="T3" s="257"/>
      <c r="U3" s="257"/>
      <c r="V3" s="285"/>
      <c r="W3" s="285"/>
      <c r="X3" s="511"/>
      <c r="Y3" s="511"/>
      <c r="Z3" s="507"/>
    </row>
    <row r="4" spans="1:26">
      <c r="A4" s="508"/>
      <c r="B4" s="507"/>
      <c r="C4" s="259" t="s">
        <v>251</v>
      </c>
      <c r="D4" s="260">
        <v>1</v>
      </c>
      <c r="E4" s="260">
        <v>0</v>
      </c>
      <c r="F4" s="260">
        <v>0</v>
      </c>
      <c r="G4" s="260">
        <v>0</v>
      </c>
      <c r="H4" s="260">
        <v>6</v>
      </c>
      <c r="I4" s="260">
        <v>4</v>
      </c>
      <c r="J4" s="260">
        <v>0</v>
      </c>
      <c r="K4" s="260">
        <v>0</v>
      </c>
      <c r="L4" s="260">
        <v>0</v>
      </c>
      <c r="M4" s="260">
        <v>0</v>
      </c>
      <c r="N4" s="260">
        <v>0</v>
      </c>
      <c r="O4" s="260">
        <v>0</v>
      </c>
      <c r="P4" s="260">
        <v>0</v>
      </c>
      <c r="Q4" s="260"/>
      <c r="R4" s="260"/>
      <c r="S4" s="260"/>
      <c r="T4" s="260"/>
      <c r="U4" s="260">
        <v>0</v>
      </c>
      <c r="V4" s="260">
        <v>0</v>
      </c>
      <c r="W4" s="260"/>
      <c r="X4" s="261">
        <f>SUM(D4:U4)</f>
        <v>11</v>
      </c>
      <c r="Y4" s="261">
        <v>11</v>
      </c>
      <c r="Z4" s="507"/>
    </row>
    <row r="5" spans="1:26">
      <c r="A5" s="262"/>
      <c r="B5" s="257"/>
      <c r="C5" s="259" t="s">
        <v>252</v>
      </c>
      <c r="D5" s="259"/>
      <c r="E5" s="259"/>
      <c r="F5" s="259"/>
      <c r="G5" s="259"/>
      <c r="H5" s="260">
        <v>6</v>
      </c>
      <c r="I5" s="260">
        <v>4</v>
      </c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>
        <v>0</v>
      </c>
      <c r="V5" s="260">
        <v>0</v>
      </c>
      <c r="W5" s="260"/>
      <c r="X5" s="261">
        <f>SUM(D5:U5)</f>
        <v>10</v>
      </c>
      <c r="Y5" s="261">
        <f>SUM(E5:V5)</f>
        <v>10</v>
      </c>
      <c r="Z5" s="394"/>
    </row>
    <row r="6" spans="1:26">
      <c r="A6" s="263" t="s">
        <v>186</v>
      </c>
      <c r="B6" s="264" t="s">
        <v>253</v>
      </c>
      <c r="C6" s="265" t="s">
        <v>254</v>
      </c>
      <c r="D6" s="266">
        <f>SUM(D7,D10,D11,D36,D37,D38,D39,D40,D41)</f>
        <v>14194.15</v>
      </c>
      <c r="E6" s="266">
        <f t="shared" ref="E6:I6" si="0">SUM(E7,E10,E11,E36,E37,E38,E39,E40,E41)</f>
        <v>147</v>
      </c>
      <c r="F6" s="266">
        <f t="shared" si="0"/>
        <v>1275.691</v>
      </c>
      <c r="G6" s="266">
        <f t="shared" si="0"/>
        <v>7328.2150000000001</v>
      </c>
      <c r="H6" s="266">
        <f t="shared" si="0"/>
        <v>1744.54</v>
      </c>
      <c r="I6" s="266">
        <f t="shared" si="0"/>
        <v>0</v>
      </c>
      <c r="J6" s="266">
        <f t="shared" ref="J6" si="1">SUM(J7,J10,J11,J36,J37,J38,J39,J40,J41)</f>
        <v>1054</v>
      </c>
      <c r="K6" s="266">
        <f t="shared" ref="K6" si="2">SUM(K7,K10,K11,K36,K37,K38,K39,K40,K41)</f>
        <v>417</v>
      </c>
      <c r="L6" s="266">
        <f t="shared" ref="L6" si="3">SUM(L7,L10,L11,L36,L37,L38,L39,L40,L41)</f>
        <v>106068</v>
      </c>
      <c r="M6" s="266">
        <f t="shared" ref="M6:N6" si="4">SUM(M7,M10,M11,M36,M37,M38,M39,M40,M41)</f>
        <v>322</v>
      </c>
      <c r="N6" s="266">
        <f t="shared" si="4"/>
        <v>478</v>
      </c>
      <c r="O6" s="266">
        <f t="shared" ref="O6" si="5">SUM(O7,O10,O11,O36,O37,O38,O39,O40,O41)</f>
        <v>330</v>
      </c>
      <c r="P6" s="266">
        <f t="shared" ref="P6:S6" si="6">SUM(P7,P10,P11,P36,P37,P38,P39,P40,P41)</f>
        <v>6160.55</v>
      </c>
      <c r="Q6" s="266">
        <f t="shared" si="6"/>
        <v>2477.7999999999993</v>
      </c>
      <c r="R6" s="266">
        <f t="shared" si="6"/>
        <v>1428</v>
      </c>
      <c r="S6" s="266">
        <f t="shared" si="6"/>
        <v>2694.6509999999998</v>
      </c>
      <c r="T6" s="266">
        <f t="shared" ref="T6" si="7">SUM(T7,T10,T11,T36,T37,T38,T39,T40,T41)</f>
        <v>0</v>
      </c>
      <c r="U6" s="266">
        <f t="shared" ref="U6:W6" si="8">SUM(U7,U10,U11,U36,U37,U38,U39,U40,U41)</f>
        <v>0</v>
      </c>
      <c r="V6" s="266">
        <f t="shared" si="8"/>
        <v>311.09800000000001</v>
      </c>
      <c r="W6" s="266">
        <f t="shared" si="8"/>
        <v>776</v>
      </c>
      <c r="X6" s="266">
        <f>SUM(D6:W6)</f>
        <v>147206.69499999998</v>
      </c>
      <c r="Y6" s="266">
        <f>Y7+Y10+Y11+Y36+Y37+Y38+Y39+Y40+Y41</f>
        <v>200393.17199999999</v>
      </c>
      <c r="Z6" s="264" t="s">
        <v>253</v>
      </c>
    </row>
    <row r="7" spans="1:26">
      <c r="A7" s="263" t="s">
        <v>187</v>
      </c>
      <c r="B7" s="267" t="s">
        <v>255</v>
      </c>
      <c r="C7" s="267" t="s">
        <v>2</v>
      </c>
      <c r="D7" s="268">
        <f>SUM(D8:D9)</f>
        <v>10378</v>
      </c>
      <c r="E7" s="268">
        <f t="shared" ref="E7:I7" si="9">SUM(E8:E9)</f>
        <v>0</v>
      </c>
      <c r="F7" s="268">
        <f t="shared" si="9"/>
        <v>0</v>
      </c>
      <c r="G7" s="268"/>
      <c r="H7" s="268">
        <f t="shared" si="9"/>
        <v>1467.54</v>
      </c>
      <c r="I7" s="268">
        <f t="shared" si="9"/>
        <v>0</v>
      </c>
      <c r="J7" s="268">
        <f t="shared" ref="J7" si="10">SUM(J8:J9)</f>
        <v>0</v>
      </c>
      <c r="K7" s="268">
        <v>0</v>
      </c>
      <c r="L7" s="268">
        <f t="shared" ref="L7" si="11">SUM(L8:L9)</f>
        <v>0</v>
      </c>
      <c r="M7" s="268">
        <f t="shared" ref="M7:N7" si="12">SUM(M8:M9)</f>
        <v>0</v>
      </c>
      <c r="N7" s="268">
        <f t="shared" si="12"/>
        <v>0</v>
      </c>
      <c r="O7" s="268">
        <f t="shared" ref="O7" si="13">SUM(O8:O9)</f>
        <v>0</v>
      </c>
      <c r="P7" s="268">
        <v>2106</v>
      </c>
      <c r="Q7" s="268">
        <f t="shared" ref="Q7:S7" si="14">SUM(Q8:Q9)</f>
        <v>0</v>
      </c>
      <c r="R7" s="268">
        <f t="shared" si="14"/>
        <v>0</v>
      </c>
      <c r="S7" s="268">
        <f t="shared" si="14"/>
        <v>0</v>
      </c>
      <c r="T7" s="268"/>
      <c r="U7" s="268">
        <f t="shared" ref="U7:V7" si="15">SUM(U8:U9)</f>
        <v>0</v>
      </c>
      <c r="V7" s="268">
        <f t="shared" si="15"/>
        <v>0</v>
      </c>
      <c r="W7" s="268"/>
      <c r="X7" s="266">
        <f t="shared" ref="X7:Y37" si="16">SUM(D7:W7)</f>
        <v>13951.54</v>
      </c>
      <c r="Y7" s="266">
        <f>Y8+Y9</f>
        <v>26068.044000000002</v>
      </c>
      <c r="Z7" s="267" t="s">
        <v>255</v>
      </c>
    </row>
    <row r="8" spans="1:26">
      <c r="A8" s="263" t="s">
        <v>188</v>
      </c>
      <c r="B8" s="269" t="s">
        <v>256</v>
      </c>
      <c r="C8" s="269" t="s">
        <v>257</v>
      </c>
      <c r="D8" s="270">
        <v>10378</v>
      </c>
      <c r="E8" s="270"/>
      <c r="F8" s="269"/>
      <c r="G8" s="269"/>
      <c r="H8" s="270">
        <v>1467.54</v>
      </c>
      <c r="I8" s="270">
        <v>0</v>
      </c>
      <c r="J8" s="270"/>
      <c r="K8" s="270">
        <v>0</v>
      </c>
      <c r="L8" s="270">
        <v>0</v>
      </c>
      <c r="M8" s="270">
        <v>0</v>
      </c>
      <c r="N8" s="270"/>
      <c r="O8" s="270">
        <v>0</v>
      </c>
      <c r="P8" s="270">
        <v>0</v>
      </c>
      <c r="Q8" s="270"/>
      <c r="R8" s="270">
        <v>0</v>
      </c>
      <c r="S8" s="270">
        <v>0</v>
      </c>
      <c r="T8" s="270"/>
      <c r="U8" s="270"/>
      <c r="V8" s="270"/>
      <c r="W8" s="270"/>
      <c r="X8" s="266">
        <f t="shared" si="16"/>
        <v>11845.54</v>
      </c>
      <c r="Y8" s="266">
        <v>26068.044000000002</v>
      </c>
      <c r="Z8" s="269" t="s">
        <v>256</v>
      </c>
    </row>
    <row r="9" spans="1:26">
      <c r="A9" s="263" t="s">
        <v>189</v>
      </c>
      <c r="B9" s="269" t="s">
        <v>258</v>
      </c>
      <c r="C9" s="269" t="s">
        <v>259</v>
      </c>
      <c r="D9" s="270">
        <v>0</v>
      </c>
      <c r="E9" s="270"/>
      <c r="F9" s="269"/>
      <c r="G9" s="269"/>
      <c r="H9" s="270">
        <v>0</v>
      </c>
      <c r="I9" s="270">
        <v>0</v>
      </c>
      <c r="J9" s="270"/>
      <c r="K9" s="270"/>
      <c r="L9" s="270">
        <v>0</v>
      </c>
      <c r="M9" s="270"/>
      <c r="N9" s="270"/>
      <c r="O9" s="270">
        <v>0</v>
      </c>
      <c r="P9" s="270"/>
      <c r="Q9" s="270"/>
      <c r="R9" s="270"/>
      <c r="S9" s="270"/>
      <c r="T9" s="270"/>
      <c r="U9" s="270">
        <v>0</v>
      </c>
      <c r="V9" s="270"/>
      <c r="W9" s="270"/>
      <c r="X9" s="266">
        <f t="shared" si="16"/>
        <v>0</v>
      </c>
      <c r="Y9" s="266">
        <f t="shared" si="16"/>
        <v>0</v>
      </c>
      <c r="Z9" s="269" t="s">
        <v>258</v>
      </c>
    </row>
    <row r="10" spans="1:26">
      <c r="A10" s="263" t="s">
        <v>190</v>
      </c>
      <c r="B10" s="267" t="s">
        <v>260</v>
      </c>
      <c r="C10" s="267" t="s">
        <v>261</v>
      </c>
      <c r="D10" s="268">
        <f>D8*0.175</f>
        <v>1816.1499999999999</v>
      </c>
      <c r="E10" s="268">
        <f t="shared" ref="E10:V10" si="17">E7*0.195</f>
        <v>0</v>
      </c>
      <c r="F10" s="268">
        <f t="shared" si="17"/>
        <v>0</v>
      </c>
      <c r="G10" s="268">
        <f t="shared" si="17"/>
        <v>0</v>
      </c>
      <c r="H10" s="268">
        <v>128.41</v>
      </c>
      <c r="I10" s="268">
        <f t="shared" si="17"/>
        <v>0</v>
      </c>
      <c r="J10" s="268">
        <f t="shared" si="17"/>
        <v>0</v>
      </c>
      <c r="K10" s="268">
        <f t="shared" si="17"/>
        <v>0</v>
      </c>
      <c r="L10" s="268">
        <f t="shared" si="17"/>
        <v>0</v>
      </c>
      <c r="M10" s="268">
        <f t="shared" si="17"/>
        <v>0</v>
      </c>
      <c r="N10" s="268">
        <f t="shared" si="17"/>
        <v>0</v>
      </c>
      <c r="O10" s="268">
        <f t="shared" si="17"/>
        <v>0</v>
      </c>
      <c r="P10" s="268">
        <f>P7*0.175</f>
        <v>368.54999999999995</v>
      </c>
      <c r="Q10" s="268">
        <f t="shared" si="17"/>
        <v>0</v>
      </c>
      <c r="R10" s="268">
        <f>R7*0.175</f>
        <v>0</v>
      </c>
      <c r="S10" s="268">
        <f>S7*0.175</f>
        <v>0</v>
      </c>
      <c r="T10" s="268">
        <f t="shared" si="17"/>
        <v>0</v>
      </c>
      <c r="U10" s="268">
        <f t="shared" si="17"/>
        <v>0</v>
      </c>
      <c r="V10" s="268">
        <f t="shared" si="17"/>
        <v>0</v>
      </c>
      <c r="W10" s="268"/>
      <c r="X10" s="266">
        <f t="shared" si="16"/>
        <v>2313.1099999999997</v>
      </c>
      <c r="Y10" s="266">
        <v>3923.7280000000001</v>
      </c>
      <c r="Z10" s="267" t="s">
        <v>260</v>
      </c>
    </row>
    <row r="11" spans="1:26">
      <c r="A11" s="263" t="s">
        <v>191</v>
      </c>
      <c r="B11" s="267" t="s">
        <v>262</v>
      </c>
      <c r="C11" s="267" t="s">
        <v>193</v>
      </c>
      <c r="D11" s="268">
        <f>D12+D16+D19+D27+D30</f>
        <v>0</v>
      </c>
      <c r="E11" s="268">
        <f t="shared" ref="E11:I11" si="18">E12+E16+E19+E27+E30</f>
        <v>147</v>
      </c>
      <c r="F11" s="268">
        <f t="shared" si="18"/>
        <v>0</v>
      </c>
      <c r="G11" s="268">
        <f t="shared" si="18"/>
        <v>0</v>
      </c>
      <c r="H11" s="268">
        <f t="shared" si="18"/>
        <v>148.59</v>
      </c>
      <c r="I11" s="268">
        <f t="shared" si="18"/>
        <v>0</v>
      </c>
      <c r="J11" s="268">
        <f t="shared" ref="J11" si="19">J12+J16+J19+J27+J30</f>
        <v>1054</v>
      </c>
      <c r="K11" s="268">
        <f t="shared" ref="K11" si="20">K12+K16+K19+K27+K30</f>
        <v>417</v>
      </c>
      <c r="L11" s="268">
        <f t="shared" ref="L11" si="21">L12+L16+L19+L27+L30</f>
        <v>12277</v>
      </c>
      <c r="M11" s="268">
        <f t="shared" ref="M11:N11" si="22">M12+M16+M19+M27+M30</f>
        <v>322</v>
      </c>
      <c r="N11" s="268">
        <f t="shared" si="22"/>
        <v>478</v>
      </c>
      <c r="O11" s="268">
        <f t="shared" ref="O11" si="23">O12+O16+O19+O27+O30</f>
        <v>330</v>
      </c>
      <c r="P11" s="268">
        <f t="shared" ref="P11:T11" si="24">P12+P16+P19+P27+P30</f>
        <v>3686</v>
      </c>
      <c r="Q11" s="268">
        <f t="shared" si="24"/>
        <v>0</v>
      </c>
      <c r="R11" s="268">
        <f t="shared" si="24"/>
        <v>1428</v>
      </c>
      <c r="S11" s="268">
        <f t="shared" si="24"/>
        <v>2694.6509999999998</v>
      </c>
      <c r="T11" s="268">
        <f t="shared" si="24"/>
        <v>0</v>
      </c>
      <c r="U11" s="268">
        <f t="shared" ref="U11:V11" si="25">U12+U16+U19+U27+U30</f>
        <v>0</v>
      </c>
      <c r="V11" s="268">
        <f t="shared" si="25"/>
        <v>311.09800000000001</v>
      </c>
      <c r="W11" s="268"/>
      <c r="X11" s="266">
        <f t="shared" si="16"/>
        <v>23293.339000000004</v>
      </c>
      <c r="Y11" s="266">
        <f>Y12+Y18+Y19+Y27+Y30</f>
        <v>27749.203000000001</v>
      </c>
      <c r="Z11" s="267" t="s">
        <v>262</v>
      </c>
    </row>
    <row r="12" spans="1:26">
      <c r="A12" s="263" t="s">
        <v>192</v>
      </c>
      <c r="B12" s="269" t="s">
        <v>263</v>
      </c>
      <c r="C12" s="269" t="s">
        <v>264</v>
      </c>
      <c r="D12" s="270">
        <f>D13+D14+D15</f>
        <v>0</v>
      </c>
      <c r="E12" s="270">
        <f t="shared" ref="E12:I12" si="26">E13+E14+E15</f>
        <v>75</v>
      </c>
      <c r="F12" s="270">
        <f t="shared" si="26"/>
        <v>0</v>
      </c>
      <c r="G12" s="270">
        <f t="shared" si="26"/>
        <v>0</v>
      </c>
      <c r="H12" s="270">
        <f t="shared" si="26"/>
        <v>117</v>
      </c>
      <c r="I12" s="270">
        <f t="shared" si="26"/>
        <v>0</v>
      </c>
      <c r="J12" s="270">
        <f t="shared" ref="J12" si="27">J13+J14+J15</f>
        <v>0</v>
      </c>
      <c r="K12" s="270">
        <f t="shared" ref="K12" si="28">K13+K14+K15</f>
        <v>214</v>
      </c>
      <c r="L12" s="270">
        <f t="shared" ref="L12" si="29">L13+L14+L15</f>
        <v>2473</v>
      </c>
      <c r="M12" s="270">
        <f t="shared" ref="M12:N12" si="30">M13+M14+M15</f>
        <v>0</v>
      </c>
      <c r="N12" s="270">
        <f t="shared" si="30"/>
        <v>0</v>
      </c>
      <c r="O12" s="270">
        <f t="shared" ref="O12" si="31">O13+O14+O15</f>
        <v>60</v>
      </c>
      <c r="P12" s="270">
        <f t="shared" ref="P12:T12" si="32">P13+P14+P15</f>
        <v>275</v>
      </c>
      <c r="Q12" s="270">
        <f t="shared" si="32"/>
        <v>0</v>
      </c>
      <c r="R12" s="270">
        <f t="shared" si="32"/>
        <v>163</v>
      </c>
      <c r="S12" s="270">
        <f t="shared" si="32"/>
        <v>294</v>
      </c>
      <c r="T12" s="270">
        <f t="shared" si="32"/>
        <v>0</v>
      </c>
      <c r="U12" s="270">
        <f t="shared" ref="U12:V12" si="33">U13+U14+U15</f>
        <v>0</v>
      </c>
      <c r="V12" s="270">
        <f t="shared" si="33"/>
        <v>0</v>
      </c>
      <c r="W12" s="270"/>
      <c r="X12" s="266">
        <f t="shared" si="16"/>
        <v>3671</v>
      </c>
      <c r="Y12" s="266">
        <f>Y13+Y14+Y15</f>
        <v>3537.3760000000002</v>
      </c>
      <c r="Z12" s="269" t="s">
        <v>263</v>
      </c>
    </row>
    <row r="13" spans="1:26">
      <c r="A13" s="263" t="s">
        <v>194</v>
      </c>
      <c r="B13" s="271" t="s">
        <v>265</v>
      </c>
      <c r="C13" s="271" t="s">
        <v>266</v>
      </c>
      <c r="D13" s="272"/>
      <c r="E13" s="272"/>
      <c r="F13" s="271"/>
      <c r="G13" s="271"/>
      <c r="H13" s="272"/>
      <c r="I13" s="272"/>
      <c r="J13" s="272"/>
      <c r="K13" s="272">
        <v>7</v>
      </c>
      <c r="L13" s="272">
        <v>17</v>
      </c>
      <c r="M13" s="272"/>
      <c r="N13" s="272"/>
      <c r="O13" s="272">
        <v>60</v>
      </c>
      <c r="P13" s="272">
        <v>0</v>
      </c>
      <c r="Q13" s="272"/>
      <c r="R13" s="272"/>
      <c r="S13" s="272"/>
      <c r="T13" s="272"/>
      <c r="U13" s="272"/>
      <c r="V13" s="272"/>
      <c r="W13" s="272"/>
      <c r="X13" s="266">
        <f t="shared" si="16"/>
        <v>84</v>
      </c>
      <c r="Y13" s="266">
        <v>40.340000000000003</v>
      </c>
      <c r="Z13" s="271" t="s">
        <v>265</v>
      </c>
    </row>
    <row r="14" spans="1:26">
      <c r="A14" s="263" t="s">
        <v>195</v>
      </c>
      <c r="B14" s="271" t="s">
        <v>267</v>
      </c>
      <c r="C14" s="271" t="s">
        <v>268</v>
      </c>
      <c r="D14" s="272">
        <v>0</v>
      </c>
      <c r="E14" s="272">
        <v>75</v>
      </c>
      <c r="F14" s="271"/>
      <c r="G14" s="271"/>
      <c r="H14" s="272">
        <v>117</v>
      </c>
      <c r="I14" s="272">
        <v>0</v>
      </c>
      <c r="J14" s="272"/>
      <c r="K14" s="272">
        <v>207</v>
      </c>
      <c r="L14" s="272">
        <v>2456</v>
      </c>
      <c r="M14" s="272">
        <v>0</v>
      </c>
      <c r="N14" s="272"/>
      <c r="O14" s="272">
        <v>0</v>
      </c>
      <c r="P14" s="272">
        <v>275</v>
      </c>
      <c r="Q14" s="272"/>
      <c r="R14" s="272">
        <v>163</v>
      </c>
      <c r="S14" s="272">
        <v>294</v>
      </c>
      <c r="T14" s="272"/>
      <c r="U14" s="272"/>
      <c r="V14" s="272"/>
      <c r="W14" s="272"/>
      <c r="X14" s="266">
        <f t="shared" si="16"/>
        <v>3587</v>
      </c>
      <c r="Y14" s="266">
        <v>3497.0360000000001</v>
      </c>
      <c r="Z14" s="271" t="s">
        <v>267</v>
      </c>
    </row>
    <row r="15" spans="1:26">
      <c r="A15" s="263" t="s">
        <v>169</v>
      </c>
      <c r="B15" s="271" t="s">
        <v>269</v>
      </c>
      <c r="C15" s="271" t="s">
        <v>270</v>
      </c>
      <c r="D15" s="272"/>
      <c r="E15" s="272"/>
      <c r="F15" s="271"/>
      <c r="G15" s="271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>
        <v>0</v>
      </c>
      <c r="T15" s="272"/>
      <c r="U15" s="272">
        <v>0</v>
      </c>
      <c r="V15" s="272"/>
      <c r="W15" s="272"/>
      <c r="X15" s="266">
        <f t="shared" si="16"/>
        <v>0</v>
      </c>
      <c r="Y15" s="266">
        <f t="shared" si="16"/>
        <v>0</v>
      </c>
      <c r="Z15" s="271" t="s">
        <v>269</v>
      </c>
    </row>
    <row r="16" spans="1:26">
      <c r="A16" s="263" t="s">
        <v>170</v>
      </c>
      <c r="B16" s="269" t="s">
        <v>271</v>
      </c>
      <c r="C16" s="269" t="s">
        <v>272</v>
      </c>
      <c r="D16" s="270">
        <f>D17+D18</f>
        <v>0</v>
      </c>
      <c r="E16" s="270">
        <f t="shared" ref="E16:I16" si="34">E17+E18</f>
        <v>0</v>
      </c>
      <c r="F16" s="270">
        <f t="shared" si="34"/>
        <v>0</v>
      </c>
      <c r="G16" s="270"/>
      <c r="H16" s="270">
        <f t="shared" si="34"/>
        <v>0</v>
      </c>
      <c r="I16" s="270">
        <f t="shared" si="34"/>
        <v>0</v>
      </c>
      <c r="J16" s="270">
        <f t="shared" ref="J16" si="35">J17+J18</f>
        <v>0</v>
      </c>
      <c r="K16" s="270">
        <f t="shared" ref="K16" si="36">K17+K18</f>
        <v>0</v>
      </c>
      <c r="L16" s="270">
        <f t="shared" ref="L16" si="37">L17+L18</f>
        <v>781</v>
      </c>
      <c r="M16" s="270">
        <f t="shared" ref="M16:N16" si="38">M17+M18</f>
        <v>127</v>
      </c>
      <c r="N16" s="270">
        <f t="shared" si="38"/>
        <v>0</v>
      </c>
      <c r="O16" s="270">
        <f t="shared" ref="O16" si="39">O17+O18</f>
        <v>172</v>
      </c>
      <c r="P16" s="270">
        <f t="shared" ref="P16:T16" si="40">P17+P18</f>
        <v>0</v>
      </c>
      <c r="Q16" s="270">
        <f t="shared" si="40"/>
        <v>0</v>
      </c>
      <c r="R16" s="270">
        <f t="shared" si="40"/>
        <v>98</v>
      </c>
      <c r="S16" s="270">
        <f t="shared" si="40"/>
        <v>0</v>
      </c>
      <c r="T16" s="270">
        <f t="shared" si="40"/>
        <v>0</v>
      </c>
      <c r="U16" s="270">
        <f t="shared" ref="U16" si="41">U17+U18</f>
        <v>0</v>
      </c>
      <c r="V16" s="270"/>
      <c r="W16" s="270"/>
      <c r="X16" s="266">
        <f t="shared" si="16"/>
        <v>1178</v>
      </c>
      <c r="Y16" s="266">
        <f>Y17+Y18</f>
        <v>980.43200000000002</v>
      </c>
      <c r="Z16" s="269" t="s">
        <v>271</v>
      </c>
    </row>
    <row r="17" spans="1:26">
      <c r="A17" s="263" t="s">
        <v>171</v>
      </c>
      <c r="B17" s="271" t="s">
        <v>273</v>
      </c>
      <c r="C17" s="271" t="s">
        <v>274</v>
      </c>
      <c r="D17" s="272">
        <v>0</v>
      </c>
      <c r="E17" s="272"/>
      <c r="F17" s="271"/>
      <c r="G17" s="271"/>
      <c r="H17" s="272"/>
      <c r="I17" s="272"/>
      <c r="J17" s="272"/>
      <c r="K17" s="272"/>
      <c r="L17" s="272">
        <v>0</v>
      </c>
      <c r="M17" s="272">
        <v>0</v>
      </c>
      <c r="N17" s="272"/>
      <c r="O17" s="272">
        <v>0</v>
      </c>
      <c r="P17" s="272"/>
      <c r="Q17" s="272"/>
      <c r="R17" s="272"/>
      <c r="S17" s="272"/>
      <c r="T17" s="272"/>
      <c r="U17" s="272">
        <v>0</v>
      </c>
      <c r="V17" s="272"/>
      <c r="W17" s="272"/>
      <c r="X17" s="266">
        <f t="shared" si="16"/>
        <v>0</v>
      </c>
      <c r="Y17" s="266">
        <f t="shared" si="16"/>
        <v>0</v>
      </c>
      <c r="Z17" s="271" t="s">
        <v>273</v>
      </c>
    </row>
    <row r="18" spans="1:26">
      <c r="A18" s="263" t="s">
        <v>172</v>
      </c>
      <c r="B18" s="271" t="s">
        <v>275</v>
      </c>
      <c r="C18" s="271" t="s">
        <v>276</v>
      </c>
      <c r="D18" s="272">
        <v>0</v>
      </c>
      <c r="E18" s="272"/>
      <c r="F18" s="271"/>
      <c r="G18" s="271"/>
      <c r="H18" s="272"/>
      <c r="I18" s="272"/>
      <c r="J18" s="272"/>
      <c r="K18" s="272"/>
      <c r="L18" s="272">
        <v>781</v>
      </c>
      <c r="M18" s="272">
        <v>127</v>
      </c>
      <c r="N18" s="272"/>
      <c r="O18" s="272">
        <v>172</v>
      </c>
      <c r="P18" s="272">
        <v>0</v>
      </c>
      <c r="Q18" s="272"/>
      <c r="R18" s="272">
        <v>98</v>
      </c>
      <c r="S18" s="272"/>
      <c r="T18" s="272"/>
      <c r="U18" s="272"/>
      <c r="V18" s="272"/>
      <c r="W18" s="272"/>
      <c r="X18" s="266">
        <f t="shared" si="16"/>
        <v>1178</v>
      </c>
      <c r="Y18" s="266">
        <v>980.43200000000002</v>
      </c>
      <c r="Z18" s="271" t="s">
        <v>275</v>
      </c>
    </row>
    <row r="19" spans="1:26">
      <c r="A19" s="263" t="s">
        <v>173</v>
      </c>
      <c r="B19" s="269" t="s">
        <v>277</v>
      </c>
      <c r="C19" s="269" t="s">
        <v>278</v>
      </c>
      <c r="D19" s="270">
        <f>D20+D21+D22+D23+D24+D25+D26</f>
        <v>0</v>
      </c>
      <c r="E19" s="270">
        <f t="shared" ref="E19:I19" si="42">E20+E21+E22+E23+E24+E25+E26</f>
        <v>41</v>
      </c>
      <c r="F19" s="270">
        <f t="shared" si="42"/>
        <v>0</v>
      </c>
      <c r="G19" s="270">
        <f t="shared" si="42"/>
        <v>0</v>
      </c>
      <c r="H19" s="270">
        <f t="shared" si="42"/>
        <v>0</v>
      </c>
      <c r="I19" s="270">
        <f t="shared" si="42"/>
        <v>0</v>
      </c>
      <c r="J19" s="270">
        <f t="shared" ref="J19" si="43">J20+J21+J22+J23+J24+J25+J26</f>
        <v>840</v>
      </c>
      <c r="K19" s="270">
        <f t="shared" ref="K19" si="44">K20+K21+K22+K23+K24+K25+K26</f>
        <v>7</v>
      </c>
      <c r="L19" s="270">
        <f t="shared" ref="L19" si="45">L20+L21+L22+L23+L24+L25+L26</f>
        <v>7217</v>
      </c>
      <c r="M19" s="270">
        <f t="shared" ref="M19:N19" si="46">M20+M21+M22+M23+M24+M25+M26</f>
        <v>155</v>
      </c>
      <c r="N19" s="270">
        <f t="shared" si="46"/>
        <v>384</v>
      </c>
      <c r="O19" s="270">
        <f t="shared" ref="O19" si="47">O20+O21+O22+O23+O24+O25+O26</f>
        <v>50</v>
      </c>
      <c r="P19" s="270">
        <f t="shared" ref="P19:T19" si="48">P20+P21+P22+P23+P24+P25+P26</f>
        <v>2978</v>
      </c>
      <c r="Q19" s="270">
        <f t="shared" si="48"/>
        <v>0</v>
      </c>
      <c r="R19" s="270">
        <f t="shared" si="48"/>
        <v>865</v>
      </c>
      <c r="S19" s="270">
        <f t="shared" si="48"/>
        <v>1732.796</v>
      </c>
      <c r="T19" s="270">
        <f t="shared" si="48"/>
        <v>0</v>
      </c>
      <c r="U19" s="270">
        <f t="shared" ref="U19:V19" si="49">U20+U21+U22+U23+U24+U25+U26</f>
        <v>0</v>
      </c>
      <c r="V19" s="270">
        <f t="shared" si="49"/>
        <v>244.959</v>
      </c>
      <c r="W19" s="270"/>
      <c r="X19" s="266">
        <f t="shared" si="16"/>
        <v>14514.755000000001</v>
      </c>
      <c r="Y19" s="266">
        <f>Y20+Y21+Y22+Y23+Y24+Y25+Y26</f>
        <v>18026.572</v>
      </c>
      <c r="Z19" s="269" t="s">
        <v>277</v>
      </c>
    </row>
    <row r="20" spans="1:26">
      <c r="A20" s="263" t="s">
        <v>174</v>
      </c>
      <c r="B20" s="271" t="s">
        <v>279</v>
      </c>
      <c r="C20" s="271" t="s">
        <v>280</v>
      </c>
      <c r="D20" s="272">
        <v>0</v>
      </c>
      <c r="E20" s="272">
        <v>36</v>
      </c>
      <c r="F20" s="271"/>
      <c r="G20" s="271"/>
      <c r="H20" s="272"/>
      <c r="I20" s="272"/>
      <c r="J20" s="272">
        <v>840</v>
      </c>
      <c r="K20" s="272"/>
      <c r="L20" s="272">
        <v>1548</v>
      </c>
      <c r="M20" s="272">
        <v>7</v>
      </c>
      <c r="N20" s="272">
        <v>260</v>
      </c>
      <c r="O20" s="272">
        <v>0</v>
      </c>
      <c r="P20" s="272">
        <v>571</v>
      </c>
      <c r="Q20" s="272"/>
      <c r="R20" s="272">
        <v>802</v>
      </c>
      <c r="S20" s="272"/>
      <c r="T20" s="272"/>
      <c r="U20" s="272"/>
      <c r="V20" s="272"/>
      <c r="W20" s="272"/>
      <c r="X20" s="266">
        <f t="shared" si="16"/>
        <v>4064</v>
      </c>
      <c r="Y20" s="266">
        <v>4177.9679999999998</v>
      </c>
      <c r="Z20" s="271" t="s">
        <v>279</v>
      </c>
    </row>
    <row r="21" spans="1:26">
      <c r="A21" s="263" t="s">
        <v>205</v>
      </c>
      <c r="B21" s="271" t="s">
        <v>281</v>
      </c>
      <c r="C21" s="271" t="s">
        <v>282</v>
      </c>
      <c r="D21" s="272"/>
      <c r="E21" s="272"/>
      <c r="F21" s="271"/>
      <c r="G21" s="271"/>
      <c r="H21" s="272"/>
      <c r="I21" s="272"/>
      <c r="J21" s="272"/>
      <c r="K21" s="272"/>
      <c r="L21" s="272">
        <v>261</v>
      </c>
      <c r="M21" s="272"/>
      <c r="N21" s="272"/>
      <c r="O21" s="272"/>
      <c r="P21" s="272">
        <v>143</v>
      </c>
      <c r="Q21" s="272"/>
      <c r="R21" s="272">
        <v>0</v>
      </c>
      <c r="S21" s="272">
        <v>1732.796</v>
      </c>
      <c r="T21" s="272"/>
      <c r="U21" s="272">
        <v>0</v>
      </c>
      <c r="V21" s="272">
        <v>244.959</v>
      </c>
      <c r="W21" s="272"/>
      <c r="X21" s="266">
        <f t="shared" si="16"/>
        <v>2381.7550000000001</v>
      </c>
      <c r="Y21" s="266">
        <v>4688.4009999999998</v>
      </c>
      <c r="Z21" s="271" t="s">
        <v>281</v>
      </c>
    </row>
    <row r="22" spans="1:26">
      <c r="A22" s="263" t="s">
        <v>206</v>
      </c>
      <c r="B22" s="271" t="s">
        <v>283</v>
      </c>
      <c r="C22" s="271" t="s">
        <v>284</v>
      </c>
      <c r="D22" s="272"/>
      <c r="E22" s="272"/>
      <c r="F22" s="271"/>
      <c r="G22" s="271"/>
      <c r="H22" s="272"/>
      <c r="I22" s="272"/>
      <c r="J22" s="272"/>
      <c r="K22" s="272"/>
      <c r="L22" s="272">
        <v>290</v>
      </c>
      <c r="M22" s="272"/>
      <c r="N22" s="272"/>
      <c r="O22" s="272"/>
      <c r="P22" s="272">
        <v>200</v>
      </c>
      <c r="Q22" s="272"/>
      <c r="R22" s="272"/>
      <c r="S22" s="272"/>
      <c r="T22" s="272"/>
      <c r="U22" s="272"/>
      <c r="V22" s="272"/>
      <c r="W22" s="272"/>
      <c r="X22" s="266">
        <f t="shared" si="16"/>
        <v>490</v>
      </c>
      <c r="Y22" s="266">
        <v>1633.9839999999999</v>
      </c>
      <c r="Z22" s="271" t="s">
        <v>283</v>
      </c>
    </row>
    <row r="23" spans="1:26">
      <c r="A23" s="263" t="s">
        <v>207</v>
      </c>
      <c r="B23" s="271" t="s">
        <v>285</v>
      </c>
      <c r="C23" s="271" t="s">
        <v>286</v>
      </c>
      <c r="D23" s="272"/>
      <c r="E23" s="272">
        <v>0</v>
      </c>
      <c r="F23" s="271"/>
      <c r="G23" s="271"/>
      <c r="H23" s="272"/>
      <c r="I23" s="272"/>
      <c r="J23" s="272"/>
      <c r="K23" s="272">
        <v>7</v>
      </c>
      <c r="L23" s="272">
        <v>282</v>
      </c>
      <c r="M23" s="272"/>
      <c r="N23" s="272"/>
      <c r="O23" s="272">
        <v>0</v>
      </c>
      <c r="P23" s="272">
        <v>44</v>
      </c>
      <c r="Q23" s="272"/>
      <c r="R23" s="272"/>
      <c r="S23" s="272"/>
      <c r="T23" s="272"/>
      <c r="U23" s="272"/>
      <c r="V23" s="272"/>
      <c r="W23" s="272"/>
      <c r="X23" s="266">
        <f t="shared" si="16"/>
        <v>333</v>
      </c>
      <c r="Y23" s="266">
        <v>390.83699999999999</v>
      </c>
      <c r="Z23" s="271" t="s">
        <v>285</v>
      </c>
    </row>
    <row r="24" spans="1:26">
      <c r="A24" s="263" t="s">
        <v>208</v>
      </c>
      <c r="B24" s="271" t="s">
        <v>287</v>
      </c>
      <c r="C24" s="271" t="s">
        <v>230</v>
      </c>
      <c r="D24" s="272"/>
      <c r="E24" s="272"/>
      <c r="F24" s="271"/>
      <c r="G24" s="271"/>
      <c r="H24" s="272"/>
      <c r="I24" s="272"/>
      <c r="J24" s="272"/>
      <c r="K24" s="272"/>
      <c r="L24" s="272">
        <v>1132</v>
      </c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66">
        <f t="shared" si="16"/>
        <v>1132</v>
      </c>
      <c r="Y24" s="266">
        <v>1674.462</v>
      </c>
      <c r="Z24" s="271" t="s">
        <v>287</v>
      </c>
    </row>
    <row r="25" spans="1:26">
      <c r="A25" s="263" t="s">
        <v>209</v>
      </c>
      <c r="B25" s="271" t="s">
        <v>288</v>
      </c>
      <c r="C25" s="271" t="s">
        <v>289</v>
      </c>
      <c r="D25" s="272">
        <v>0</v>
      </c>
      <c r="E25" s="272"/>
      <c r="F25" s="271"/>
      <c r="G25" s="271"/>
      <c r="H25" s="272"/>
      <c r="I25" s="272"/>
      <c r="J25" s="272"/>
      <c r="K25" s="272"/>
      <c r="L25" s="272">
        <v>1394</v>
      </c>
      <c r="M25" s="272">
        <v>0</v>
      </c>
      <c r="N25" s="272"/>
      <c r="O25" s="272">
        <v>0</v>
      </c>
      <c r="P25" s="272">
        <v>0</v>
      </c>
      <c r="Q25" s="272"/>
      <c r="R25" s="272"/>
      <c r="S25" s="272"/>
      <c r="T25" s="272"/>
      <c r="U25" s="272"/>
      <c r="V25" s="272"/>
      <c r="W25" s="272"/>
      <c r="X25" s="266">
        <f t="shared" si="16"/>
        <v>1394</v>
      </c>
      <c r="Y25" s="266">
        <v>1734.95</v>
      </c>
      <c r="Z25" s="271" t="s">
        <v>288</v>
      </c>
    </row>
    <row r="26" spans="1:26">
      <c r="A26" s="263" t="s">
        <v>210</v>
      </c>
      <c r="B26" s="271" t="s">
        <v>290</v>
      </c>
      <c r="C26" s="271" t="s">
        <v>291</v>
      </c>
      <c r="D26" s="272">
        <v>0</v>
      </c>
      <c r="E26" s="272">
        <v>5</v>
      </c>
      <c r="F26" s="271"/>
      <c r="G26" s="271"/>
      <c r="H26" s="270"/>
      <c r="I26" s="270"/>
      <c r="J26" s="270"/>
      <c r="K26" s="270">
        <v>0</v>
      </c>
      <c r="L26" s="270">
        <v>2310</v>
      </c>
      <c r="M26" s="270">
        <v>148</v>
      </c>
      <c r="N26" s="270">
        <v>124</v>
      </c>
      <c r="O26" s="270">
        <v>50</v>
      </c>
      <c r="P26" s="270">
        <v>2020</v>
      </c>
      <c r="Q26" s="270"/>
      <c r="R26" s="270">
        <v>63</v>
      </c>
      <c r="S26" s="270"/>
      <c r="T26" s="270"/>
      <c r="U26" s="270"/>
      <c r="V26" s="270"/>
      <c r="W26" s="270"/>
      <c r="X26" s="266">
        <f t="shared" si="16"/>
        <v>4720</v>
      </c>
      <c r="Y26" s="266">
        <v>3725.97</v>
      </c>
      <c r="Z26" s="271" t="s">
        <v>290</v>
      </c>
    </row>
    <row r="27" spans="1:26">
      <c r="A27" s="263" t="s">
        <v>211</v>
      </c>
      <c r="B27" s="269" t="s">
        <v>292</v>
      </c>
      <c r="C27" s="269" t="s">
        <v>293</v>
      </c>
      <c r="D27" s="270">
        <f>D28+D29</f>
        <v>0</v>
      </c>
      <c r="E27" s="270">
        <f t="shared" ref="E27:I27" si="50">E28+E29</f>
        <v>0</v>
      </c>
      <c r="F27" s="270">
        <f t="shared" si="50"/>
        <v>0</v>
      </c>
      <c r="G27" s="270">
        <f t="shared" si="50"/>
        <v>0</v>
      </c>
      <c r="H27" s="270">
        <f t="shared" si="50"/>
        <v>0</v>
      </c>
      <c r="I27" s="270">
        <f t="shared" si="50"/>
        <v>0</v>
      </c>
      <c r="J27" s="270">
        <f t="shared" ref="J27" si="51">J28+J29</f>
        <v>0</v>
      </c>
      <c r="K27" s="270">
        <v>107</v>
      </c>
      <c r="L27" s="270">
        <f t="shared" ref="L27" si="52">L28+L29</f>
        <v>3</v>
      </c>
      <c r="M27" s="270">
        <f t="shared" ref="M27:N27" si="53">M28+M29</f>
        <v>0</v>
      </c>
      <c r="N27" s="270">
        <f t="shared" si="53"/>
        <v>0</v>
      </c>
      <c r="O27" s="270">
        <f t="shared" ref="O27" si="54">O28+O29</f>
        <v>0</v>
      </c>
      <c r="P27" s="270">
        <f t="shared" ref="P27:V27" si="55">P28+P29</f>
        <v>0</v>
      </c>
      <c r="Q27" s="270">
        <f t="shared" si="55"/>
        <v>0</v>
      </c>
      <c r="R27" s="270">
        <f t="shared" si="55"/>
        <v>0</v>
      </c>
      <c r="S27" s="270">
        <f t="shared" si="55"/>
        <v>0</v>
      </c>
      <c r="T27" s="270">
        <f t="shared" si="55"/>
        <v>0</v>
      </c>
      <c r="U27" s="270">
        <f t="shared" si="55"/>
        <v>0</v>
      </c>
      <c r="V27" s="270">
        <f t="shared" si="55"/>
        <v>0</v>
      </c>
      <c r="W27" s="270"/>
      <c r="X27" s="266">
        <f t="shared" si="16"/>
        <v>110</v>
      </c>
      <c r="Y27" s="266">
        <f>Y28+Y29</f>
        <v>0</v>
      </c>
      <c r="Z27" s="269" t="s">
        <v>292</v>
      </c>
    </row>
    <row r="28" spans="1:26">
      <c r="A28" s="263" t="s">
        <v>212</v>
      </c>
      <c r="B28" s="271" t="s">
        <v>294</v>
      </c>
      <c r="C28" s="271" t="s">
        <v>295</v>
      </c>
      <c r="D28" s="272"/>
      <c r="E28" s="272"/>
      <c r="F28" s="271"/>
      <c r="G28" s="271"/>
      <c r="H28" s="272"/>
      <c r="I28" s="272"/>
      <c r="J28" s="272"/>
      <c r="K28" s="272"/>
      <c r="L28" s="272">
        <v>3</v>
      </c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66">
        <f t="shared" si="16"/>
        <v>3</v>
      </c>
      <c r="Y28" s="266">
        <v>0</v>
      </c>
      <c r="Z28" s="271" t="s">
        <v>294</v>
      </c>
    </row>
    <row r="29" spans="1:26">
      <c r="A29" s="263" t="s">
        <v>213</v>
      </c>
      <c r="B29" s="271" t="s">
        <v>296</v>
      </c>
      <c r="C29" s="271" t="s">
        <v>297</v>
      </c>
      <c r="D29" s="272"/>
      <c r="E29" s="272"/>
      <c r="F29" s="271"/>
      <c r="G29" s="271"/>
      <c r="H29" s="272"/>
      <c r="I29" s="272"/>
      <c r="J29" s="272"/>
      <c r="K29" s="272"/>
      <c r="L29" s="272">
        <v>0</v>
      </c>
      <c r="M29" s="272"/>
      <c r="N29" s="272"/>
      <c r="O29" s="272">
        <v>0</v>
      </c>
      <c r="P29" s="272"/>
      <c r="Q29" s="272"/>
      <c r="R29" s="272"/>
      <c r="S29" s="272"/>
      <c r="T29" s="272"/>
      <c r="U29" s="272"/>
      <c r="V29" s="272"/>
      <c r="W29" s="272"/>
      <c r="X29" s="266">
        <f t="shared" si="16"/>
        <v>0</v>
      </c>
      <c r="Y29" s="266">
        <f t="shared" si="16"/>
        <v>0</v>
      </c>
      <c r="Z29" s="271" t="s">
        <v>296</v>
      </c>
    </row>
    <row r="30" spans="1:26">
      <c r="A30" s="263" t="s">
        <v>214</v>
      </c>
      <c r="B30" s="269" t="s">
        <v>298</v>
      </c>
      <c r="C30" s="269" t="s">
        <v>299</v>
      </c>
      <c r="D30" s="270">
        <f>D31+D32+D33+D34+D35</f>
        <v>0</v>
      </c>
      <c r="E30" s="270">
        <f t="shared" ref="E30:I30" si="56">E31+E32+E33+E34+E35</f>
        <v>31</v>
      </c>
      <c r="F30" s="270">
        <f t="shared" si="56"/>
        <v>0</v>
      </c>
      <c r="G30" s="270">
        <f t="shared" si="56"/>
        <v>0</v>
      </c>
      <c r="H30" s="270">
        <f t="shared" si="56"/>
        <v>31.59</v>
      </c>
      <c r="I30" s="270">
        <f t="shared" si="56"/>
        <v>0</v>
      </c>
      <c r="J30" s="270">
        <f t="shared" ref="J30" si="57">J31+J32+J33+J34+J35</f>
        <v>214</v>
      </c>
      <c r="K30" s="270">
        <f t="shared" ref="K30" si="58">K31+K32+K33+K34+K35</f>
        <v>89</v>
      </c>
      <c r="L30" s="270">
        <f t="shared" ref="L30" si="59">L31+L32+L33+L34+L35</f>
        <v>1803</v>
      </c>
      <c r="M30" s="270">
        <f t="shared" ref="M30:N30" si="60">M31+M32+M33+M34+M35</f>
        <v>40</v>
      </c>
      <c r="N30" s="270">
        <f t="shared" si="60"/>
        <v>94</v>
      </c>
      <c r="O30" s="270">
        <f t="shared" ref="O30" si="61">O31+O32+O33+O34+O35</f>
        <v>48</v>
      </c>
      <c r="P30" s="270">
        <f t="shared" ref="P30:T30" si="62">P31+P32+P33+P34+P35</f>
        <v>433</v>
      </c>
      <c r="Q30" s="270">
        <f t="shared" si="62"/>
        <v>0</v>
      </c>
      <c r="R30" s="270">
        <f t="shared" si="62"/>
        <v>302</v>
      </c>
      <c r="S30" s="270">
        <f t="shared" si="62"/>
        <v>667.85500000000002</v>
      </c>
      <c r="T30" s="270">
        <f t="shared" si="62"/>
        <v>0</v>
      </c>
      <c r="U30" s="270">
        <f t="shared" ref="U30:V30" si="63">U31+U32+U33+U34+U35</f>
        <v>0</v>
      </c>
      <c r="V30" s="270">
        <f t="shared" si="63"/>
        <v>66.138999999999996</v>
      </c>
      <c r="W30" s="270"/>
      <c r="X30" s="266">
        <f t="shared" si="16"/>
        <v>3819.5840000000003</v>
      </c>
      <c r="Y30" s="266">
        <f>Y31+Y32+Y33+Y34+Y35</f>
        <v>5204.8230000000003</v>
      </c>
      <c r="Z30" s="269" t="s">
        <v>298</v>
      </c>
    </row>
    <row r="31" spans="1:26">
      <c r="A31" s="263" t="s">
        <v>215</v>
      </c>
      <c r="B31" s="271" t="s">
        <v>300</v>
      </c>
      <c r="C31" s="271" t="s">
        <v>301</v>
      </c>
      <c r="D31" s="272">
        <v>0</v>
      </c>
      <c r="E31" s="272">
        <v>31</v>
      </c>
      <c r="F31" s="271"/>
      <c r="G31" s="271"/>
      <c r="H31" s="272">
        <v>31.59</v>
      </c>
      <c r="I31" s="272"/>
      <c r="J31" s="272">
        <v>214</v>
      </c>
      <c r="K31" s="272">
        <v>89</v>
      </c>
      <c r="L31" s="272">
        <v>1803</v>
      </c>
      <c r="M31" s="272">
        <v>40</v>
      </c>
      <c r="N31" s="272">
        <v>94</v>
      </c>
      <c r="O31" s="272">
        <v>48</v>
      </c>
      <c r="P31" s="272">
        <v>433</v>
      </c>
      <c r="Q31" s="272"/>
      <c r="R31" s="272">
        <v>302</v>
      </c>
      <c r="S31" s="272">
        <v>667.85500000000002</v>
      </c>
      <c r="T31" s="272"/>
      <c r="U31" s="272">
        <v>0</v>
      </c>
      <c r="V31" s="272">
        <v>66.138999999999996</v>
      </c>
      <c r="W31" s="272"/>
      <c r="X31" s="266">
        <f t="shared" si="16"/>
        <v>3819.5840000000003</v>
      </c>
      <c r="Y31" s="266">
        <v>4668.2060000000001</v>
      </c>
      <c r="Z31" s="271" t="s">
        <v>300</v>
      </c>
    </row>
    <row r="32" spans="1:26">
      <c r="A32" s="263" t="s">
        <v>216</v>
      </c>
      <c r="B32" s="271" t="s">
        <v>302</v>
      </c>
      <c r="C32" s="271" t="s">
        <v>303</v>
      </c>
      <c r="D32" s="272"/>
      <c r="E32" s="272"/>
      <c r="F32" s="271"/>
      <c r="G32" s="271"/>
      <c r="H32" s="272"/>
      <c r="I32" s="272"/>
      <c r="J32" s="272"/>
      <c r="K32" s="272"/>
      <c r="L32" s="272">
        <v>0</v>
      </c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66">
        <f t="shared" si="16"/>
        <v>0</v>
      </c>
      <c r="Y32" s="266">
        <f t="shared" si="16"/>
        <v>0</v>
      </c>
      <c r="Z32" s="271" t="s">
        <v>302</v>
      </c>
    </row>
    <row r="33" spans="1:26">
      <c r="A33" s="263" t="s">
        <v>217</v>
      </c>
      <c r="B33" s="271" t="s">
        <v>304</v>
      </c>
      <c r="C33" s="271" t="s">
        <v>305</v>
      </c>
      <c r="D33" s="272"/>
      <c r="E33" s="272"/>
      <c r="F33" s="271"/>
      <c r="G33" s="271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66">
        <f t="shared" si="16"/>
        <v>0</v>
      </c>
      <c r="Y33" s="266">
        <f t="shared" si="16"/>
        <v>0</v>
      </c>
      <c r="Z33" s="271" t="s">
        <v>304</v>
      </c>
    </row>
    <row r="34" spans="1:26">
      <c r="A34" s="263" t="s">
        <v>218</v>
      </c>
      <c r="B34" s="271" t="s">
        <v>306</v>
      </c>
      <c r="C34" s="271" t="s">
        <v>307</v>
      </c>
      <c r="D34" s="272"/>
      <c r="E34" s="272"/>
      <c r="F34" s="271"/>
      <c r="G34" s="271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66">
        <f t="shared" si="16"/>
        <v>0</v>
      </c>
      <c r="Y34" s="266">
        <f t="shared" si="16"/>
        <v>0</v>
      </c>
      <c r="Z34" s="271" t="s">
        <v>306</v>
      </c>
    </row>
    <row r="35" spans="1:26">
      <c r="A35" s="263" t="s">
        <v>219</v>
      </c>
      <c r="B35" s="271" t="s">
        <v>308</v>
      </c>
      <c r="C35" s="271" t="s">
        <v>309</v>
      </c>
      <c r="D35" s="272"/>
      <c r="E35" s="272"/>
      <c r="F35" s="271"/>
      <c r="G35" s="271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66">
        <f t="shared" si="16"/>
        <v>0</v>
      </c>
      <c r="Y35" s="266">
        <v>536.61699999999996</v>
      </c>
      <c r="Z35" s="271" t="s">
        <v>308</v>
      </c>
    </row>
    <row r="36" spans="1:26">
      <c r="A36" s="263" t="s">
        <v>220</v>
      </c>
      <c r="B36" s="267" t="s">
        <v>310</v>
      </c>
      <c r="C36" s="267" t="s">
        <v>152</v>
      </c>
      <c r="D36" s="268"/>
      <c r="E36" s="268"/>
      <c r="F36" s="26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>
        <f>'6.számú melléklet '!C29</f>
        <v>776</v>
      </c>
      <c r="X36" s="266">
        <f t="shared" si="16"/>
        <v>776</v>
      </c>
      <c r="Y36" s="266">
        <v>1130.5</v>
      </c>
      <c r="Z36" s="267" t="s">
        <v>310</v>
      </c>
    </row>
    <row r="37" spans="1:26">
      <c r="A37" s="263" t="s">
        <v>221</v>
      </c>
      <c r="B37" s="267" t="s">
        <v>311</v>
      </c>
      <c r="C37" s="267" t="s">
        <v>312</v>
      </c>
      <c r="D37" s="268">
        <v>0</v>
      </c>
      <c r="E37" s="268"/>
      <c r="F37" s="268">
        <v>995.2</v>
      </c>
      <c r="G37" s="307">
        <v>7328.2150000000001</v>
      </c>
      <c r="H37" s="268"/>
      <c r="I37" s="268"/>
      <c r="J37" s="268"/>
      <c r="K37" s="268"/>
      <c r="L37" s="268"/>
      <c r="M37" s="268"/>
      <c r="N37" s="268"/>
      <c r="O37" s="268"/>
      <c r="P37" s="268"/>
      <c r="Q37" s="268">
        <f>'6.számú melléklet '!C22-'6.számú melléklet '!C18-'6.számú melléklet '!C17</f>
        <v>2477.7999999999993</v>
      </c>
      <c r="R37" s="268"/>
      <c r="S37" s="268"/>
      <c r="T37" s="268"/>
      <c r="U37" s="268"/>
      <c r="V37" s="268"/>
      <c r="W37" s="268"/>
      <c r="X37" s="266">
        <f t="shared" si="16"/>
        <v>10801.215</v>
      </c>
      <c r="Y37" s="266">
        <f>93296.765+10413.169</f>
        <v>103709.93399999999</v>
      </c>
      <c r="Z37" s="267" t="s">
        <v>311</v>
      </c>
    </row>
    <row r="38" spans="1:26">
      <c r="A38" s="263" t="s">
        <v>222</v>
      </c>
      <c r="B38" s="267" t="s">
        <v>313</v>
      </c>
      <c r="C38" s="267" t="s">
        <v>50</v>
      </c>
      <c r="D38" s="268"/>
      <c r="E38" s="268"/>
      <c r="F38" s="267"/>
      <c r="G38" s="267"/>
      <c r="H38" s="268"/>
      <c r="I38" s="268"/>
      <c r="J38" s="268"/>
      <c r="K38" s="268"/>
      <c r="L38" s="268">
        <f>'9.számú melléklet'!E12+'7.számú melléklet '!E10+'8.számú melléklet '!C13</f>
        <v>93791</v>
      </c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6">
        <f t="shared" ref="X38:Y60" si="64">SUM(D38:W38)</f>
        <v>93791</v>
      </c>
      <c r="Y38" s="266">
        <v>5793.2</v>
      </c>
      <c r="Z38" s="267" t="s">
        <v>313</v>
      </c>
    </row>
    <row r="39" spans="1:26">
      <c r="A39" s="263" t="s">
        <v>223</v>
      </c>
      <c r="B39" s="267" t="s">
        <v>314</v>
      </c>
      <c r="C39" s="267" t="s">
        <v>315</v>
      </c>
      <c r="D39" s="268"/>
      <c r="E39" s="268"/>
      <c r="F39" s="267"/>
      <c r="G39" s="267"/>
      <c r="H39" s="268"/>
      <c r="I39" s="268"/>
      <c r="J39" s="268"/>
      <c r="K39" s="268"/>
      <c r="L39" s="268">
        <f>'7.számú melléklet '!C10</f>
        <v>0</v>
      </c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6">
        <f t="shared" si="64"/>
        <v>0</v>
      </c>
      <c r="Y39" s="266">
        <v>28713.883000000002</v>
      </c>
      <c r="Z39" s="267" t="s">
        <v>314</v>
      </c>
    </row>
    <row r="40" spans="1:26">
      <c r="A40" s="263" t="s">
        <v>224</v>
      </c>
      <c r="B40" s="267" t="s">
        <v>316</v>
      </c>
      <c r="C40" s="267" t="s">
        <v>317</v>
      </c>
      <c r="D40" s="268"/>
      <c r="E40" s="268"/>
      <c r="F40" s="267"/>
      <c r="G40" s="267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6">
        <f t="shared" si="64"/>
        <v>0</v>
      </c>
      <c r="Y40" s="266">
        <v>1000</v>
      </c>
      <c r="Z40" s="267" t="s">
        <v>316</v>
      </c>
    </row>
    <row r="41" spans="1:26">
      <c r="A41" s="263" t="s">
        <v>225</v>
      </c>
      <c r="B41" s="267" t="s">
        <v>318</v>
      </c>
      <c r="C41" s="267" t="s">
        <v>319</v>
      </c>
      <c r="D41" s="268">
        <v>2000</v>
      </c>
      <c r="E41" s="268"/>
      <c r="F41" s="307">
        <v>280.49099999999999</v>
      </c>
      <c r="G41" s="267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6">
        <f t="shared" si="64"/>
        <v>2280.491</v>
      </c>
      <c r="Y41" s="266">
        <v>2304.6799999999998</v>
      </c>
      <c r="Z41" s="267" t="s">
        <v>318</v>
      </c>
    </row>
    <row r="42" spans="1:26">
      <c r="A42" s="263" t="s">
        <v>320</v>
      </c>
      <c r="B42" s="265" t="s">
        <v>321</v>
      </c>
      <c r="C42" s="265" t="s">
        <v>322</v>
      </c>
      <c r="D42" s="266">
        <f>SUM(D43,D44,D45,D46,D57,D58,D59,D60)</f>
        <v>10000</v>
      </c>
      <c r="E42" s="266">
        <f>SUM(E43,E44,E45,E46,E57,E58,E59,E60)</f>
        <v>90.549000000000007</v>
      </c>
      <c r="F42" s="266">
        <f t="shared" ref="F42:I42" si="65">SUM(F43,F44,F45,F46,F57,F58,F59,F60)</f>
        <v>38383.669000000002</v>
      </c>
      <c r="G42" s="266"/>
      <c r="H42" s="266">
        <f t="shared" si="65"/>
        <v>1489.56</v>
      </c>
      <c r="I42" s="266">
        <f t="shared" si="65"/>
        <v>0</v>
      </c>
      <c r="J42" s="266">
        <f t="shared" ref="J42" si="66">SUM(J43,J44,J45,J46,J57,J58,J59,J60)</f>
        <v>0</v>
      </c>
      <c r="K42" s="266">
        <f>SUM(K43,K44,K45,K46,K58,K59,K60)</f>
        <v>0</v>
      </c>
      <c r="L42" s="266">
        <f>SUM(L43,L44,L45,L46,L58,L59,L60)</f>
        <v>50279.551999999996</v>
      </c>
      <c r="M42" s="266">
        <f t="shared" ref="M42" si="67">SUM(M43,M44,M45,M46,M57,M58,M59,M60)</f>
        <v>0</v>
      </c>
      <c r="N42" s="266"/>
      <c r="O42" s="266">
        <f t="shared" ref="O42:P42" si="68">SUM(O43,O44,O45,O46,O57,O58,O59,O60)</f>
        <v>0</v>
      </c>
      <c r="P42" s="266">
        <f t="shared" si="68"/>
        <v>1800</v>
      </c>
      <c r="Q42" s="266">
        <f t="shared" ref="Q42:S42" si="69">SUM(Q43,Q44,Q45,Q46,Q57,Q58,Q59,Q60)</f>
        <v>0</v>
      </c>
      <c r="R42" s="266">
        <f t="shared" si="69"/>
        <v>0</v>
      </c>
      <c r="S42" s="266">
        <f t="shared" si="69"/>
        <v>3663.645</v>
      </c>
      <c r="T42" s="266">
        <f t="shared" ref="T42" si="70">SUM(T43,T44,T45,T46,T57,T58,T59,T60)</f>
        <v>41209</v>
      </c>
      <c r="U42" s="266">
        <f t="shared" ref="U42:W42" si="71">U43+U44+U45+U46+U57+U58+U59+U60</f>
        <v>0</v>
      </c>
      <c r="V42" s="266">
        <f t="shared" si="71"/>
        <v>290.72000000000003</v>
      </c>
      <c r="W42" s="266">
        <f t="shared" si="71"/>
        <v>0</v>
      </c>
      <c r="X42" s="266">
        <f t="shared" si="64"/>
        <v>147206.69499999998</v>
      </c>
      <c r="Y42" s="266">
        <f>Y43+Y44+Y45+Y46+Y57+Y58+Y59+Y60</f>
        <v>200393.17199999999</v>
      </c>
      <c r="Z42" s="265" t="s">
        <v>321</v>
      </c>
    </row>
    <row r="43" spans="1:26" s="215" customFormat="1">
      <c r="A43" s="263" t="s">
        <v>323</v>
      </c>
      <c r="B43" s="267" t="s">
        <v>324</v>
      </c>
      <c r="C43" s="267" t="s">
        <v>325</v>
      </c>
      <c r="D43" s="268">
        <v>0</v>
      </c>
      <c r="E43" s="268">
        <v>90.549000000000007</v>
      </c>
      <c r="F43" s="268">
        <v>1827.35</v>
      </c>
      <c r="G43" s="267"/>
      <c r="H43" s="268">
        <v>1489.56</v>
      </c>
      <c r="I43" s="268">
        <v>0</v>
      </c>
      <c r="J43" s="268">
        <v>0</v>
      </c>
      <c r="K43" s="268">
        <v>0</v>
      </c>
      <c r="L43" s="268"/>
      <c r="M43" s="268">
        <v>0</v>
      </c>
      <c r="N43" s="268"/>
      <c r="O43" s="268"/>
      <c r="P43" s="268">
        <v>1800</v>
      </c>
      <c r="Q43" s="268"/>
      <c r="R43" s="268"/>
      <c r="S43" s="268">
        <v>3163.645</v>
      </c>
      <c r="T43" s="268"/>
      <c r="U43" s="268">
        <v>0</v>
      </c>
      <c r="V43" s="268">
        <v>130.72</v>
      </c>
      <c r="W43" s="268">
        <v>0</v>
      </c>
      <c r="X43" s="266">
        <f t="shared" si="64"/>
        <v>8501.8239999999987</v>
      </c>
      <c r="Y43" s="266">
        <f>X43+3985.074</f>
        <v>12486.897999999999</v>
      </c>
      <c r="Z43" s="267" t="s">
        <v>324</v>
      </c>
    </row>
    <row r="44" spans="1:26" s="215" customFormat="1">
      <c r="A44" s="263" t="s">
        <v>326</v>
      </c>
      <c r="B44" s="267" t="s">
        <v>327</v>
      </c>
      <c r="C44" s="267" t="s">
        <v>328</v>
      </c>
      <c r="D44" s="268"/>
      <c r="E44" s="268"/>
      <c r="F44" s="267"/>
      <c r="G44" s="267"/>
      <c r="H44" s="268"/>
      <c r="I44" s="268"/>
      <c r="J44" s="268"/>
      <c r="K44" s="268"/>
      <c r="L44" s="268">
        <f>'9.számú melléklet'!C12+'7.számú melléklet '!C10</f>
        <v>42720</v>
      </c>
      <c r="M44" s="268"/>
      <c r="N44" s="268"/>
      <c r="O44" s="268"/>
      <c r="P44" s="268"/>
      <c r="Q44" s="268"/>
      <c r="R44" s="268"/>
      <c r="S44" s="268"/>
      <c r="T44" s="268"/>
      <c r="U44" s="268">
        <v>0</v>
      </c>
      <c r="V44" s="268"/>
      <c r="W44" s="268"/>
      <c r="X44" s="266">
        <f t="shared" si="64"/>
        <v>42720</v>
      </c>
      <c r="Y44" s="266">
        <f>X44+46358.829</f>
        <v>89078.828999999998</v>
      </c>
      <c r="Z44" s="267" t="s">
        <v>327</v>
      </c>
    </row>
    <row r="45" spans="1:26" s="215" customFormat="1">
      <c r="A45" s="263" t="s">
        <v>329</v>
      </c>
      <c r="B45" s="267" t="s">
        <v>330</v>
      </c>
      <c r="C45" s="267" t="s">
        <v>331</v>
      </c>
      <c r="D45" s="268"/>
      <c r="E45" s="268"/>
      <c r="F45" s="267"/>
      <c r="G45" s="267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>
        <v>41209</v>
      </c>
      <c r="U45" s="268">
        <v>0</v>
      </c>
      <c r="V45" s="268"/>
      <c r="W45" s="268"/>
      <c r="X45" s="266">
        <f t="shared" si="64"/>
        <v>41209</v>
      </c>
      <c r="Y45" s="266">
        <f>X45-1909.895</f>
        <v>39299.105000000003</v>
      </c>
      <c r="Z45" s="267" t="s">
        <v>330</v>
      </c>
    </row>
    <row r="46" spans="1:26" s="215" customFormat="1">
      <c r="A46" s="263" t="s">
        <v>332</v>
      </c>
      <c r="B46" s="267" t="s">
        <v>333</v>
      </c>
      <c r="C46" s="267" t="s">
        <v>334</v>
      </c>
      <c r="D46" s="268">
        <f>D47+D48+D49+D50+D51+D52+D53+D54+D55+D56</f>
        <v>0</v>
      </c>
      <c r="E46" s="268">
        <f t="shared" ref="E46:I46" si="72">E47+E48+E49+E50+E51+E52+E53+E54+E55+E56</f>
        <v>0</v>
      </c>
      <c r="F46" s="268">
        <f t="shared" si="72"/>
        <v>0</v>
      </c>
      <c r="G46" s="268"/>
      <c r="H46" s="268">
        <f t="shared" si="72"/>
        <v>0</v>
      </c>
      <c r="I46" s="268">
        <f t="shared" si="72"/>
        <v>0</v>
      </c>
      <c r="J46" s="268">
        <f t="shared" ref="J46" si="73">J47+J48+J49+J50+J51+J52+J53+J54+J55+J56</f>
        <v>0</v>
      </c>
      <c r="K46" s="268">
        <f>K47+K48+K49+K50+K51+K52+K53+K54+K57+K56</f>
        <v>0</v>
      </c>
      <c r="L46" s="268">
        <f>L47+L48+L49+L50+L51+L52+L53+L54+L57+L56</f>
        <v>1508.5519999999997</v>
      </c>
      <c r="M46" s="268">
        <f t="shared" ref="M46" si="74">M47+M48+M49+M50+M51+M52+M53+M54+M55+M56</f>
        <v>0</v>
      </c>
      <c r="N46" s="268"/>
      <c r="O46" s="268">
        <f t="shared" ref="O46:S46" si="75">O47+O48+O49+O50+O51+O52+O53+O54+O55+O56</f>
        <v>0</v>
      </c>
      <c r="P46" s="268">
        <f t="shared" si="75"/>
        <v>0</v>
      </c>
      <c r="Q46" s="268">
        <f t="shared" si="75"/>
        <v>0</v>
      </c>
      <c r="R46" s="268">
        <f t="shared" si="75"/>
        <v>0</v>
      </c>
      <c r="S46" s="268">
        <f t="shared" si="75"/>
        <v>500</v>
      </c>
      <c r="T46" s="268"/>
      <c r="U46" s="268">
        <f t="shared" ref="U46:V46" si="76">SUM(U47:U56)</f>
        <v>0</v>
      </c>
      <c r="V46" s="268">
        <f t="shared" si="76"/>
        <v>160</v>
      </c>
      <c r="W46" s="268"/>
      <c r="X46" s="266">
        <f t="shared" si="64"/>
        <v>2168.5519999999997</v>
      </c>
      <c r="Y46" s="266">
        <f>Y47+Y48+Y49+Y50+Y51+Y52+Y53+Y54+Y55+Y56</f>
        <v>2168.5519999999997</v>
      </c>
      <c r="Z46" s="267" t="s">
        <v>333</v>
      </c>
    </row>
    <row r="47" spans="1:26">
      <c r="A47" s="263" t="s">
        <v>335</v>
      </c>
      <c r="B47" s="271" t="s">
        <v>336</v>
      </c>
      <c r="C47" s="271" t="s">
        <v>337</v>
      </c>
      <c r="D47" s="272"/>
      <c r="E47" s="272"/>
      <c r="F47" s="271"/>
      <c r="G47" s="271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66">
        <f t="shared" si="64"/>
        <v>0</v>
      </c>
      <c r="Y47" s="266">
        <f>X47</f>
        <v>0</v>
      </c>
      <c r="Z47" s="271" t="s">
        <v>336</v>
      </c>
    </row>
    <row r="48" spans="1:26">
      <c r="A48" s="263" t="s">
        <v>338</v>
      </c>
      <c r="B48" s="271" t="s">
        <v>339</v>
      </c>
      <c r="C48" s="271" t="s">
        <v>340</v>
      </c>
      <c r="D48" s="272"/>
      <c r="E48" s="272"/>
      <c r="F48" s="271"/>
      <c r="G48" s="271"/>
      <c r="H48" s="273"/>
      <c r="I48" s="273"/>
      <c r="J48" s="273"/>
      <c r="K48" s="273"/>
      <c r="L48" s="273">
        <f>9607.552-1531-7328</f>
        <v>748.55199999999968</v>
      </c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66">
        <f t="shared" si="64"/>
        <v>748.55199999999968</v>
      </c>
      <c r="Y48" s="266">
        <f t="shared" ref="Y48:Y56" si="77">X48</f>
        <v>748.55199999999968</v>
      </c>
      <c r="Z48" s="271" t="s">
        <v>339</v>
      </c>
    </row>
    <row r="49" spans="1:26">
      <c r="A49" s="263" t="s">
        <v>341</v>
      </c>
      <c r="B49" s="271" t="s">
        <v>342</v>
      </c>
      <c r="C49" s="271" t="s">
        <v>343</v>
      </c>
      <c r="D49" s="272"/>
      <c r="E49" s="272"/>
      <c r="F49" s="271"/>
      <c r="G49" s="271"/>
      <c r="H49" s="273"/>
      <c r="I49" s="273"/>
      <c r="J49" s="273"/>
      <c r="K49" s="273"/>
      <c r="L49" s="273">
        <v>760</v>
      </c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66">
        <f t="shared" si="64"/>
        <v>760</v>
      </c>
      <c r="Y49" s="266">
        <f t="shared" si="77"/>
        <v>760</v>
      </c>
      <c r="Z49" s="271" t="s">
        <v>342</v>
      </c>
    </row>
    <row r="50" spans="1:26">
      <c r="A50" s="263" t="s">
        <v>344</v>
      </c>
      <c r="B50" s="271" t="s">
        <v>345</v>
      </c>
      <c r="C50" s="271" t="s">
        <v>346</v>
      </c>
      <c r="D50" s="272"/>
      <c r="E50" s="272"/>
      <c r="F50" s="271"/>
      <c r="G50" s="271"/>
      <c r="H50" s="273"/>
      <c r="I50" s="273"/>
      <c r="J50" s="273"/>
      <c r="K50" s="273"/>
      <c r="L50" s="273">
        <v>0</v>
      </c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66">
        <f t="shared" si="64"/>
        <v>0</v>
      </c>
      <c r="Y50" s="266">
        <f t="shared" si="77"/>
        <v>0</v>
      </c>
      <c r="Z50" s="271" t="s">
        <v>345</v>
      </c>
    </row>
    <row r="51" spans="1:26">
      <c r="A51" s="263" t="s">
        <v>347</v>
      </c>
      <c r="B51" s="271" t="s">
        <v>348</v>
      </c>
      <c r="C51" s="271" t="s">
        <v>349</v>
      </c>
      <c r="D51" s="272"/>
      <c r="E51" s="272"/>
      <c r="F51" s="271"/>
      <c r="G51" s="271"/>
      <c r="H51" s="273"/>
      <c r="I51" s="273"/>
      <c r="J51" s="273"/>
      <c r="K51" s="273"/>
      <c r="L51" s="273">
        <v>0</v>
      </c>
      <c r="M51" s="273"/>
      <c r="N51" s="273"/>
      <c r="O51" s="273"/>
      <c r="P51" s="273"/>
      <c r="Q51" s="273"/>
      <c r="R51" s="273"/>
      <c r="S51" s="273">
        <v>500</v>
      </c>
      <c r="T51" s="273"/>
      <c r="U51" s="273">
        <v>0</v>
      </c>
      <c r="V51" s="273">
        <v>160</v>
      </c>
      <c r="W51" s="273"/>
      <c r="X51" s="266">
        <f t="shared" si="64"/>
        <v>660</v>
      </c>
      <c r="Y51" s="266">
        <f t="shared" si="77"/>
        <v>660</v>
      </c>
      <c r="Z51" s="271" t="s">
        <v>348</v>
      </c>
    </row>
    <row r="52" spans="1:26">
      <c r="A52" s="263" t="s">
        <v>350</v>
      </c>
      <c r="B52" s="271" t="s">
        <v>351</v>
      </c>
      <c r="C52" s="271" t="s">
        <v>352</v>
      </c>
      <c r="D52" s="272"/>
      <c r="E52" s="272"/>
      <c r="F52" s="271"/>
      <c r="G52" s="271"/>
      <c r="H52" s="273"/>
      <c r="I52" s="273"/>
      <c r="J52" s="273"/>
      <c r="K52" s="273"/>
      <c r="L52" s="273">
        <v>0</v>
      </c>
      <c r="M52" s="273"/>
      <c r="N52" s="273"/>
      <c r="O52" s="273"/>
      <c r="P52" s="273"/>
      <c r="Q52" s="273"/>
      <c r="R52" s="273"/>
      <c r="S52" s="273"/>
      <c r="T52" s="273"/>
      <c r="U52" s="273">
        <v>0</v>
      </c>
      <c r="V52" s="273"/>
      <c r="W52" s="273"/>
      <c r="X52" s="266">
        <f t="shared" si="64"/>
        <v>0</v>
      </c>
      <c r="Y52" s="266">
        <f t="shared" si="77"/>
        <v>0</v>
      </c>
      <c r="Z52" s="271" t="s">
        <v>351</v>
      </c>
    </row>
    <row r="53" spans="1:26">
      <c r="A53" s="263" t="s">
        <v>353</v>
      </c>
      <c r="B53" s="271" t="s">
        <v>354</v>
      </c>
      <c r="C53" s="271" t="s">
        <v>355</v>
      </c>
      <c r="D53" s="272"/>
      <c r="E53" s="272"/>
      <c r="F53" s="271"/>
      <c r="G53" s="271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66">
        <f t="shared" si="64"/>
        <v>0</v>
      </c>
      <c r="Y53" s="266">
        <f t="shared" si="77"/>
        <v>0</v>
      </c>
      <c r="Z53" s="271" t="s">
        <v>354</v>
      </c>
    </row>
    <row r="54" spans="1:26">
      <c r="A54" s="263" t="s">
        <v>356</v>
      </c>
      <c r="B54" s="271" t="s">
        <v>357</v>
      </c>
      <c r="C54" s="271" t="s">
        <v>358</v>
      </c>
      <c r="D54" s="272">
        <v>0</v>
      </c>
      <c r="E54" s="272"/>
      <c r="F54" s="271"/>
      <c r="G54" s="271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66">
        <f t="shared" si="64"/>
        <v>0</v>
      </c>
      <c r="Y54" s="266">
        <f t="shared" si="77"/>
        <v>0</v>
      </c>
      <c r="Z54" s="271" t="s">
        <v>357</v>
      </c>
    </row>
    <row r="55" spans="1:26">
      <c r="A55" s="263" t="s">
        <v>359</v>
      </c>
      <c r="B55" s="271" t="s">
        <v>360</v>
      </c>
      <c r="C55" s="271" t="s">
        <v>361</v>
      </c>
      <c r="D55" s="272"/>
      <c r="E55" s="272"/>
      <c r="F55" s="271"/>
      <c r="G55" s="271"/>
      <c r="H55" s="273"/>
      <c r="I55" s="273"/>
      <c r="J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66">
        <f t="shared" si="64"/>
        <v>0</v>
      </c>
      <c r="Y55" s="266">
        <f t="shared" si="77"/>
        <v>0</v>
      </c>
      <c r="Z55" s="271" t="s">
        <v>360</v>
      </c>
    </row>
    <row r="56" spans="1:26">
      <c r="A56" s="263" t="s">
        <v>362</v>
      </c>
      <c r="B56" s="271" t="s">
        <v>363</v>
      </c>
      <c r="C56" s="271" t="s">
        <v>364</v>
      </c>
      <c r="D56" s="272"/>
      <c r="E56" s="272"/>
      <c r="F56" s="271"/>
      <c r="G56" s="271"/>
      <c r="H56" s="273"/>
      <c r="I56" s="273"/>
      <c r="J56" s="273"/>
      <c r="K56" s="273"/>
      <c r="L56" s="273">
        <v>0</v>
      </c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66">
        <f t="shared" si="64"/>
        <v>0</v>
      </c>
      <c r="Y56" s="266">
        <f t="shared" si="77"/>
        <v>0</v>
      </c>
      <c r="Z56" s="271" t="s">
        <v>363</v>
      </c>
    </row>
    <row r="57" spans="1:26">
      <c r="A57" s="263" t="s">
        <v>365</v>
      </c>
      <c r="B57" s="267" t="s">
        <v>366</v>
      </c>
      <c r="C57" s="267" t="s">
        <v>367</v>
      </c>
      <c r="D57" s="268"/>
      <c r="E57" s="268"/>
      <c r="F57" s="267"/>
      <c r="G57" s="267"/>
      <c r="H57" s="268"/>
      <c r="I57" s="268"/>
      <c r="J57" s="268"/>
      <c r="K57" s="273"/>
      <c r="L57" s="273">
        <v>0</v>
      </c>
      <c r="M57" s="268"/>
      <c r="N57" s="268"/>
      <c r="O57" s="268"/>
      <c r="P57" s="268"/>
      <c r="Q57" s="268"/>
      <c r="R57" s="268"/>
      <c r="S57" s="268"/>
      <c r="T57" s="268"/>
      <c r="U57" s="268">
        <v>0</v>
      </c>
      <c r="V57" s="268"/>
      <c r="W57" s="268"/>
      <c r="X57" s="266">
        <f t="shared" si="64"/>
        <v>0</v>
      </c>
      <c r="Y57" s="266">
        <f t="shared" si="64"/>
        <v>0</v>
      </c>
      <c r="Z57" s="267" t="s">
        <v>366</v>
      </c>
    </row>
    <row r="58" spans="1:26">
      <c r="A58" s="263" t="s">
        <v>368</v>
      </c>
      <c r="B58" s="267" t="s">
        <v>369</v>
      </c>
      <c r="C58" s="267" t="s">
        <v>370</v>
      </c>
      <c r="D58" s="268">
        <v>10000</v>
      </c>
      <c r="E58" s="268"/>
      <c r="F58" s="267"/>
      <c r="G58" s="267"/>
      <c r="H58" s="268"/>
      <c r="I58" s="268"/>
      <c r="J58" s="268"/>
      <c r="K58" s="268"/>
      <c r="L58" s="268">
        <v>6051</v>
      </c>
      <c r="M58" s="268"/>
      <c r="N58" s="268"/>
      <c r="O58" s="268"/>
      <c r="P58" s="268"/>
      <c r="Q58" s="268"/>
      <c r="R58" s="268"/>
      <c r="S58" s="268"/>
      <c r="T58" s="268"/>
      <c r="U58" s="268">
        <v>0</v>
      </c>
      <c r="V58" s="268"/>
      <c r="W58" s="268"/>
      <c r="X58" s="266">
        <f t="shared" si="64"/>
        <v>16051</v>
      </c>
      <c r="Y58" s="266">
        <f>X58</f>
        <v>16051</v>
      </c>
      <c r="Z58" s="267" t="s">
        <v>369</v>
      </c>
    </row>
    <row r="59" spans="1:26">
      <c r="A59" s="263" t="s">
        <v>371</v>
      </c>
      <c r="B59" s="267" t="s">
        <v>372</v>
      </c>
      <c r="C59" s="267" t="s">
        <v>373</v>
      </c>
      <c r="D59" s="268"/>
      <c r="E59" s="268"/>
      <c r="F59" s="267"/>
      <c r="G59" s="267"/>
      <c r="H59" s="268"/>
      <c r="I59" s="268"/>
      <c r="J59" s="268"/>
      <c r="K59" s="268"/>
      <c r="L59" s="268"/>
      <c r="M59" s="268"/>
      <c r="N59" s="268"/>
      <c r="O59" s="268"/>
      <c r="P59" s="268"/>
      <c r="Q59" s="268"/>
      <c r="R59" s="268"/>
      <c r="S59" s="268"/>
      <c r="T59" s="268"/>
      <c r="U59" s="268">
        <v>0</v>
      </c>
      <c r="V59" s="268"/>
      <c r="W59" s="268"/>
      <c r="X59" s="266">
        <f t="shared" si="64"/>
        <v>0</v>
      </c>
      <c r="Y59" s="266">
        <f t="shared" si="64"/>
        <v>0</v>
      </c>
      <c r="Z59" s="267" t="s">
        <v>372</v>
      </c>
    </row>
    <row r="60" spans="1:26">
      <c r="A60" s="263" t="s">
        <v>374</v>
      </c>
      <c r="B60" s="267" t="s">
        <v>375</v>
      </c>
      <c r="C60" s="267" t="s">
        <v>376</v>
      </c>
      <c r="D60" s="268"/>
      <c r="E60" s="268"/>
      <c r="F60" s="268">
        <v>36556.319000000003</v>
      </c>
      <c r="G60" s="267"/>
      <c r="H60" s="26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8"/>
      <c r="T60" s="268"/>
      <c r="U60" s="268">
        <v>0</v>
      </c>
      <c r="V60" s="268"/>
      <c r="W60" s="268"/>
      <c r="X60" s="266">
        <f t="shared" si="64"/>
        <v>36556.319000000003</v>
      </c>
      <c r="Y60" s="266">
        <f>X60+2010.773+2741.696</f>
        <v>41308.788</v>
      </c>
      <c r="Z60" s="267" t="s">
        <v>375</v>
      </c>
    </row>
    <row r="61" spans="1:26">
      <c r="H61" s="276"/>
      <c r="I61" s="276"/>
      <c r="J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</row>
    <row r="62" spans="1:26">
      <c r="A62" s="277"/>
      <c r="B62" s="278"/>
      <c r="C62" s="278"/>
      <c r="D62" s="278"/>
      <c r="E62" s="278"/>
      <c r="F62" s="278"/>
      <c r="G62" s="278"/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>
        <f>X42-X6</f>
        <v>0</v>
      </c>
      <c r="Y62" s="279">
        <f>Y42-Y6</f>
        <v>0</v>
      </c>
      <c r="Z62" s="278"/>
    </row>
    <row r="63" spans="1:26">
      <c r="A63" s="277"/>
      <c r="B63" s="278"/>
      <c r="C63" s="278"/>
      <c r="D63" s="278"/>
      <c r="E63" s="278"/>
      <c r="F63" s="278"/>
      <c r="G63" s="278"/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279"/>
      <c r="V63" s="279"/>
      <c r="W63" s="279"/>
      <c r="X63" s="279"/>
      <c r="Y63" s="279"/>
      <c r="Z63" s="278"/>
    </row>
    <row r="64" spans="1:26">
      <c r="A64" s="277"/>
      <c r="B64" s="278"/>
      <c r="C64" s="278"/>
      <c r="D64" s="278"/>
      <c r="E64" s="278"/>
      <c r="F64" s="278"/>
      <c r="G64" s="278"/>
      <c r="H64" s="279"/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79"/>
      <c r="Z64" s="278"/>
    </row>
    <row r="65" spans="1:26">
      <c r="A65" s="277"/>
      <c r="B65" s="278"/>
      <c r="C65" s="278"/>
      <c r="D65" s="278"/>
      <c r="E65" s="278"/>
      <c r="F65" s="278"/>
      <c r="G65" s="278"/>
      <c r="H65" s="279"/>
      <c r="I65" s="279"/>
      <c r="J65" s="279"/>
      <c r="K65" s="279"/>
      <c r="L65" s="279"/>
      <c r="M65" s="279"/>
      <c r="N65" s="279"/>
      <c r="O65" s="279"/>
      <c r="P65" s="279"/>
      <c r="Q65" s="279"/>
      <c r="R65" s="279"/>
      <c r="S65" s="279"/>
      <c r="T65" s="279"/>
      <c r="U65" s="279"/>
      <c r="V65" s="279"/>
      <c r="W65" s="279"/>
      <c r="X65" s="279"/>
      <c r="Y65" s="279"/>
      <c r="Z65" s="278"/>
    </row>
    <row r="66" spans="1:26">
      <c r="A66" s="277"/>
      <c r="B66" s="278"/>
      <c r="C66" s="278"/>
      <c r="D66" s="278"/>
      <c r="E66" s="278"/>
      <c r="F66" s="278"/>
      <c r="G66" s="278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279"/>
      <c r="W66" s="279"/>
      <c r="X66" s="279"/>
      <c r="Y66" s="279"/>
      <c r="Z66" s="278"/>
    </row>
    <row r="67" spans="1:26">
      <c r="A67" s="277"/>
      <c r="B67" s="278"/>
      <c r="C67" s="278"/>
      <c r="D67" s="278"/>
      <c r="E67" s="278"/>
      <c r="F67" s="278"/>
      <c r="G67" s="278"/>
      <c r="H67" s="279"/>
      <c r="I67" s="279"/>
      <c r="J67" s="279"/>
      <c r="K67" s="279"/>
      <c r="L67" s="279"/>
      <c r="M67" s="279"/>
      <c r="N67" s="279"/>
      <c r="O67" s="279"/>
      <c r="P67" s="279"/>
      <c r="Q67" s="279"/>
      <c r="R67" s="279"/>
      <c r="S67" s="279"/>
      <c r="T67" s="279"/>
      <c r="U67" s="279"/>
      <c r="V67" s="279"/>
      <c r="W67" s="279"/>
      <c r="X67" s="279"/>
      <c r="Y67" s="279"/>
      <c r="Z67" s="278"/>
    </row>
    <row r="68" spans="1:26">
      <c r="A68" s="277"/>
      <c r="B68" s="278"/>
      <c r="C68" s="278"/>
      <c r="D68" s="278"/>
      <c r="E68" s="278"/>
      <c r="F68" s="278"/>
      <c r="G68" s="278"/>
      <c r="H68" s="279"/>
      <c r="I68" s="279"/>
      <c r="J68" s="279"/>
      <c r="K68" s="279"/>
      <c r="L68" s="279"/>
      <c r="M68" s="279"/>
      <c r="N68" s="279"/>
      <c r="O68" s="279"/>
      <c r="P68" s="279"/>
      <c r="Q68" s="279"/>
      <c r="R68" s="279"/>
      <c r="S68" s="279"/>
      <c r="T68" s="279"/>
      <c r="U68" s="279"/>
      <c r="V68" s="279"/>
      <c r="W68" s="279"/>
      <c r="X68" s="279"/>
      <c r="Y68" s="279"/>
      <c r="Z68" s="278"/>
    </row>
    <row r="69" spans="1:26">
      <c r="A69" s="277"/>
      <c r="B69" s="278"/>
      <c r="C69" s="278"/>
      <c r="D69" s="278"/>
      <c r="E69" s="278"/>
      <c r="F69" s="278"/>
      <c r="G69" s="278"/>
      <c r="H69" s="279"/>
      <c r="I69" s="279"/>
      <c r="J69" s="279"/>
      <c r="K69" s="279"/>
      <c r="L69" s="279"/>
      <c r="M69" s="279"/>
      <c r="N69" s="279"/>
      <c r="O69" s="279"/>
      <c r="P69" s="279"/>
      <c r="Q69" s="279"/>
      <c r="R69" s="279"/>
      <c r="S69" s="279"/>
      <c r="T69" s="279"/>
      <c r="U69" s="279"/>
      <c r="V69" s="279"/>
      <c r="W69" s="279"/>
      <c r="X69" s="279"/>
      <c r="Y69" s="279"/>
      <c r="Z69" s="278"/>
    </row>
    <row r="70" spans="1:26">
      <c r="A70" s="277"/>
      <c r="B70" s="278"/>
      <c r="C70" s="278"/>
      <c r="D70" s="278"/>
      <c r="E70" s="278"/>
      <c r="F70" s="278"/>
      <c r="G70" s="278"/>
      <c r="H70" s="279"/>
      <c r="I70" s="279"/>
      <c r="J70" s="279"/>
      <c r="K70" s="279"/>
      <c r="L70" s="279"/>
      <c r="M70" s="279"/>
      <c r="N70" s="279"/>
      <c r="O70" s="279"/>
      <c r="P70" s="279"/>
      <c r="Q70" s="279"/>
      <c r="R70" s="279"/>
      <c r="S70" s="279"/>
      <c r="T70" s="279"/>
      <c r="U70" s="279"/>
      <c r="V70" s="279"/>
      <c r="W70" s="279"/>
      <c r="X70" s="279"/>
      <c r="Y70" s="279"/>
      <c r="Z70" s="278"/>
    </row>
    <row r="71" spans="1:26">
      <c r="A71" s="277"/>
      <c r="B71" s="278"/>
      <c r="C71" s="278"/>
      <c r="D71" s="278"/>
      <c r="E71" s="278"/>
      <c r="F71" s="278"/>
      <c r="G71" s="278"/>
      <c r="H71" s="279"/>
      <c r="I71" s="279"/>
      <c r="J71" s="279"/>
      <c r="K71" s="279"/>
      <c r="L71" s="279"/>
      <c r="M71" s="279"/>
      <c r="N71" s="279"/>
      <c r="O71" s="279"/>
      <c r="P71" s="279"/>
      <c r="Q71" s="279"/>
      <c r="R71" s="279"/>
      <c r="S71" s="279"/>
      <c r="T71" s="279"/>
      <c r="U71" s="279"/>
      <c r="V71" s="279"/>
      <c r="W71" s="279"/>
      <c r="X71" s="279"/>
      <c r="Y71" s="279"/>
      <c r="Z71" s="278"/>
    </row>
    <row r="72" spans="1:26">
      <c r="A72" s="277"/>
      <c r="B72" s="278"/>
      <c r="C72" s="278"/>
      <c r="D72" s="278"/>
      <c r="E72" s="278"/>
      <c r="F72" s="278"/>
      <c r="G72" s="278"/>
      <c r="H72" s="279"/>
      <c r="I72" s="279"/>
      <c r="J72" s="279"/>
      <c r="K72" s="279"/>
      <c r="L72" s="279"/>
      <c r="M72" s="279"/>
      <c r="N72" s="279"/>
      <c r="O72" s="279"/>
      <c r="P72" s="279"/>
      <c r="Q72" s="279"/>
      <c r="R72" s="279"/>
      <c r="S72" s="279"/>
      <c r="T72" s="279"/>
      <c r="U72" s="279"/>
      <c r="V72" s="279"/>
      <c r="W72" s="279"/>
      <c r="X72" s="279"/>
      <c r="Y72" s="279"/>
      <c r="Z72" s="278"/>
    </row>
    <row r="73" spans="1:26">
      <c r="A73" s="277"/>
      <c r="B73" s="278"/>
      <c r="C73" s="278"/>
      <c r="D73" s="278"/>
      <c r="E73" s="278"/>
      <c r="F73" s="278"/>
      <c r="G73" s="278"/>
      <c r="H73" s="279"/>
      <c r="I73" s="279"/>
      <c r="J73" s="279"/>
      <c r="K73" s="279"/>
      <c r="L73" s="279"/>
      <c r="M73" s="279"/>
      <c r="N73" s="279"/>
      <c r="O73" s="279"/>
      <c r="P73" s="279"/>
      <c r="Q73" s="279"/>
      <c r="R73" s="279"/>
      <c r="S73" s="279"/>
      <c r="T73" s="279"/>
      <c r="U73" s="279"/>
      <c r="V73" s="279"/>
      <c r="W73" s="279"/>
      <c r="X73" s="279"/>
      <c r="Y73" s="279"/>
      <c r="Z73" s="278"/>
    </row>
    <row r="74" spans="1:26">
      <c r="A74" s="277"/>
      <c r="B74" s="278"/>
      <c r="C74" s="278"/>
      <c r="D74" s="278"/>
      <c r="E74" s="278"/>
      <c r="F74" s="278"/>
      <c r="G74" s="278"/>
      <c r="H74" s="279"/>
      <c r="I74" s="279"/>
      <c r="J74" s="279"/>
      <c r="K74" s="279"/>
      <c r="L74" s="279"/>
      <c r="M74" s="279"/>
      <c r="N74" s="279"/>
      <c r="O74" s="279"/>
      <c r="P74" s="279"/>
      <c r="Q74" s="279"/>
      <c r="R74" s="279"/>
      <c r="S74" s="279"/>
      <c r="T74" s="279"/>
      <c r="U74" s="279"/>
      <c r="V74" s="279"/>
      <c r="W74" s="279"/>
      <c r="X74" s="279"/>
      <c r="Y74" s="279"/>
      <c r="Z74" s="278"/>
    </row>
    <row r="75" spans="1:26">
      <c r="A75" s="277"/>
      <c r="B75" s="278"/>
      <c r="C75" s="278"/>
      <c r="D75" s="278"/>
      <c r="E75" s="278"/>
      <c r="F75" s="278"/>
      <c r="G75" s="278"/>
      <c r="H75" s="279"/>
      <c r="I75" s="279"/>
      <c r="J75" s="279"/>
      <c r="K75" s="279"/>
      <c r="L75" s="279"/>
      <c r="M75" s="279"/>
      <c r="N75" s="279"/>
      <c r="O75" s="279"/>
      <c r="P75" s="279"/>
      <c r="Q75" s="279"/>
      <c r="R75" s="279"/>
      <c r="S75" s="279"/>
      <c r="T75" s="279"/>
      <c r="U75" s="279"/>
      <c r="V75" s="279"/>
      <c r="W75" s="279"/>
      <c r="X75" s="279"/>
      <c r="Y75" s="279"/>
      <c r="Z75" s="278"/>
    </row>
    <row r="76" spans="1:26">
      <c r="A76" s="277"/>
      <c r="B76" s="278"/>
      <c r="C76" s="278"/>
      <c r="D76" s="278"/>
      <c r="E76" s="278"/>
      <c r="F76" s="278"/>
      <c r="G76" s="278"/>
      <c r="H76" s="279"/>
      <c r="I76" s="279"/>
      <c r="J76" s="279"/>
      <c r="K76" s="279"/>
      <c r="L76" s="279"/>
      <c r="M76" s="279"/>
      <c r="N76" s="279"/>
      <c r="O76" s="279"/>
      <c r="P76" s="279"/>
      <c r="Q76" s="279"/>
      <c r="R76" s="279"/>
      <c r="S76" s="279"/>
      <c r="T76" s="279"/>
      <c r="U76" s="279"/>
      <c r="V76" s="279"/>
      <c r="W76" s="279"/>
      <c r="X76" s="279"/>
      <c r="Y76" s="279"/>
      <c r="Z76" s="278"/>
    </row>
    <row r="77" spans="1:26">
      <c r="A77" s="277"/>
      <c r="B77" s="278"/>
      <c r="C77" s="278"/>
      <c r="D77" s="278"/>
      <c r="E77" s="278"/>
      <c r="F77" s="278"/>
      <c r="G77" s="278"/>
      <c r="H77" s="279"/>
      <c r="I77" s="279"/>
      <c r="J77" s="279"/>
      <c r="K77" s="279"/>
      <c r="L77" s="279"/>
      <c r="M77" s="279"/>
      <c r="N77" s="279"/>
      <c r="O77" s="279"/>
      <c r="P77" s="279"/>
      <c r="Q77" s="279"/>
      <c r="R77" s="279"/>
      <c r="S77" s="279"/>
      <c r="T77" s="279"/>
      <c r="U77" s="279"/>
      <c r="V77" s="279"/>
      <c r="W77" s="279"/>
      <c r="X77" s="279"/>
      <c r="Y77" s="279"/>
      <c r="Z77" s="278"/>
    </row>
    <row r="78" spans="1:26">
      <c r="A78" s="277"/>
      <c r="B78" s="278"/>
      <c r="C78" s="278"/>
      <c r="D78" s="278"/>
      <c r="E78" s="278"/>
      <c r="F78" s="278"/>
      <c r="G78" s="278"/>
      <c r="H78" s="279"/>
      <c r="I78" s="279"/>
      <c r="J78" s="279"/>
      <c r="K78" s="279"/>
      <c r="L78" s="279"/>
      <c r="M78" s="279"/>
      <c r="N78" s="279"/>
      <c r="O78" s="279"/>
      <c r="P78" s="279"/>
      <c r="Q78" s="279"/>
      <c r="R78" s="279"/>
      <c r="S78" s="279"/>
      <c r="T78" s="279"/>
      <c r="U78" s="279"/>
      <c r="V78" s="279"/>
      <c r="W78" s="279"/>
      <c r="X78" s="279"/>
      <c r="Y78" s="279"/>
      <c r="Z78" s="278"/>
    </row>
    <row r="79" spans="1:26">
      <c r="A79" s="277"/>
      <c r="B79" s="278"/>
      <c r="C79" s="278"/>
      <c r="D79" s="278"/>
      <c r="E79" s="278"/>
      <c r="F79" s="278"/>
      <c r="G79" s="278"/>
      <c r="H79" s="279"/>
      <c r="I79" s="279"/>
      <c r="J79" s="279"/>
      <c r="K79" s="279"/>
      <c r="L79" s="279"/>
      <c r="M79" s="279"/>
      <c r="N79" s="279"/>
      <c r="O79" s="279"/>
      <c r="P79" s="279"/>
      <c r="Q79" s="279"/>
      <c r="R79" s="279"/>
      <c r="S79" s="279"/>
      <c r="T79" s="279"/>
      <c r="U79" s="279"/>
      <c r="V79" s="279"/>
      <c r="W79" s="279"/>
      <c r="X79" s="279"/>
      <c r="Y79" s="279"/>
      <c r="Z79" s="278"/>
    </row>
    <row r="80" spans="1:26">
      <c r="A80" s="277"/>
      <c r="B80" s="278"/>
      <c r="C80" s="278"/>
      <c r="D80" s="278"/>
      <c r="E80" s="278"/>
      <c r="F80" s="278"/>
      <c r="G80" s="278"/>
      <c r="H80" s="279"/>
      <c r="I80" s="279"/>
      <c r="J80" s="279"/>
      <c r="K80" s="279"/>
      <c r="L80" s="279"/>
      <c r="M80" s="279"/>
      <c r="N80" s="279"/>
      <c r="O80" s="279"/>
      <c r="P80" s="279"/>
      <c r="Q80" s="279"/>
      <c r="R80" s="279"/>
      <c r="S80" s="279"/>
      <c r="T80" s="279"/>
      <c r="U80" s="279"/>
      <c r="V80" s="279"/>
      <c r="W80" s="279"/>
      <c r="X80" s="279"/>
      <c r="Y80" s="279"/>
      <c r="Z80" s="278"/>
    </row>
    <row r="81" spans="1:26">
      <c r="A81" s="277"/>
      <c r="B81" s="278"/>
      <c r="C81" s="278"/>
      <c r="D81" s="278"/>
      <c r="E81" s="278"/>
      <c r="F81" s="278"/>
      <c r="G81" s="278"/>
      <c r="H81" s="279"/>
      <c r="I81" s="279"/>
      <c r="J81" s="279"/>
      <c r="K81" s="279"/>
      <c r="L81" s="279"/>
      <c r="M81" s="279"/>
      <c r="N81" s="279"/>
      <c r="O81" s="279"/>
      <c r="P81" s="279"/>
      <c r="Q81" s="279"/>
      <c r="R81" s="279"/>
      <c r="S81" s="279"/>
      <c r="T81" s="279"/>
      <c r="U81" s="279"/>
      <c r="V81" s="279"/>
      <c r="W81" s="279"/>
      <c r="X81" s="279"/>
      <c r="Y81" s="279"/>
      <c r="Z81" s="278"/>
    </row>
    <row r="82" spans="1:26">
      <c r="A82" s="277"/>
      <c r="B82" s="278"/>
      <c r="C82" s="278"/>
      <c r="D82" s="278"/>
      <c r="E82" s="278"/>
      <c r="F82" s="278"/>
      <c r="G82" s="278"/>
      <c r="H82" s="279"/>
      <c r="I82" s="279"/>
      <c r="J82" s="279"/>
      <c r="K82" s="279"/>
      <c r="L82" s="279"/>
      <c r="M82" s="279"/>
      <c r="N82" s="279"/>
      <c r="O82" s="279"/>
      <c r="P82" s="279"/>
      <c r="Q82" s="279"/>
      <c r="R82" s="279"/>
      <c r="S82" s="279"/>
      <c r="T82" s="279"/>
      <c r="U82" s="279"/>
      <c r="V82" s="279"/>
      <c r="W82" s="279"/>
      <c r="X82" s="279"/>
      <c r="Y82" s="279"/>
      <c r="Z82" s="278"/>
    </row>
    <row r="83" spans="1:26">
      <c r="A83" s="277"/>
      <c r="B83" s="278"/>
      <c r="C83" s="278"/>
      <c r="D83" s="278"/>
      <c r="E83" s="278"/>
      <c r="F83" s="278"/>
      <c r="G83" s="278"/>
      <c r="H83" s="279"/>
      <c r="I83" s="279"/>
      <c r="J83" s="279"/>
      <c r="K83" s="279"/>
      <c r="L83" s="279"/>
      <c r="M83" s="279"/>
      <c r="N83" s="279"/>
      <c r="O83" s="279"/>
      <c r="P83" s="279"/>
      <c r="Q83" s="279"/>
      <c r="R83" s="279"/>
      <c r="S83" s="279"/>
      <c r="T83" s="279"/>
      <c r="U83" s="279"/>
      <c r="V83" s="279"/>
      <c r="W83" s="279"/>
      <c r="X83" s="279"/>
      <c r="Y83" s="279"/>
      <c r="Z83" s="278"/>
    </row>
    <row r="84" spans="1:26">
      <c r="A84" s="277"/>
      <c r="B84" s="278"/>
      <c r="C84" s="278"/>
      <c r="D84" s="278"/>
      <c r="E84" s="278"/>
      <c r="F84" s="278"/>
      <c r="G84" s="278"/>
      <c r="H84" s="279"/>
      <c r="I84" s="279"/>
      <c r="J84" s="279"/>
      <c r="K84" s="279"/>
      <c r="L84" s="279"/>
      <c r="M84" s="279"/>
      <c r="N84" s="279"/>
      <c r="O84" s="279"/>
      <c r="P84" s="279"/>
      <c r="Q84" s="279"/>
      <c r="R84" s="279"/>
      <c r="S84" s="279"/>
      <c r="T84" s="279"/>
      <c r="U84" s="279"/>
      <c r="V84" s="279"/>
      <c r="W84" s="279"/>
      <c r="X84" s="279"/>
      <c r="Y84" s="279"/>
      <c r="Z84" s="278"/>
    </row>
    <row r="85" spans="1:26">
      <c r="A85" s="277"/>
      <c r="B85" s="278"/>
      <c r="C85" s="278"/>
      <c r="D85" s="278"/>
      <c r="E85" s="278"/>
      <c r="F85" s="278"/>
      <c r="G85" s="278"/>
      <c r="H85" s="279"/>
      <c r="I85" s="279"/>
      <c r="J85" s="279"/>
      <c r="K85" s="279"/>
      <c r="L85" s="279"/>
      <c r="M85" s="279"/>
      <c r="N85" s="279"/>
      <c r="O85" s="279"/>
      <c r="P85" s="279"/>
      <c r="Q85" s="279"/>
      <c r="R85" s="279"/>
      <c r="S85" s="279"/>
      <c r="T85" s="279"/>
      <c r="U85" s="279"/>
      <c r="V85" s="279"/>
      <c r="W85" s="279"/>
      <c r="X85" s="279"/>
      <c r="Y85" s="279"/>
      <c r="Z85" s="278"/>
    </row>
    <row r="86" spans="1:26">
      <c r="A86" s="277"/>
      <c r="B86" s="278"/>
      <c r="C86" s="278"/>
      <c r="D86" s="278"/>
      <c r="E86" s="278"/>
      <c r="F86" s="278"/>
      <c r="G86" s="278"/>
      <c r="H86" s="279"/>
      <c r="I86" s="279"/>
      <c r="J86" s="279"/>
      <c r="K86" s="279"/>
      <c r="L86" s="279"/>
      <c r="M86" s="279"/>
      <c r="N86" s="279"/>
      <c r="O86" s="279"/>
      <c r="P86" s="279"/>
      <c r="Q86" s="279"/>
      <c r="R86" s="279"/>
      <c r="S86" s="279"/>
      <c r="T86" s="279"/>
      <c r="U86" s="279"/>
      <c r="V86" s="279"/>
      <c r="W86" s="279"/>
      <c r="X86" s="279"/>
      <c r="Y86" s="279"/>
      <c r="Z86" s="278"/>
    </row>
    <row r="87" spans="1:26">
      <c r="A87" s="277"/>
      <c r="B87" s="278"/>
      <c r="C87" s="278"/>
      <c r="D87" s="278"/>
      <c r="E87" s="278"/>
      <c r="F87" s="278"/>
      <c r="G87" s="278"/>
      <c r="H87" s="279"/>
      <c r="I87" s="279"/>
      <c r="J87" s="279"/>
      <c r="K87" s="279"/>
      <c r="L87" s="279"/>
      <c r="M87" s="279"/>
      <c r="N87" s="279"/>
      <c r="O87" s="279"/>
      <c r="P87" s="279"/>
      <c r="Q87" s="279"/>
      <c r="R87" s="279"/>
      <c r="S87" s="279"/>
      <c r="T87" s="279"/>
      <c r="U87" s="279"/>
      <c r="V87" s="279"/>
      <c r="W87" s="279"/>
      <c r="X87" s="279"/>
      <c r="Y87" s="279"/>
      <c r="Z87" s="278"/>
    </row>
    <row r="88" spans="1:26">
      <c r="A88" s="277"/>
      <c r="B88" s="278"/>
      <c r="C88" s="278"/>
      <c r="D88" s="278"/>
      <c r="E88" s="278"/>
      <c r="F88" s="278"/>
      <c r="G88" s="278"/>
      <c r="H88" s="279"/>
      <c r="I88" s="279"/>
      <c r="J88" s="279"/>
      <c r="K88" s="279"/>
      <c r="L88" s="279"/>
      <c r="M88" s="279"/>
      <c r="N88" s="279"/>
      <c r="O88" s="279"/>
      <c r="P88" s="279"/>
      <c r="Q88" s="279"/>
      <c r="R88" s="279"/>
      <c r="S88" s="279"/>
      <c r="T88" s="279"/>
      <c r="U88" s="279"/>
      <c r="V88" s="279"/>
      <c r="W88" s="279"/>
      <c r="X88" s="279"/>
      <c r="Y88" s="279"/>
      <c r="Z88" s="278"/>
    </row>
    <row r="89" spans="1:26">
      <c r="A89" s="277"/>
      <c r="B89" s="278"/>
      <c r="C89" s="278"/>
      <c r="D89" s="278"/>
      <c r="E89" s="278"/>
      <c r="F89" s="278"/>
      <c r="G89" s="278"/>
      <c r="H89" s="279"/>
      <c r="I89" s="279"/>
      <c r="J89" s="279"/>
      <c r="K89" s="279"/>
      <c r="L89" s="279"/>
      <c r="M89" s="279"/>
      <c r="N89" s="279"/>
      <c r="O89" s="279"/>
      <c r="P89" s="279"/>
      <c r="Q89" s="279"/>
      <c r="R89" s="279"/>
      <c r="S89" s="279"/>
      <c r="T89" s="279"/>
      <c r="U89" s="279"/>
      <c r="V89" s="279"/>
      <c r="W89" s="279"/>
      <c r="X89" s="279"/>
      <c r="Y89" s="279"/>
      <c r="Z89" s="278"/>
    </row>
    <row r="90" spans="1:26">
      <c r="A90" s="277"/>
      <c r="B90" s="278"/>
      <c r="C90" s="278"/>
      <c r="D90" s="278"/>
      <c r="E90" s="278"/>
      <c r="F90" s="278"/>
      <c r="G90" s="278"/>
      <c r="H90" s="279"/>
      <c r="I90" s="279"/>
      <c r="J90" s="279"/>
      <c r="K90" s="279"/>
      <c r="L90" s="279"/>
      <c r="M90" s="279"/>
      <c r="N90" s="279"/>
      <c r="O90" s="279"/>
      <c r="P90" s="279"/>
      <c r="Q90" s="279"/>
      <c r="R90" s="279"/>
      <c r="S90" s="279"/>
      <c r="T90" s="279"/>
      <c r="U90" s="279"/>
      <c r="V90" s="279"/>
      <c r="W90" s="279"/>
      <c r="X90" s="279"/>
      <c r="Y90" s="279"/>
      <c r="Z90" s="278"/>
    </row>
    <row r="91" spans="1:26">
      <c r="A91" s="277"/>
      <c r="B91" s="278"/>
      <c r="C91" s="278"/>
      <c r="D91" s="278"/>
      <c r="E91" s="278"/>
      <c r="F91" s="278"/>
      <c r="G91" s="278"/>
      <c r="H91" s="279"/>
      <c r="I91" s="279"/>
      <c r="J91" s="279"/>
      <c r="K91" s="279"/>
      <c r="L91" s="279"/>
      <c r="M91" s="279"/>
      <c r="N91" s="279"/>
      <c r="O91" s="279"/>
      <c r="P91" s="279"/>
      <c r="Q91" s="279"/>
      <c r="R91" s="279"/>
      <c r="S91" s="279"/>
      <c r="T91" s="279"/>
      <c r="U91" s="279"/>
      <c r="V91" s="279"/>
      <c r="W91" s="279"/>
      <c r="X91" s="279"/>
      <c r="Y91" s="279"/>
      <c r="Z91" s="278"/>
    </row>
    <row r="92" spans="1:26">
      <c r="A92" s="277"/>
      <c r="B92" s="278"/>
      <c r="C92" s="278"/>
      <c r="D92" s="278"/>
      <c r="E92" s="278"/>
      <c r="F92" s="278"/>
      <c r="G92" s="278"/>
      <c r="H92" s="279"/>
      <c r="I92" s="279"/>
      <c r="J92" s="279"/>
      <c r="K92" s="279"/>
      <c r="L92" s="279"/>
      <c r="M92" s="279"/>
      <c r="N92" s="279"/>
      <c r="O92" s="279"/>
      <c r="P92" s="279"/>
      <c r="Q92" s="279"/>
      <c r="R92" s="279"/>
      <c r="S92" s="279"/>
      <c r="T92" s="279"/>
      <c r="U92" s="279"/>
      <c r="V92" s="279"/>
      <c r="W92" s="279"/>
      <c r="X92" s="279"/>
      <c r="Y92" s="279"/>
      <c r="Z92" s="278"/>
    </row>
    <row r="93" spans="1:26">
      <c r="A93" s="277"/>
      <c r="B93" s="278"/>
      <c r="C93" s="278"/>
      <c r="D93" s="278"/>
      <c r="E93" s="278"/>
      <c r="F93" s="278"/>
      <c r="G93" s="278"/>
      <c r="H93" s="279"/>
      <c r="I93" s="279"/>
      <c r="J93" s="279"/>
      <c r="K93" s="279"/>
      <c r="L93" s="279"/>
      <c r="M93" s="279"/>
      <c r="N93" s="279"/>
      <c r="O93" s="279"/>
      <c r="P93" s="279"/>
      <c r="Q93" s="279"/>
      <c r="R93" s="279"/>
      <c r="S93" s="279"/>
      <c r="T93" s="279"/>
      <c r="U93" s="279"/>
      <c r="V93" s="279"/>
      <c r="W93" s="279"/>
      <c r="X93" s="279"/>
      <c r="Y93" s="279"/>
      <c r="Z93" s="278"/>
    </row>
    <row r="94" spans="1:26">
      <c r="A94" s="277"/>
      <c r="B94" s="278"/>
      <c r="C94" s="278"/>
      <c r="D94" s="278"/>
      <c r="E94" s="278"/>
      <c r="F94" s="278"/>
      <c r="G94" s="278"/>
      <c r="H94" s="279"/>
      <c r="I94" s="279"/>
      <c r="J94" s="279"/>
      <c r="K94" s="279"/>
      <c r="L94" s="279"/>
      <c r="M94" s="279"/>
      <c r="N94" s="279"/>
      <c r="O94" s="279"/>
      <c r="P94" s="279"/>
      <c r="Q94" s="279"/>
      <c r="R94" s="279"/>
      <c r="S94" s="279"/>
      <c r="T94" s="279"/>
      <c r="U94" s="279"/>
      <c r="V94" s="279"/>
      <c r="W94" s="279"/>
      <c r="X94" s="279"/>
      <c r="Y94" s="279"/>
      <c r="Z94" s="278"/>
    </row>
    <row r="95" spans="1:26">
      <c r="A95" s="277"/>
      <c r="B95" s="278"/>
      <c r="C95" s="278"/>
      <c r="D95" s="278"/>
      <c r="E95" s="278"/>
      <c r="F95" s="278"/>
      <c r="G95" s="278"/>
      <c r="H95" s="279"/>
      <c r="I95" s="279"/>
      <c r="J95" s="279"/>
      <c r="K95" s="279"/>
      <c r="L95" s="279"/>
      <c r="M95" s="279"/>
      <c r="N95" s="279"/>
      <c r="O95" s="279"/>
      <c r="P95" s="279"/>
      <c r="Q95" s="279"/>
      <c r="R95" s="279"/>
      <c r="S95" s="279"/>
      <c r="T95" s="279"/>
      <c r="U95" s="279"/>
      <c r="V95" s="279"/>
      <c r="W95" s="279"/>
      <c r="X95" s="279"/>
      <c r="Y95" s="279"/>
      <c r="Z95" s="278"/>
    </row>
    <row r="96" spans="1:26">
      <c r="A96" s="277"/>
      <c r="B96" s="278"/>
      <c r="C96" s="278"/>
      <c r="D96" s="278"/>
      <c r="E96" s="278"/>
      <c r="F96" s="278"/>
      <c r="G96" s="278"/>
      <c r="H96" s="279"/>
      <c r="I96" s="279"/>
      <c r="J96" s="279"/>
      <c r="K96" s="279"/>
      <c r="L96" s="279"/>
      <c r="M96" s="279"/>
      <c r="N96" s="279"/>
      <c r="O96" s="279"/>
      <c r="P96" s="279"/>
      <c r="Q96" s="279"/>
      <c r="R96" s="279"/>
      <c r="S96" s="279"/>
      <c r="T96" s="279"/>
      <c r="U96" s="279"/>
      <c r="V96" s="279"/>
      <c r="W96" s="279"/>
      <c r="X96" s="279"/>
      <c r="Y96" s="279"/>
      <c r="Z96" s="278"/>
    </row>
    <row r="97" spans="1:26">
      <c r="A97" s="277"/>
      <c r="B97" s="278"/>
      <c r="C97" s="278"/>
      <c r="D97" s="278"/>
      <c r="E97" s="278"/>
      <c r="F97" s="278"/>
      <c r="G97" s="278"/>
      <c r="H97" s="279"/>
      <c r="I97" s="279"/>
      <c r="J97" s="279"/>
      <c r="K97" s="279"/>
      <c r="L97" s="279"/>
      <c r="M97" s="279"/>
      <c r="N97" s="279"/>
      <c r="O97" s="279"/>
      <c r="P97" s="279"/>
      <c r="Q97" s="279"/>
      <c r="R97" s="279"/>
      <c r="S97" s="279"/>
      <c r="T97" s="279"/>
      <c r="U97" s="279"/>
      <c r="V97" s="279"/>
      <c r="W97" s="279"/>
      <c r="X97" s="279"/>
      <c r="Y97" s="279"/>
      <c r="Z97" s="278"/>
    </row>
    <row r="98" spans="1:26">
      <c r="A98" s="277"/>
      <c r="B98" s="278"/>
      <c r="C98" s="278"/>
      <c r="D98" s="278"/>
      <c r="E98" s="278"/>
      <c r="F98" s="278"/>
      <c r="G98" s="278"/>
      <c r="H98" s="279"/>
      <c r="I98" s="279"/>
      <c r="J98" s="279"/>
      <c r="K98" s="279"/>
      <c r="L98" s="279"/>
      <c r="M98" s="279"/>
      <c r="N98" s="279"/>
      <c r="O98" s="279"/>
      <c r="P98" s="279"/>
      <c r="Q98" s="279"/>
      <c r="R98" s="279"/>
      <c r="S98" s="279"/>
      <c r="T98" s="279"/>
      <c r="U98" s="279"/>
      <c r="V98" s="279"/>
      <c r="W98" s="279"/>
      <c r="X98" s="279"/>
      <c r="Y98" s="279"/>
      <c r="Z98" s="278"/>
    </row>
    <row r="99" spans="1:26">
      <c r="A99" s="277"/>
      <c r="B99" s="278"/>
      <c r="C99" s="278"/>
      <c r="D99" s="278"/>
      <c r="E99" s="278"/>
      <c r="F99" s="278"/>
      <c r="G99" s="278"/>
      <c r="H99" s="279"/>
      <c r="I99" s="279"/>
      <c r="J99" s="279"/>
      <c r="K99" s="279"/>
      <c r="L99" s="279"/>
      <c r="M99" s="279"/>
      <c r="N99" s="279"/>
      <c r="O99" s="279"/>
      <c r="P99" s="279"/>
      <c r="Q99" s="279"/>
      <c r="R99" s="279"/>
      <c r="S99" s="279"/>
      <c r="T99" s="279"/>
      <c r="U99" s="279"/>
      <c r="V99" s="279"/>
      <c r="W99" s="279"/>
      <c r="X99" s="279"/>
      <c r="Y99" s="279"/>
      <c r="Z99" s="278"/>
    </row>
    <row r="100" spans="1:26">
      <c r="A100" s="277"/>
      <c r="B100" s="278"/>
      <c r="C100" s="278"/>
      <c r="D100" s="278"/>
      <c r="E100" s="278"/>
      <c r="F100" s="278"/>
      <c r="G100" s="278"/>
      <c r="H100" s="279"/>
      <c r="I100" s="279"/>
      <c r="J100" s="279"/>
      <c r="K100" s="279"/>
      <c r="L100" s="279"/>
      <c r="M100" s="279"/>
      <c r="N100" s="279"/>
      <c r="O100" s="279"/>
      <c r="P100" s="279"/>
      <c r="Q100" s="279"/>
      <c r="R100" s="279"/>
      <c r="S100" s="279"/>
      <c r="T100" s="279"/>
      <c r="U100" s="279"/>
      <c r="V100" s="279"/>
      <c r="W100" s="279"/>
      <c r="X100" s="279"/>
      <c r="Y100" s="279"/>
      <c r="Z100" s="278"/>
    </row>
    <row r="101" spans="1:26">
      <c r="A101" s="277"/>
      <c r="B101" s="278"/>
      <c r="C101" s="278"/>
      <c r="D101" s="278"/>
      <c r="E101" s="278"/>
      <c r="F101" s="278"/>
      <c r="G101" s="278"/>
      <c r="H101" s="279"/>
      <c r="I101" s="279"/>
      <c r="J101" s="279"/>
      <c r="K101" s="279"/>
      <c r="L101" s="279"/>
      <c r="M101" s="279"/>
      <c r="N101" s="279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Z101" s="278"/>
    </row>
    <row r="102" spans="1:26">
      <c r="A102" s="277"/>
      <c r="B102" s="278"/>
      <c r="C102" s="278"/>
      <c r="D102" s="278"/>
      <c r="E102" s="278"/>
      <c r="F102" s="278"/>
      <c r="G102" s="278"/>
      <c r="H102" s="279"/>
      <c r="I102" s="279"/>
      <c r="J102" s="279"/>
      <c r="K102" s="279"/>
      <c r="L102" s="279"/>
      <c r="M102" s="279"/>
      <c r="N102" s="279"/>
      <c r="O102" s="279"/>
      <c r="P102" s="279"/>
      <c r="Q102" s="279"/>
      <c r="R102" s="279"/>
      <c r="S102" s="279"/>
      <c r="T102" s="279"/>
      <c r="U102" s="279"/>
      <c r="V102" s="279"/>
      <c r="W102" s="279"/>
      <c r="X102" s="279"/>
      <c r="Y102" s="279"/>
      <c r="Z102" s="278"/>
    </row>
    <row r="103" spans="1:26">
      <c r="A103" s="277"/>
      <c r="B103" s="278"/>
      <c r="C103" s="278"/>
      <c r="D103" s="278"/>
      <c r="E103" s="278"/>
      <c r="F103" s="278"/>
      <c r="G103" s="278"/>
      <c r="H103" s="279"/>
      <c r="I103" s="279"/>
      <c r="J103" s="279"/>
      <c r="K103" s="279"/>
      <c r="L103" s="279"/>
      <c r="M103" s="279"/>
      <c r="N103" s="279"/>
      <c r="O103" s="279"/>
      <c r="P103" s="279"/>
      <c r="Q103" s="279"/>
      <c r="R103" s="279"/>
      <c r="S103" s="279"/>
      <c r="T103" s="279"/>
      <c r="U103" s="279"/>
      <c r="V103" s="279"/>
      <c r="W103" s="279"/>
      <c r="X103" s="279"/>
      <c r="Y103" s="279"/>
      <c r="Z103" s="278"/>
    </row>
    <row r="104" spans="1:26">
      <c r="A104" s="277"/>
      <c r="B104" s="278"/>
      <c r="C104" s="278"/>
      <c r="D104" s="278"/>
      <c r="E104" s="278"/>
      <c r="F104" s="278"/>
      <c r="G104" s="278"/>
      <c r="H104" s="279"/>
      <c r="I104" s="279"/>
      <c r="J104" s="279"/>
      <c r="K104" s="279"/>
      <c r="L104" s="279"/>
      <c r="M104" s="279"/>
      <c r="N104" s="279"/>
      <c r="O104" s="279"/>
      <c r="P104" s="279"/>
      <c r="Q104" s="279"/>
      <c r="R104" s="279"/>
      <c r="S104" s="279"/>
      <c r="T104" s="279"/>
      <c r="U104" s="279"/>
      <c r="V104" s="279"/>
      <c r="W104" s="279"/>
      <c r="X104" s="279"/>
      <c r="Y104" s="279"/>
      <c r="Z104" s="278"/>
    </row>
    <row r="105" spans="1:26">
      <c r="A105" s="277"/>
      <c r="B105" s="278"/>
      <c r="C105" s="278"/>
      <c r="D105" s="278"/>
      <c r="E105" s="278"/>
      <c r="F105" s="278"/>
      <c r="G105" s="278"/>
      <c r="H105" s="279"/>
      <c r="I105" s="279"/>
      <c r="J105" s="279"/>
      <c r="K105" s="279"/>
      <c r="L105" s="279"/>
      <c r="M105" s="279"/>
      <c r="N105" s="279"/>
      <c r="O105" s="279"/>
      <c r="P105" s="279"/>
      <c r="Q105" s="279"/>
      <c r="R105" s="279"/>
      <c r="S105" s="279"/>
      <c r="T105" s="279"/>
      <c r="U105" s="279"/>
      <c r="V105" s="279"/>
      <c r="W105" s="279"/>
      <c r="X105" s="279"/>
      <c r="Y105" s="279"/>
      <c r="Z105" s="278"/>
    </row>
    <row r="106" spans="1:26">
      <c r="A106" s="277"/>
      <c r="B106" s="278"/>
      <c r="C106" s="278"/>
      <c r="D106" s="278"/>
      <c r="E106" s="278"/>
      <c r="F106" s="278"/>
      <c r="G106" s="278"/>
      <c r="H106" s="279"/>
      <c r="I106" s="279"/>
      <c r="J106" s="279"/>
      <c r="K106" s="279"/>
      <c r="L106" s="279"/>
      <c r="M106" s="279"/>
      <c r="N106" s="279"/>
      <c r="O106" s="279"/>
      <c r="P106" s="279"/>
      <c r="Q106" s="279"/>
      <c r="R106" s="279"/>
      <c r="S106" s="279"/>
      <c r="T106" s="279"/>
      <c r="U106" s="279"/>
      <c r="V106" s="279"/>
      <c r="W106" s="279"/>
      <c r="X106" s="279"/>
      <c r="Y106" s="279"/>
      <c r="Z106" s="278"/>
    </row>
    <row r="107" spans="1:26">
      <c r="A107" s="277"/>
      <c r="B107" s="278"/>
      <c r="C107" s="278"/>
      <c r="D107" s="278"/>
      <c r="E107" s="278"/>
      <c r="F107" s="278"/>
      <c r="G107" s="278"/>
      <c r="H107" s="279"/>
      <c r="I107" s="279"/>
      <c r="J107" s="279"/>
      <c r="K107" s="279"/>
      <c r="L107" s="279"/>
      <c r="M107" s="279"/>
      <c r="N107" s="279"/>
      <c r="O107" s="279"/>
      <c r="P107" s="279"/>
      <c r="Q107" s="279"/>
      <c r="R107" s="279"/>
      <c r="S107" s="279"/>
      <c r="T107" s="279"/>
      <c r="U107" s="279"/>
      <c r="V107" s="279"/>
      <c r="W107" s="279"/>
      <c r="X107" s="279"/>
      <c r="Y107" s="279"/>
      <c r="Z107" s="278"/>
    </row>
    <row r="108" spans="1:26">
      <c r="A108" s="277"/>
      <c r="B108" s="278"/>
      <c r="C108" s="278"/>
      <c r="D108" s="278"/>
      <c r="E108" s="278"/>
      <c r="F108" s="278"/>
      <c r="G108" s="278"/>
      <c r="H108" s="279"/>
      <c r="I108" s="279"/>
      <c r="J108" s="279"/>
      <c r="K108" s="279"/>
      <c r="L108" s="279"/>
      <c r="M108" s="279"/>
      <c r="N108" s="279"/>
      <c r="O108" s="279"/>
      <c r="P108" s="279"/>
      <c r="Q108" s="279"/>
      <c r="R108" s="279"/>
      <c r="S108" s="279"/>
      <c r="T108" s="279"/>
      <c r="U108" s="279"/>
      <c r="V108" s="279"/>
      <c r="W108" s="279"/>
      <c r="X108" s="279"/>
      <c r="Y108" s="279"/>
      <c r="Z108" s="278"/>
    </row>
    <row r="109" spans="1:26">
      <c r="A109" s="277"/>
      <c r="B109" s="278"/>
      <c r="C109" s="278"/>
      <c r="D109" s="278"/>
      <c r="E109" s="278"/>
      <c r="F109" s="278"/>
      <c r="G109" s="278"/>
      <c r="H109" s="279"/>
      <c r="I109" s="279"/>
      <c r="J109" s="279"/>
      <c r="K109" s="279"/>
      <c r="L109" s="279"/>
      <c r="M109" s="279"/>
      <c r="N109" s="279"/>
      <c r="O109" s="279"/>
      <c r="P109" s="279"/>
      <c r="Q109" s="279"/>
      <c r="R109" s="279"/>
      <c r="S109" s="279"/>
      <c r="T109" s="279"/>
      <c r="U109" s="279"/>
      <c r="V109" s="279"/>
      <c r="W109" s="279"/>
      <c r="X109" s="279"/>
      <c r="Y109" s="279"/>
      <c r="Z109" s="278"/>
    </row>
    <row r="110" spans="1:26">
      <c r="A110" s="277"/>
      <c r="B110" s="278"/>
      <c r="C110" s="278"/>
      <c r="D110" s="278"/>
      <c r="E110" s="278"/>
      <c r="F110" s="278"/>
      <c r="G110" s="278"/>
      <c r="H110" s="279"/>
      <c r="I110" s="279"/>
      <c r="J110" s="279"/>
      <c r="K110" s="279"/>
      <c r="L110" s="279"/>
      <c r="M110" s="279"/>
      <c r="N110" s="279"/>
      <c r="O110" s="279"/>
      <c r="P110" s="279"/>
      <c r="Q110" s="279"/>
      <c r="R110" s="279"/>
      <c r="S110" s="279"/>
      <c r="T110" s="279"/>
      <c r="U110" s="279"/>
      <c r="V110" s="279"/>
      <c r="W110" s="279"/>
      <c r="X110" s="279"/>
      <c r="Y110" s="279"/>
      <c r="Z110" s="278"/>
    </row>
    <row r="111" spans="1:26">
      <c r="A111" s="277"/>
      <c r="B111" s="278"/>
      <c r="C111" s="278"/>
      <c r="D111" s="278"/>
      <c r="E111" s="278"/>
      <c r="F111" s="278"/>
      <c r="G111" s="278"/>
      <c r="H111" s="279"/>
      <c r="I111" s="279"/>
      <c r="J111" s="279"/>
      <c r="K111" s="279"/>
      <c r="L111" s="279"/>
      <c r="M111" s="279"/>
      <c r="N111" s="279"/>
      <c r="O111" s="279"/>
      <c r="P111" s="279"/>
      <c r="Q111" s="279"/>
      <c r="R111" s="279"/>
      <c r="S111" s="279"/>
      <c r="T111" s="279"/>
      <c r="U111" s="279"/>
      <c r="V111" s="279"/>
      <c r="W111" s="279"/>
      <c r="X111" s="279"/>
      <c r="Y111" s="279"/>
      <c r="Z111" s="278"/>
    </row>
    <row r="112" spans="1:26">
      <c r="A112" s="277"/>
      <c r="B112" s="278"/>
      <c r="C112" s="278"/>
      <c r="D112" s="278"/>
      <c r="E112" s="278"/>
      <c r="F112" s="278"/>
      <c r="G112" s="278"/>
      <c r="H112" s="279"/>
      <c r="I112" s="279"/>
      <c r="J112" s="279"/>
      <c r="K112" s="279"/>
      <c r="L112" s="279"/>
      <c r="M112" s="279"/>
      <c r="N112" s="279"/>
      <c r="O112" s="279"/>
      <c r="P112" s="279"/>
      <c r="Q112" s="279"/>
      <c r="R112" s="279"/>
      <c r="S112" s="279"/>
      <c r="T112" s="279"/>
      <c r="U112" s="279"/>
      <c r="V112" s="279"/>
      <c r="W112" s="279"/>
      <c r="X112" s="279"/>
      <c r="Y112" s="279"/>
      <c r="Z112" s="278"/>
    </row>
    <row r="113" spans="1:26">
      <c r="A113" s="277"/>
      <c r="B113" s="278"/>
      <c r="C113" s="278"/>
      <c r="D113" s="278"/>
      <c r="E113" s="278"/>
      <c r="F113" s="278"/>
      <c r="G113" s="278"/>
      <c r="H113" s="279"/>
      <c r="I113" s="279"/>
      <c r="J113" s="279"/>
      <c r="K113" s="279"/>
      <c r="L113" s="279"/>
      <c r="M113" s="279"/>
      <c r="N113" s="279"/>
      <c r="O113" s="279"/>
      <c r="P113" s="279"/>
      <c r="Q113" s="279"/>
      <c r="R113" s="279"/>
      <c r="S113" s="279"/>
      <c r="T113" s="279"/>
      <c r="U113" s="279"/>
      <c r="V113" s="279"/>
      <c r="W113" s="279"/>
      <c r="X113" s="279"/>
      <c r="Y113" s="279"/>
      <c r="Z113" s="278"/>
    </row>
    <row r="114" spans="1:26">
      <c r="A114" s="277"/>
      <c r="B114" s="278"/>
      <c r="C114" s="278"/>
      <c r="D114" s="278"/>
      <c r="E114" s="278"/>
      <c r="F114" s="278"/>
      <c r="G114" s="278"/>
      <c r="H114" s="279"/>
      <c r="I114" s="279"/>
      <c r="J114" s="279"/>
      <c r="K114" s="279"/>
      <c r="L114" s="279"/>
      <c r="M114" s="279"/>
      <c r="N114" s="279"/>
      <c r="O114" s="279"/>
      <c r="P114" s="279"/>
      <c r="Q114" s="279"/>
      <c r="R114" s="279"/>
      <c r="S114" s="279"/>
      <c r="T114" s="279"/>
      <c r="U114" s="279"/>
      <c r="V114" s="279"/>
      <c r="W114" s="279"/>
      <c r="X114" s="279"/>
      <c r="Y114" s="279"/>
      <c r="Z114" s="278"/>
    </row>
    <row r="115" spans="1:26">
      <c r="A115" s="277"/>
      <c r="B115" s="278"/>
      <c r="C115" s="278"/>
      <c r="D115" s="278"/>
      <c r="E115" s="278"/>
      <c r="F115" s="278"/>
      <c r="G115" s="278"/>
      <c r="H115" s="279"/>
      <c r="I115" s="279"/>
      <c r="J115" s="279"/>
      <c r="K115" s="279"/>
      <c r="L115" s="279"/>
      <c r="M115" s="279"/>
      <c r="N115" s="279"/>
      <c r="O115" s="279"/>
      <c r="P115" s="279"/>
      <c r="Q115" s="279"/>
      <c r="R115" s="279"/>
      <c r="S115" s="279"/>
      <c r="T115" s="279"/>
      <c r="U115" s="279"/>
      <c r="V115" s="279"/>
      <c r="W115" s="279"/>
      <c r="X115" s="279"/>
      <c r="Y115" s="279"/>
      <c r="Z115" s="278"/>
    </row>
    <row r="116" spans="1:26">
      <c r="A116" s="277"/>
      <c r="B116" s="278"/>
      <c r="C116" s="278"/>
      <c r="D116" s="278"/>
      <c r="E116" s="278"/>
      <c r="F116" s="278"/>
      <c r="G116" s="278"/>
      <c r="H116" s="279"/>
      <c r="I116" s="279"/>
      <c r="J116" s="279"/>
      <c r="K116" s="279"/>
      <c r="L116" s="279"/>
      <c r="M116" s="279"/>
      <c r="N116" s="279"/>
      <c r="O116" s="279"/>
      <c r="P116" s="279"/>
      <c r="Q116" s="279"/>
      <c r="R116" s="279"/>
      <c r="S116" s="279"/>
      <c r="T116" s="279"/>
      <c r="U116" s="279"/>
      <c r="V116" s="279"/>
      <c r="W116" s="279"/>
      <c r="X116" s="279"/>
      <c r="Y116" s="279"/>
      <c r="Z116" s="278"/>
    </row>
    <row r="117" spans="1:26">
      <c r="A117" s="277"/>
      <c r="B117" s="278"/>
      <c r="C117" s="278"/>
      <c r="D117" s="278"/>
      <c r="E117" s="278"/>
      <c r="F117" s="278"/>
      <c r="G117" s="278"/>
      <c r="H117" s="279"/>
      <c r="I117" s="279"/>
      <c r="J117" s="279"/>
      <c r="K117" s="279"/>
      <c r="L117" s="279"/>
      <c r="M117" s="279"/>
      <c r="N117" s="279"/>
      <c r="O117" s="279"/>
      <c r="P117" s="279"/>
      <c r="Q117" s="279"/>
      <c r="R117" s="279"/>
      <c r="S117" s="279"/>
      <c r="T117" s="279"/>
      <c r="U117" s="279"/>
      <c r="V117" s="279"/>
      <c r="W117" s="279"/>
      <c r="X117" s="279"/>
      <c r="Y117" s="279"/>
      <c r="Z117" s="278"/>
    </row>
    <row r="118" spans="1:26">
      <c r="A118" s="277"/>
      <c r="B118" s="278"/>
      <c r="C118" s="278"/>
      <c r="D118" s="278"/>
      <c r="E118" s="278"/>
      <c r="F118" s="278"/>
      <c r="G118" s="278"/>
      <c r="H118" s="279"/>
      <c r="I118" s="279"/>
      <c r="J118" s="279"/>
      <c r="K118" s="279"/>
      <c r="L118" s="279"/>
      <c r="M118" s="279"/>
      <c r="N118" s="279"/>
      <c r="O118" s="279"/>
      <c r="P118" s="279"/>
      <c r="Q118" s="279"/>
      <c r="R118" s="279"/>
      <c r="S118" s="279"/>
      <c r="T118" s="279"/>
      <c r="U118" s="279"/>
      <c r="V118" s="279"/>
      <c r="W118" s="279"/>
      <c r="X118" s="279"/>
      <c r="Y118" s="279"/>
      <c r="Z118" s="278"/>
    </row>
    <row r="119" spans="1:26">
      <c r="A119" s="277"/>
      <c r="B119" s="278"/>
      <c r="C119" s="278"/>
      <c r="D119" s="278"/>
      <c r="E119" s="278"/>
      <c r="F119" s="278"/>
      <c r="G119" s="278"/>
      <c r="H119" s="279"/>
      <c r="I119" s="279"/>
      <c r="J119" s="279"/>
      <c r="K119" s="279"/>
      <c r="L119" s="279"/>
      <c r="M119" s="279"/>
      <c r="N119" s="279"/>
      <c r="O119" s="279"/>
      <c r="P119" s="279"/>
      <c r="Q119" s="279"/>
      <c r="R119" s="279"/>
      <c r="S119" s="279"/>
      <c r="T119" s="279"/>
      <c r="U119" s="279"/>
      <c r="V119" s="279"/>
      <c r="W119" s="279"/>
      <c r="X119" s="279"/>
      <c r="Y119" s="279"/>
      <c r="Z119" s="278"/>
    </row>
    <row r="120" spans="1:26">
      <c r="A120" s="277"/>
      <c r="B120" s="278"/>
      <c r="C120" s="278"/>
      <c r="D120" s="278"/>
      <c r="E120" s="278"/>
      <c r="F120" s="278"/>
      <c r="G120" s="278"/>
      <c r="H120" s="279"/>
      <c r="I120" s="279"/>
      <c r="J120" s="279"/>
      <c r="K120" s="279"/>
      <c r="L120" s="279"/>
      <c r="M120" s="279"/>
      <c r="N120" s="279"/>
      <c r="O120" s="279"/>
      <c r="P120" s="279"/>
      <c r="Q120" s="279"/>
      <c r="R120" s="279"/>
      <c r="S120" s="279"/>
      <c r="T120" s="279"/>
      <c r="U120" s="279"/>
      <c r="V120" s="279"/>
      <c r="W120" s="279"/>
      <c r="X120" s="279"/>
      <c r="Y120" s="279"/>
      <c r="Z120" s="278"/>
    </row>
    <row r="121" spans="1:26">
      <c r="A121" s="277"/>
      <c r="B121" s="278"/>
      <c r="C121" s="278"/>
      <c r="D121" s="278"/>
      <c r="E121" s="278"/>
      <c r="F121" s="278"/>
      <c r="G121" s="278"/>
      <c r="H121" s="279"/>
      <c r="I121" s="279"/>
      <c r="J121" s="279"/>
      <c r="K121" s="279"/>
      <c r="L121" s="279"/>
      <c r="M121" s="279"/>
      <c r="N121" s="279"/>
      <c r="O121" s="279"/>
      <c r="P121" s="279"/>
      <c r="Q121" s="279"/>
      <c r="R121" s="279"/>
      <c r="S121" s="279"/>
      <c r="T121" s="279"/>
      <c r="U121" s="279"/>
      <c r="V121" s="279"/>
      <c r="W121" s="279"/>
      <c r="X121" s="279"/>
      <c r="Y121" s="279"/>
      <c r="Z121" s="278"/>
    </row>
    <row r="122" spans="1:26">
      <c r="A122" s="277"/>
      <c r="B122" s="278"/>
      <c r="C122" s="278"/>
      <c r="D122" s="278"/>
      <c r="E122" s="278"/>
      <c r="F122" s="278"/>
      <c r="G122" s="278"/>
      <c r="H122" s="279"/>
      <c r="I122" s="279"/>
      <c r="J122" s="279"/>
      <c r="K122" s="279"/>
      <c r="L122" s="279"/>
      <c r="M122" s="279"/>
      <c r="N122" s="279"/>
      <c r="O122" s="279"/>
      <c r="P122" s="279"/>
      <c r="Q122" s="279"/>
      <c r="R122" s="279"/>
      <c r="S122" s="279"/>
      <c r="T122" s="279"/>
      <c r="U122" s="279"/>
      <c r="V122" s="279"/>
      <c r="W122" s="279"/>
      <c r="X122" s="279"/>
      <c r="Y122" s="279"/>
      <c r="Z122" s="278"/>
    </row>
    <row r="123" spans="1:26">
      <c r="A123" s="277"/>
      <c r="B123" s="278"/>
      <c r="C123" s="278"/>
      <c r="D123" s="278"/>
      <c r="E123" s="278"/>
      <c r="F123" s="278"/>
      <c r="G123" s="278"/>
      <c r="H123" s="279"/>
      <c r="I123" s="279"/>
      <c r="J123" s="279"/>
      <c r="K123" s="279"/>
      <c r="L123" s="279"/>
      <c r="M123" s="279"/>
      <c r="N123" s="279"/>
      <c r="O123" s="279"/>
      <c r="P123" s="279"/>
      <c r="Q123" s="279"/>
      <c r="R123" s="279"/>
      <c r="S123" s="279"/>
      <c r="T123" s="279"/>
      <c r="U123" s="279"/>
      <c r="V123" s="279"/>
      <c r="W123" s="279"/>
      <c r="X123" s="279"/>
      <c r="Y123" s="279"/>
      <c r="Z123" s="278"/>
    </row>
    <row r="124" spans="1:26">
      <c r="A124" s="277"/>
      <c r="B124" s="278"/>
      <c r="C124" s="278"/>
      <c r="D124" s="278"/>
      <c r="E124" s="278"/>
      <c r="F124" s="278"/>
      <c r="G124" s="278"/>
      <c r="H124" s="279"/>
      <c r="I124" s="279"/>
      <c r="J124" s="279"/>
      <c r="K124" s="279"/>
      <c r="L124" s="279"/>
      <c r="M124" s="279"/>
      <c r="N124" s="279"/>
      <c r="O124" s="279"/>
      <c r="P124" s="279"/>
      <c r="Q124" s="279"/>
      <c r="R124" s="279"/>
      <c r="S124" s="279"/>
      <c r="T124" s="279"/>
      <c r="U124" s="279"/>
      <c r="V124" s="279"/>
      <c r="W124" s="279"/>
      <c r="X124" s="279"/>
      <c r="Y124" s="279"/>
      <c r="Z124" s="278"/>
    </row>
    <row r="125" spans="1:26">
      <c r="A125" s="277"/>
      <c r="B125" s="278"/>
      <c r="C125" s="278"/>
      <c r="D125" s="278"/>
      <c r="E125" s="278"/>
      <c r="F125" s="278"/>
      <c r="G125" s="278"/>
      <c r="H125" s="279"/>
      <c r="I125" s="279"/>
      <c r="J125" s="279"/>
      <c r="K125" s="279"/>
      <c r="L125" s="279"/>
      <c r="M125" s="279"/>
      <c r="N125" s="279"/>
      <c r="O125" s="279"/>
      <c r="P125" s="279"/>
      <c r="Q125" s="279"/>
      <c r="R125" s="279"/>
      <c r="S125" s="279"/>
      <c r="T125" s="279"/>
      <c r="U125" s="279"/>
      <c r="V125" s="279"/>
      <c r="W125" s="279"/>
      <c r="X125" s="279"/>
      <c r="Y125" s="279"/>
      <c r="Z125" s="278"/>
    </row>
    <row r="126" spans="1:26">
      <c r="A126" s="277"/>
      <c r="B126" s="278"/>
      <c r="C126" s="278"/>
      <c r="D126" s="278"/>
      <c r="E126" s="278"/>
      <c r="F126" s="278"/>
      <c r="G126" s="278"/>
      <c r="H126" s="279"/>
      <c r="I126" s="279"/>
      <c r="J126" s="279"/>
      <c r="K126" s="279"/>
      <c r="L126" s="279"/>
      <c r="M126" s="279"/>
      <c r="N126" s="279"/>
      <c r="O126" s="279"/>
      <c r="P126" s="279"/>
      <c r="Q126" s="279"/>
      <c r="R126" s="279"/>
      <c r="S126" s="279"/>
      <c r="T126" s="279"/>
      <c r="U126" s="279"/>
      <c r="V126" s="279"/>
      <c r="W126" s="279"/>
      <c r="X126" s="279"/>
      <c r="Y126" s="279"/>
      <c r="Z126" s="278"/>
    </row>
    <row r="127" spans="1:26">
      <c r="A127" s="277"/>
      <c r="B127" s="278"/>
      <c r="C127" s="278"/>
      <c r="D127" s="278"/>
      <c r="E127" s="278"/>
      <c r="F127" s="278"/>
      <c r="G127" s="278"/>
      <c r="H127" s="279"/>
      <c r="I127" s="279"/>
      <c r="J127" s="279"/>
      <c r="K127" s="279"/>
      <c r="L127" s="279"/>
      <c r="M127" s="279"/>
      <c r="N127" s="279"/>
      <c r="O127" s="279"/>
      <c r="P127" s="279"/>
      <c r="Q127" s="279"/>
      <c r="R127" s="279"/>
      <c r="S127" s="279"/>
      <c r="T127" s="279"/>
      <c r="U127" s="279"/>
      <c r="V127" s="279"/>
      <c r="W127" s="279"/>
      <c r="X127" s="279"/>
      <c r="Y127" s="279"/>
      <c r="Z127" s="278"/>
    </row>
    <row r="128" spans="1:26">
      <c r="A128" s="277"/>
      <c r="B128" s="278"/>
      <c r="C128" s="278"/>
      <c r="D128" s="278"/>
      <c r="E128" s="278"/>
      <c r="F128" s="278"/>
      <c r="G128" s="278"/>
      <c r="H128" s="279"/>
      <c r="I128" s="279"/>
      <c r="J128" s="279"/>
      <c r="K128" s="279"/>
      <c r="L128" s="279"/>
      <c r="M128" s="279"/>
      <c r="N128" s="279"/>
      <c r="O128" s="279"/>
      <c r="P128" s="279"/>
      <c r="Q128" s="279"/>
      <c r="R128" s="279"/>
      <c r="S128" s="279"/>
      <c r="T128" s="279"/>
      <c r="U128" s="279"/>
      <c r="V128" s="279"/>
      <c r="W128" s="279"/>
      <c r="X128" s="279"/>
      <c r="Y128" s="279"/>
      <c r="Z128" s="278"/>
    </row>
    <row r="129" spans="1:26">
      <c r="A129" s="277"/>
      <c r="B129" s="278"/>
      <c r="C129" s="278"/>
      <c r="D129" s="278"/>
      <c r="E129" s="278"/>
      <c r="F129" s="278"/>
      <c r="G129" s="278"/>
      <c r="H129" s="279"/>
      <c r="I129" s="279"/>
      <c r="J129" s="279"/>
      <c r="K129" s="279"/>
      <c r="L129" s="279"/>
      <c r="M129" s="279"/>
      <c r="N129" s="279"/>
      <c r="O129" s="279"/>
      <c r="P129" s="279"/>
      <c r="Q129" s="279"/>
      <c r="R129" s="279"/>
      <c r="S129" s="279"/>
      <c r="T129" s="279"/>
      <c r="U129" s="279"/>
      <c r="V129" s="279"/>
      <c r="W129" s="279"/>
      <c r="X129" s="279"/>
      <c r="Y129" s="279"/>
      <c r="Z129" s="278"/>
    </row>
    <row r="130" spans="1:26">
      <c r="A130" s="277"/>
      <c r="B130" s="278"/>
      <c r="C130" s="278"/>
      <c r="D130" s="278"/>
      <c r="E130" s="278"/>
      <c r="F130" s="278"/>
      <c r="G130" s="278"/>
      <c r="H130" s="279"/>
      <c r="I130" s="279"/>
      <c r="J130" s="279"/>
      <c r="K130" s="279"/>
      <c r="L130" s="279"/>
      <c r="M130" s="279"/>
      <c r="N130" s="279"/>
      <c r="O130" s="279"/>
      <c r="P130" s="279"/>
      <c r="Q130" s="279"/>
      <c r="R130" s="279"/>
      <c r="S130" s="279"/>
      <c r="T130" s="279"/>
      <c r="U130" s="279"/>
      <c r="V130" s="279"/>
      <c r="W130" s="279"/>
      <c r="X130" s="279"/>
      <c r="Y130" s="279"/>
      <c r="Z130" s="278"/>
    </row>
    <row r="131" spans="1:26">
      <c r="A131" s="277"/>
      <c r="B131" s="278"/>
      <c r="C131" s="278"/>
      <c r="D131" s="278"/>
      <c r="E131" s="278"/>
      <c r="F131" s="278"/>
      <c r="G131" s="278"/>
      <c r="H131" s="279"/>
      <c r="I131" s="279"/>
      <c r="J131" s="279"/>
      <c r="K131" s="279"/>
      <c r="L131" s="279"/>
      <c r="M131" s="279"/>
      <c r="N131" s="279"/>
      <c r="O131" s="279"/>
      <c r="P131" s="279"/>
      <c r="Q131" s="279"/>
      <c r="R131" s="279"/>
      <c r="S131" s="279"/>
      <c r="T131" s="279"/>
      <c r="U131" s="279"/>
      <c r="V131" s="279"/>
      <c r="W131" s="279"/>
      <c r="X131" s="279"/>
      <c r="Y131" s="279"/>
      <c r="Z131" s="278"/>
    </row>
    <row r="132" spans="1:26">
      <c r="A132" s="277"/>
      <c r="B132" s="278"/>
      <c r="C132" s="278"/>
      <c r="D132" s="278"/>
      <c r="E132" s="278"/>
      <c r="F132" s="278"/>
      <c r="G132" s="278"/>
      <c r="H132" s="279"/>
      <c r="I132" s="279"/>
      <c r="J132" s="279"/>
      <c r="K132" s="279"/>
      <c r="L132" s="279"/>
      <c r="M132" s="279"/>
      <c r="N132" s="279"/>
      <c r="O132" s="279"/>
      <c r="P132" s="279"/>
      <c r="Q132" s="279"/>
      <c r="R132" s="279"/>
      <c r="S132" s="279"/>
      <c r="T132" s="279"/>
      <c r="U132" s="279"/>
      <c r="V132" s="279"/>
      <c r="W132" s="279"/>
      <c r="X132" s="279"/>
      <c r="Y132" s="279"/>
      <c r="Z132" s="278"/>
    </row>
    <row r="133" spans="1:26">
      <c r="A133" s="277"/>
      <c r="B133" s="278"/>
      <c r="C133" s="278"/>
      <c r="D133" s="278"/>
      <c r="E133" s="278"/>
      <c r="F133" s="278"/>
      <c r="G133" s="278"/>
      <c r="H133" s="279"/>
      <c r="I133" s="279"/>
      <c r="J133" s="279"/>
      <c r="K133" s="279"/>
      <c r="L133" s="279"/>
      <c r="M133" s="279"/>
      <c r="N133" s="279"/>
      <c r="O133" s="279"/>
      <c r="P133" s="279"/>
      <c r="Q133" s="279"/>
      <c r="R133" s="279"/>
      <c r="S133" s="279"/>
      <c r="T133" s="279"/>
      <c r="U133" s="279"/>
      <c r="V133" s="279"/>
      <c r="W133" s="279"/>
      <c r="X133" s="279"/>
      <c r="Y133" s="279"/>
      <c r="Z133" s="278"/>
    </row>
    <row r="134" spans="1:26">
      <c r="A134" s="277"/>
      <c r="B134" s="278"/>
      <c r="C134" s="278"/>
      <c r="D134" s="278"/>
      <c r="E134" s="278"/>
      <c r="F134" s="278"/>
      <c r="G134" s="278"/>
      <c r="H134" s="279"/>
      <c r="I134" s="279"/>
      <c r="J134" s="279"/>
      <c r="K134" s="279"/>
      <c r="L134" s="279"/>
      <c r="M134" s="279"/>
      <c r="N134" s="279"/>
      <c r="O134" s="279"/>
      <c r="P134" s="279"/>
      <c r="Q134" s="279"/>
      <c r="R134" s="279"/>
      <c r="S134" s="279"/>
      <c r="T134" s="279"/>
      <c r="U134" s="279"/>
      <c r="V134" s="279"/>
      <c r="W134" s="279"/>
      <c r="X134" s="279"/>
      <c r="Y134" s="279"/>
      <c r="Z134" s="278"/>
    </row>
    <row r="135" spans="1:26">
      <c r="A135" s="277"/>
      <c r="B135" s="278"/>
      <c r="C135" s="278"/>
      <c r="D135" s="278"/>
      <c r="E135" s="278"/>
      <c r="F135" s="278"/>
      <c r="G135" s="278"/>
      <c r="H135" s="279"/>
      <c r="I135" s="279"/>
      <c r="J135" s="279"/>
      <c r="K135" s="279"/>
      <c r="L135" s="279"/>
      <c r="M135" s="279"/>
      <c r="N135" s="279"/>
      <c r="O135" s="279"/>
      <c r="P135" s="279"/>
      <c r="Q135" s="279"/>
      <c r="R135" s="279"/>
      <c r="S135" s="279"/>
      <c r="T135" s="279"/>
      <c r="U135" s="279"/>
      <c r="V135" s="279"/>
      <c r="W135" s="279"/>
      <c r="X135" s="279"/>
      <c r="Y135" s="279"/>
      <c r="Z135" s="278"/>
    </row>
    <row r="136" spans="1:26">
      <c r="A136" s="277"/>
      <c r="B136" s="278"/>
      <c r="C136" s="278"/>
      <c r="D136" s="278"/>
      <c r="E136" s="278"/>
      <c r="F136" s="278"/>
      <c r="G136" s="278"/>
      <c r="H136" s="279"/>
      <c r="I136" s="279"/>
      <c r="J136" s="279"/>
      <c r="K136" s="279"/>
      <c r="L136" s="279"/>
      <c r="M136" s="279"/>
      <c r="N136" s="279"/>
      <c r="O136" s="279"/>
      <c r="P136" s="279"/>
      <c r="Q136" s="279"/>
      <c r="R136" s="279"/>
      <c r="S136" s="279"/>
      <c r="T136" s="279"/>
      <c r="U136" s="279"/>
      <c r="V136" s="279"/>
      <c r="W136" s="279"/>
      <c r="X136" s="279"/>
      <c r="Y136" s="279"/>
      <c r="Z136" s="278"/>
    </row>
    <row r="137" spans="1:26">
      <c r="A137" s="277"/>
      <c r="B137" s="278"/>
      <c r="C137" s="278"/>
      <c r="D137" s="278"/>
      <c r="E137" s="278"/>
      <c r="F137" s="278"/>
      <c r="G137" s="278"/>
      <c r="H137" s="279"/>
      <c r="I137" s="279"/>
      <c r="J137" s="279"/>
      <c r="K137" s="279"/>
      <c r="L137" s="279"/>
      <c r="M137" s="279"/>
      <c r="N137" s="279"/>
      <c r="O137" s="279"/>
      <c r="P137" s="279"/>
      <c r="Q137" s="279"/>
      <c r="R137" s="279"/>
      <c r="S137" s="279"/>
      <c r="T137" s="279"/>
      <c r="U137" s="279"/>
      <c r="V137" s="279"/>
      <c r="W137" s="279"/>
      <c r="X137" s="279"/>
      <c r="Y137" s="279"/>
      <c r="Z137" s="278"/>
    </row>
    <row r="138" spans="1:26">
      <c r="A138" s="277"/>
      <c r="B138" s="278"/>
      <c r="C138" s="278"/>
      <c r="D138" s="278"/>
      <c r="E138" s="278"/>
      <c r="F138" s="278"/>
      <c r="G138" s="278"/>
      <c r="H138" s="279"/>
      <c r="I138" s="279"/>
      <c r="J138" s="279"/>
      <c r="K138" s="279"/>
      <c r="L138" s="279"/>
      <c r="M138" s="279"/>
      <c r="N138" s="279"/>
      <c r="O138" s="279"/>
      <c r="P138" s="279"/>
      <c r="Q138" s="279"/>
      <c r="R138" s="279"/>
      <c r="S138" s="279"/>
      <c r="T138" s="279"/>
      <c r="U138" s="279"/>
      <c r="V138" s="279"/>
      <c r="W138" s="279"/>
      <c r="X138" s="279"/>
      <c r="Y138" s="279"/>
      <c r="Z138" s="278"/>
    </row>
    <row r="139" spans="1:26">
      <c r="A139" s="277"/>
      <c r="B139" s="278"/>
      <c r="C139" s="278"/>
      <c r="D139" s="278"/>
      <c r="E139" s="278"/>
      <c r="F139" s="278"/>
      <c r="G139" s="278"/>
      <c r="H139" s="279"/>
      <c r="I139" s="279"/>
      <c r="J139" s="279"/>
      <c r="K139" s="279"/>
      <c r="L139" s="279"/>
      <c r="M139" s="279"/>
      <c r="N139" s="279"/>
      <c r="O139" s="279"/>
      <c r="P139" s="279"/>
      <c r="Q139" s="279"/>
      <c r="R139" s="279"/>
      <c r="S139" s="279"/>
      <c r="T139" s="279"/>
      <c r="U139" s="279"/>
      <c r="V139" s="279"/>
      <c r="W139" s="279"/>
      <c r="X139" s="279"/>
      <c r="Y139" s="279"/>
      <c r="Z139" s="278"/>
    </row>
    <row r="140" spans="1:26">
      <c r="A140" s="277"/>
      <c r="B140" s="278"/>
      <c r="C140" s="278"/>
      <c r="D140" s="278"/>
      <c r="E140" s="278"/>
      <c r="F140" s="278"/>
      <c r="G140" s="278"/>
      <c r="H140" s="279"/>
      <c r="I140" s="279"/>
      <c r="J140" s="279"/>
      <c r="K140" s="279"/>
      <c r="L140" s="279"/>
      <c r="M140" s="279"/>
      <c r="N140" s="279"/>
      <c r="O140" s="279"/>
      <c r="P140" s="279"/>
      <c r="Q140" s="279"/>
      <c r="R140" s="279"/>
      <c r="S140" s="279"/>
      <c r="T140" s="279"/>
      <c r="U140" s="279"/>
      <c r="V140" s="279"/>
      <c r="W140" s="279"/>
      <c r="X140" s="279"/>
      <c r="Y140" s="279"/>
      <c r="Z140" s="278"/>
    </row>
    <row r="141" spans="1:26">
      <c r="A141" s="277"/>
      <c r="B141" s="278"/>
      <c r="C141" s="278"/>
      <c r="D141" s="278"/>
      <c r="E141" s="278"/>
      <c r="F141" s="278"/>
      <c r="G141" s="278"/>
      <c r="H141" s="279"/>
      <c r="I141" s="279"/>
      <c r="J141" s="279"/>
      <c r="K141" s="279"/>
      <c r="L141" s="279"/>
      <c r="M141" s="279"/>
      <c r="N141" s="279"/>
      <c r="O141" s="279"/>
      <c r="P141" s="279"/>
      <c r="Q141" s="279"/>
      <c r="R141" s="279"/>
      <c r="S141" s="279"/>
      <c r="T141" s="279"/>
      <c r="U141" s="279"/>
      <c r="V141" s="279"/>
      <c r="W141" s="279"/>
      <c r="X141" s="279"/>
      <c r="Y141" s="279"/>
      <c r="Z141" s="278"/>
    </row>
    <row r="142" spans="1:26">
      <c r="A142" s="277"/>
      <c r="B142" s="278"/>
      <c r="C142" s="278"/>
      <c r="D142" s="278"/>
      <c r="E142" s="278"/>
      <c r="F142" s="278"/>
      <c r="G142" s="278"/>
      <c r="H142" s="279"/>
      <c r="I142" s="279"/>
      <c r="J142" s="279"/>
      <c r="K142" s="279"/>
      <c r="L142" s="279"/>
      <c r="M142" s="279"/>
      <c r="N142" s="279"/>
      <c r="O142" s="279"/>
      <c r="P142" s="279"/>
      <c r="Q142" s="279"/>
      <c r="R142" s="279"/>
      <c r="S142" s="279"/>
      <c r="T142" s="279"/>
      <c r="U142" s="279"/>
      <c r="V142" s="279"/>
      <c r="W142" s="279"/>
      <c r="X142" s="279"/>
      <c r="Y142" s="279"/>
      <c r="Z142" s="278"/>
    </row>
    <row r="143" spans="1:26">
      <c r="A143" s="277"/>
      <c r="B143" s="278"/>
      <c r="C143" s="278"/>
      <c r="D143" s="278"/>
      <c r="E143" s="278"/>
      <c r="F143" s="278"/>
      <c r="G143" s="278"/>
      <c r="H143" s="279"/>
      <c r="I143" s="279"/>
      <c r="J143" s="279"/>
      <c r="K143" s="279"/>
      <c r="L143" s="279"/>
      <c r="M143" s="279"/>
      <c r="N143" s="279"/>
      <c r="O143" s="279"/>
      <c r="P143" s="279"/>
      <c r="Q143" s="279"/>
      <c r="R143" s="279"/>
      <c r="S143" s="279"/>
      <c r="T143" s="279"/>
      <c r="U143" s="279"/>
      <c r="V143" s="279"/>
      <c r="W143" s="279"/>
      <c r="X143" s="279"/>
      <c r="Y143" s="279"/>
      <c r="Z143" s="278"/>
    </row>
    <row r="144" spans="1:26">
      <c r="A144" s="277"/>
      <c r="B144" s="278"/>
      <c r="C144" s="278"/>
      <c r="D144" s="278"/>
      <c r="E144" s="278"/>
      <c r="F144" s="278"/>
      <c r="G144" s="278"/>
      <c r="H144" s="279"/>
      <c r="I144" s="279"/>
      <c r="J144" s="279"/>
      <c r="K144" s="279"/>
      <c r="L144" s="279"/>
      <c r="M144" s="279"/>
      <c r="N144" s="279"/>
      <c r="O144" s="279"/>
      <c r="P144" s="279"/>
      <c r="Q144" s="279"/>
      <c r="R144" s="279"/>
      <c r="S144" s="279"/>
      <c r="T144" s="279"/>
      <c r="U144" s="279"/>
      <c r="V144" s="279"/>
      <c r="W144" s="279"/>
      <c r="X144" s="279"/>
      <c r="Y144" s="279"/>
      <c r="Z144" s="278"/>
    </row>
    <row r="145" spans="1:26">
      <c r="A145" s="277"/>
      <c r="B145" s="278"/>
      <c r="C145" s="278"/>
      <c r="D145" s="278"/>
      <c r="E145" s="278"/>
      <c r="F145" s="278"/>
      <c r="G145" s="278"/>
      <c r="H145" s="279"/>
      <c r="I145" s="279"/>
      <c r="J145" s="279"/>
      <c r="K145" s="279"/>
      <c r="L145" s="279"/>
      <c r="M145" s="279"/>
      <c r="N145" s="279"/>
      <c r="O145" s="279"/>
      <c r="P145" s="279"/>
      <c r="Q145" s="279"/>
      <c r="R145" s="279"/>
      <c r="S145" s="279"/>
      <c r="T145" s="279"/>
      <c r="U145" s="279"/>
      <c r="V145" s="279"/>
      <c r="W145" s="279"/>
      <c r="X145" s="279"/>
      <c r="Y145" s="279"/>
      <c r="Z145" s="278"/>
    </row>
    <row r="146" spans="1:26">
      <c r="A146" s="277"/>
      <c r="B146" s="278"/>
      <c r="C146" s="278"/>
      <c r="D146" s="278"/>
      <c r="E146" s="278"/>
      <c r="F146" s="278"/>
      <c r="G146" s="278"/>
      <c r="H146" s="279"/>
      <c r="I146" s="279"/>
      <c r="J146" s="279"/>
      <c r="K146" s="279"/>
      <c r="L146" s="279"/>
      <c r="M146" s="279"/>
      <c r="N146" s="279"/>
      <c r="O146" s="279"/>
      <c r="P146" s="279"/>
      <c r="Q146" s="279"/>
      <c r="R146" s="279"/>
      <c r="S146" s="279"/>
      <c r="T146" s="279"/>
      <c r="U146" s="279"/>
      <c r="V146" s="279"/>
      <c r="W146" s="279"/>
      <c r="X146" s="279"/>
      <c r="Y146" s="279"/>
      <c r="Z146" s="278"/>
    </row>
    <row r="147" spans="1:26">
      <c r="A147" s="277"/>
      <c r="B147" s="278"/>
      <c r="C147" s="278"/>
      <c r="D147" s="278"/>
      <c r="E147" s="278"/>
      <c r="F147" s="278"/>
      <c r="G147" s="278"/>
      <c r="H147" s="279"/>
      <c r="I147" s="279"/>
      <c r="J147" s="279"/>
      <c r="K147" s="279"/>
      <c r="L147" s="279"/>
      <c r="M147" s="279"/>
      <c r="N147" s="279"/>
      <c r="O147" s="279"/>
      <c r="P147" s="279"/>
      <c r="Q147" s="279"/>
      <c r="R147" s="279"/>
      <c r="S147" s="279"/>
      <c r="T147" s="279"/>
      <c r="U147" s="279"/>
      <c r="V147" s="279"/>
      <c r="W147" s="279"/>
      <c r="X147" s="279"/>
      <c r="Y147" s="279"/>
      <c r="Z147" s="278"/>
    </row>
    <row r="148" spans="1:26">
      <c r="A148" s="277"/>
      <c r="B148" s="278"/>
      <c r="C148" s="278"/>
      <c r="D148" s="278"/>
      <c r="E148" s="278"/>
      <c r="F148" s="278"/>
      <c r="G148" s="278"/>
      <c r="H148" s="279"/>
      <c r="I148" s="279"/>
      <c r="J148" s="279"/>
      <c r="K148" s="279"/>
      <c r="L148" s="279"/>
      <c r="M148" s="279"/>
      <c r="N148" s="279"/>
      <c r="O148" s="279"/>
      <c r="P148" s="279"/>
      <c r="Q148" s="279"/>
      <c r="R148" s="279"/>
      <c r="S148" s="279"/>
      <c r="T148" s="279"/>
      <c r="U148" s="279"/>
      <c r="V148" s="279"/>
      <c r="W148" s="279"/>
      <c r="X148" s="279"/>
      <c r="Y148" s="279"/>
      <c r="Z148" s="278"/>
    </row>
    <row r="149" spans="1:26">
      <c r="A149" s="277"/>
      <c r="B149" s="278"/>
      <c r="C149" s="278"/>
      <c r="D149" s="278"/>
      <c r="E149" s="278"/>
      <c r="F149" s="278"/>
      <c r="G149" s="278"/>
      <c r="H149" s="279"/>
      <c r="I149" s="279"/>
      <c r="J149" s="279"/>
      <c r="K149" s="279"/>
      <c r="L149" s="279"/>
      <c r="M149" s="279"/>
      <c r="N149" s="279"/>
      <c r="O149" s="279"/>
      <c r="P149" s="279"/>
      <c r="Q149" s="279"/>
      <c r="R149" s="279"/>
      <c r="S149" s="279"/>
      <c r="T149" s="279"/>
      <c r="U149" s="279"/>
      <c r="V149" s="279"/>
      <c r="W149" s="279"/>
      <c r="X149" s="279"/>
      <c r="Y149" s="279"/>
      <c r="Z149" s="278"/>
    </row>
    <row r="150" spans="1:26">
      <c r="A150" s="277"/>
      <c r="B150" s="278"/>
      <c r="C150" s="278"/>
      <c r="D150" s="278"/>
      <c r="E150" s="278"/>
      <c r="F150" s="278"/>
      <c r="G150" s="278"/>
      <c r="H150" s="279"/>
      <c r="I150" s="279"/>
      <c r="J150" s="279"/>
      <c r="K150" s="279"/>
      <c r="L150" s="279"/>
      <c r="M150" s="279"/>
      <c r="N150" s="279"/>
      <c r="O150" s="279"/>
      <c r="P150" s="279"/>
      <c r="Q150" s="279"/>
      <c r="R150" s="279"/>
      <c r="S150" s="279"/>
      <c r="T150" s="279"/>
      <c r="U150" s="279"/>
      <c r="V150" s="279"/>
      <c r="W150" s="279"/>
      <c r="X150" s="279"/>
      <c r="Y150" s="279"/>
      <c r="Z150" s="278"/>
    </row>
    <row r="151" spans="1:26">
      <c r="A151" s="277"/>
      <c r="B151" s="278"/>
      <c r="C151" s="278"/>
      <c r="D151" s="278"/>
      <c r="E151" s="278"/>
      <c r="F151" s="278"/>
      <c r="G151" s="278"/>
      <c r="H151" s="279"/>
      <c r="I151" s="279"/>
      <c r="J151" s="279"/>
      <c r="K151" s="279"/>
      <c r="L151" s="279"/>
      <c r="M151" s="279"/>
      <c r="N151" s="279"/>
      <c r="O151" s="279"/>
      <c r="P151" s="279"/>
      <c r="Q151" s="279"/>
      <c r="R151" s="279"/>
      <c r="S151" s="279"/>
      <c r="T151" s="279"/>
      <c r="U151" s="279"/>
      <c r="V151" s="279"/>
      <c r="W151" s="279"/>
      <c r="X151" s="279"/>
      <c r="Y151" s="279"/>
      <c r="Z151" s="278"/>
    </row>
    <row r="152" spans="1:26">
      <c r="A152" s="277"/>
      <c r="B152" s="278"/>
      <c r="C152" s="278"/>
      <c r="D152" s="278"/>
      <c r="E152" s="278"/>
      <c r="F152" s="278"/>
      <c r="G152" s="278"/>
      <c r="H152" s="279"/>
      <c r="I152" s="279"/>
      <c r="J152" s="279"/>
      <c r="K152" s="279"/>
      <c r="L152" s="279"/>
      <c r="M152" s="279"/>
      <c r="N152" s="279"/>
      <c r="O152" s="279"/>
      <c r="P152" s="279"/>
      <c r="Q152" s="279"/>
      <c r="R152" s="279"/>
      <c r="S152" s="279"/>
      <c r="T152" s="279"/>
      <c r="U152" s="279"/>
      <c r="V152" s="279"/>
      <c r="W152" s="279"/>
      <c r="X152" s="279"/>
      <c r="Y152" s="279"/>
      <c r="Z152" s="278"/>
    </row>
    <row r="153" spans="1:26">
      <c r="A153" s="277"/>
      <c r="B153" s="278"/>
      <c r="C153" s="278"/>
      <c r="D153" s="278"/>
      <c r="E153" s="278"/>
      <c r="F153" s="278"/>
      <c r="G153" s="278"/>
      <c r="H153" s="279"/>
      <c r="I153" s="279"/>
      <c r="J153" s="279"/>
      <c r="K153" s="279"/>
      <c r="L153" s="279"/>
      <c r="M153" s="279"/>
      <c r="N153" s="279"/>
      <c r="O153" s="279"/>
      <c r="P153" s="279"/>
      <c r="Q153" s="279"/>
      <c r="R153" s="279"/>
      <c r="S153" s="279"/>
      <c r="T153" s="279"/>
      <c r="U153" s="279"/>
      <c r="V153" s="279"/>
      <c r="W153" s="279"/>
      <c r="X153" s="279"/>
      <c r="Y153" s="279"/>
      <c r="Z153" s="278"/>
    </row>
    <row r="154" spans="1:26">
      <c r="A154" s="277"/>
      <c r="B154" s="278"/>
      <c r="C154" s="278"/>
      <c r="D154" s="278"/>
      <c r="E154" s="278"/>
      <c r="F154" s="278"/>
      <c r="G154" s="278"/>
      <c r="H154" s="279"/>
      <c r="I154" s="279"/>
      <c r="J154" s="279"/>
      <c r="K154" s="279"/>
      <c r="L154" s="279"/>
      <c r="M154" s="279"/>
      <c r="N154" s="279"/>
      <c r="O154" s="279"/>
      <c r="P154" s="279"/>
      <c r="Q154" s="279"/>
      <c r="R154" s="279"/>
      <c r="S154" s="279"/>
      <c r="T154" s="279"/>
      <c r="U154" s="279"/>
      <c r="V154" s="279"/>
      <c r="W154" s="279"/>
      <c r="X154" s="279"/>
      <c r="Y154" s="279"/>
      <c r="Z154" s="278"/>
    </row>
    <row r="155" spans="1:26">
      <c r="A155" s="277"/>
      <c r="B155" s="278"/>
      <c r="C155" s="278"/>
      <c r="D155" s="278"/>
      <c r="E155" s="278"/>
      <c r="F155" s="278"/>
      <c r="G155" s="278"/>
      <c r="H155" s="279"/>
      <c r="I155" s="279"/>
      <c r="J155" s="279"/>
      <c r="K155" s="279"/>
      <c r="L155" s="279"/>
      <c r="M155" s="279"/>
      <c r="N155" s="279"/>
      <c r="O155" s="279"/>
      <c r="P155" s="279"/>
      <c r="Q155" s="279"/>
      <c r="R155" s="279"/>
      <c r="S155" s="279"/>
      <c r="T155" s="279"/>
      <c r="U155" s="279"/>
      <c r="V155" s="279"/>
      <c r="W155" s="279"/>
      <c r="X155" s="279"/>
      <c r="Y155" s="279"/>
      <c r="Z155" s="278"/>
    </row>
    <row r="156" spans="1:26">
      <c r="A156" s="277"/>
      <c r="B156" s="278"/>
      <c r="C156" s="278"/>
      <c r="D156" s="278"/>
      <c r="E156" s="278"/>
      <c r="F156" s="278"/>
      <c r="G156" s="278"/>
      <c r="H156" s="279"/>
      <c r="I156" s="279"/>
      <c r="J156" s="279"/>
      <c r="K156" s="279"/>
      <c r="L156" s="279"/>
      <c r="M156" s="279"/>
      <c r="N156" s="279"/>
      <c r="O156" s="279"/>
      <c r="P156" s="279"/>
      <c r="Q156" s="279"/>
      <c r="R156" s="279"/>
      <c r="S156" s="279"/>
      <c r="T156" s="279"/>
      <c r="U156" s="279"/>
      <c r="V156" s="279"/>
      <c r="W156" s="279"/>
      <c r="X156" s="279"/>
      <c r="Y156" s="279"/>
      <c r="Z156" s="278"/>
    </row>
    <row r="157" spans="1:26">
      <c r="A157" s="277"/>
      <c r="B157" s="278"/>
      <c r="C157" s="278"/>
      <c r="D157" s="278"/>
      <c r="E157" s="278"/>
      <c r="F157" s="278"/>
      <c r="G157" s="278"/>
      <c r="H157" s="279"/>
      <c r="I157" s="279"/>
      <c r="J157" s="279"/>
      <c r="K157" s="279"/>
      <c r="L157" s="279"/>
      <c r="M157" s="279"/>
      <c r="N157" s="279"/>
      <c r="O157" s="279"/>
      <c r="P157" s="279"/>
      <c r="Q157" s="279"/>
      <c r="R157" s="279"/>
      <c r="S157" s="279"/>
      <c r="T157" s="279"/>
      <c r="U157" s="279"/>
      <c r="V157" s="279"/>
      <c r="W157" s="279"/>
      <c r="X157" s="279"/>
      <c r="Y157" s="279"/>
      <c r="Z157" s="278"/>
    </row>
    <row r="158" spans="1:26">
      <c r="A158" s="277"/>
      <c r="B158" s="278"/>
      <c r="C158" s="278"/>
      <c r="D158" s="278"/>
      <c r="E158" s="278"/>
      <c r="F158" s="278"/>
      <c r="G158" s="278"/>
      <c r="H158" s="279"/>
      <c r="I158" s="279"/>
      <c r="J158" s="279"/>
      <c r="K158" s="279"/>
      <c r="L158" s="279"/>
      <c r="M158" s="279"/>
      <c r="N158" s="279"/>
      <c r="O158" s="279"/>
      <c r="P158" s="279"/>
      <c r="Q158" s="279"/>
      <c r="R158" s="279"/>
      <c r="S158" s="279"/>
      <c r="T158" s="279"/>
      <c r="U158" s="279"/>
      <c r="V158" s="279"/>
      <c r="W158" s="279"/>
      <c r="X158" s="279"/>
      <c r="Y158" s="279"/>
      <c r="Z158" s="278"/>
    </row>
    <row r="159" spans="1:26">
      <c r="A159" s="277"/>
      <c r="B159" s="278"/>
      <c r="C159" s="278"/>
      <c r="D159" s="278"/>
      <c r="E159" s="278"/>
      <c r="F159" s="278"/>
      <c r="G159" s="278"/>
      <c r="H159" s="279"/>
      <c r="I159" s="279"/>
      <c r="J159" s="279"/>
      <c r="K159" s="279"/>
      <c r="L159" s="279"/>
      <c r="M159" s="279"/>
      <c r="N159" s="279"/>
      <c r="O159" s="279"/>
      <c r="P159" s="279"/>
      <c r="Q159" s="279"/>
      <c r="R159" s="279"/>
      <c r="S159" s="279"/>
      <c r="T159" s="279"/>
      <c r="U159" s="279"/>
      <c r="V159" s="279"/>
      <c r="W159" s="279"/>
      <c r="X159" s="279"/>
      <c r="Y159" s="279"/>
      <c r="Z159" s="278"/>
    </row>
    <row r="160" spans="1:26">
      <c r="A160" s="277"/>
      <c r="B160" s="278"/>
      <c r="C160" s="278"/>
      <c r="D160" s="278"/>
      <c r="E160" s="278"/>
      <c r="F160" s="278"/>
      <c r="G160" s="278"/>
      <c r="H160" s="279"/>
      <c r="I160" s="279"/>
      <c r="J160" s="279"/>
      <c r="K160" s="279"/>
      <c r="L160" s="279"/>
      <c r="M160" s="279"/>
      <c r="N160" s="279"/>
      <c r="O160" s="279"/>
      <c r="P160" s="279"/>
      <c r="Q160" s="279"/>
      <c r="R160" s="279"/>
      <c r="S160" s="279"/>
      <c r="T160" s="279"/>
      <c r="U160" s="279"/>
      <c r="V160" s="279"/>
      <c r="W160" s="279"/>
      <c r="X160" s="279"/>
      <c r="Y160" s="279"/>
      <c r="Z160" s="278"/>
    </row>
    <row r="161" spans="1:26">
      <c r="A161" s="277"/>
      <c r="B161" s="278"/>
      <c r="C161" s="278"/>
      <c r="D161" s="278"/>
      <c r="E161" s="278"/>
      <c r="F161" s="278"/>
      <c r="G161" s="278"/>
      <c r="H161" s="279"/>
      <c r="I161" s="279"/>
      <c r="J161" s="279"/>
      <c r="K161" s="279"/>
      <c r="L161" s="279"/>
      <c r="M161" s="279"/>
      <c r="N161" s="279"/>
      <c r="O161" s="279"/>
      <c r="P161" s="279"/>
      <c r="Q161" s="279"/>
      <c r="R161" s="279"/>
      <c r="S161" s="279"/>
      <c r="T161" s="279"/>
      <c r="U161" s="279"/>
      <c r="V161" s="279"/>
      <c r="W161" s="279"/>
      <c r="X161" s="279"/>
      <c r="Y161" s="279"/>
      <c r="Z161" s="278"/>
    </row>
    <row r="162" spans="1:26">
      <c r="A162" s="277"/>
      <c r="B162" s="278"/>
      <c r="C162" s="278"/>
      <c r="D162" s="278"/>
      <c r="E162" s="278"/>
      <c r="F162" s="278"/>
      <c r="G162" s="278"/>
      <c r="H162" s="279"/>
      <c r="I162" s="279"/>
      <c r="J162" s="279"/>
      <c r="K162" s="279"/>
      <c r="L162" s="279"/>
      <c r="M162" s="279"/>
      <c r="N162" s="279"/>
      <c r="O162" s="279"/>
      <c r="P162" s="279"/>
      <c r="Q162" s="279"/>
      <c r="R162" s="279"/>
      <c r="S162" s="279"/>
      <c r="T162" s="279"/>
      <c r="U162" s="279"/>
      <c r="V162" s="279"/>
      <c r="W162" s="279"/>
      <c r="X162" s="279"/>
      <c r="Y162" s="279"/>
      <c r="Z162" s="278"/>
    </row>
    <row r="163" spans="1:26">
      <c r="A163" s="277"/>
      <c r="B163" s="278"/>
      <c r="C163" s="278"/>
      <c r="D163" s="278"/>
      <c r="E163" s="278"/>
      <c r="F163" s="278"/>
      <c r="G163" s="278"/>
      <c r="H163" s="279"/>
      <c r="I163" s="279"/>
      <c r="J163" s="279"/>
      <c r="K163" s="279"/>
      <c r="L163" s="279"/>
      <c r="M163" s="279"/>
      <c r="N163" s="279"/>
      <c r="O163" s="279"/>
      <c r="P163" s="279"/>
      <c r="Q163" s="279"/>
      <c r="R163" s="279"/>
      <c r="S163" s="279"/>
      <c r="T163" s="279"/>
      <c r="U163" s="279"/>
      <c r="V163" s="279"/>
      <c r="W163" s="279"/>
      <c r="X163" s="279"/>
      <c r="Y163" s="279"/>
      <c r="Z163" s="278"/>
    </row>
    <row r="164" spans="1:26">
      <c r="A164" s="277"/>
      <c r="B164" s="278"/>
      <c r="C164" s="278"/>
      <c r="D164" s="278"/>
      <c r="E164" s="278"/>
      <c r="F164" s="278"/>
      <c r="G164" s="278"/>
      <c r="H164" s="279"/>
      <c r="I164" s="279"/>
      <c r="J164" s="279"/>
      <c r="K164" s="279"/>
      <c r="L164" s="279"/>
      <c r="M164" s="279"/>
      <c r="N164" s="279"/>
      <c r="O164" s="279"/>
      <c r="P164" s="279"/>
      <c r="Q164" s="279"/>
      <c r="R164" s="279"/>
      <c r="S164" s="279"/>
      <c r="T164" s="279"/>
      <c r="U164" s="279"/>
      <c r="V164" s="279"/>
      <c r="W164" s="279"/>
      <c r="X164" s="279"/>
      <c r="Y164" s="279"/>
      <c r="Z164" s="278"/>
    </row>
    <row r="165" spans="1:26">
      <c r="A165" s="277"/>
      <c r="B165" s="278"/>
      <c r="C165" s="278"/>
      <c r="D165" s="278"/>
      <c r="E165" s="278"/>
      <c r="F165" s="278"/>
      <c r="G165" s="278"/>
      <c r="H165" s="279"/>
      <c r="I165" s="279"/>
      <c r="J165" s="279"/>
      <c r="K165" s="279"/>
      <c r="L165" s="279"/>
      <c r="M165" s="279"/>
      <c r="N165" s="279"/>
      <c r="O165" s="279"/>
      <c r="P165" s="279"/>
      <c r="Q165" s="279"/>
      <c r="R165" s="279"/>
      <c r="S165" s="279"/>
      <c r="T165" s="279"/>
      <c r="U165" s="279"/>
      <c r="V165" s="279"/>
      <c r="W165" s="279"/>
      <c r="X165" s="279"/>
      <c r="Y165" s="279"/>
      <c r="Z165" s="278"/>
    </row>
    <row r="166" spans="1:26">
      <c r="A166" s="277"/>
      <c r="B166" s="278"/>
      <c r="C166" s="278"/>
      <c r="D166" s="278"/>
      <c r="E166" s="278"/>
      <c r="F166" s="278"/>
      <c r="G166" s="278"/>
      <c r="H166" s="279"/>
      <c r="I166" s="279"/>
      <c r="J166" s="279"/>
      <c r="K166" s="279"/>
      <c r="L166" s="279"/>
      <c r="M166" s="279"/>
      <c r="N166" s="279"/>
      <c r="O166" s="279"/>
      <c r="P166" s="279"/>
      <c r="Q166" s="279"/>
      <c r="R166" s="279"/>
      <c r="S166" s="279"/>
      <c r="T166" s="279"/>
      <c r="U166" s="279"/>
      <c r="V166" s="279"/>
      <c r="W166" s="279"/>
      <c r="X166" s="279"/>
      <c r="Y166" s="279"/>
      <c r="Z166" s="278"/>
    </row>
    <row r="167" spans="1:26">
      <c r="A167" s="277"/>
      <c r="B167" s="278"/>
      <c r="C167" s="278"/>
      <c r="D167" s="278"/>
      <c r="E167" s="278"/>
      <c r="F167" s="278"/>
      <c r="G167" s="278"/>
      <c r="H167" s="279"/>
      <c r="I167" s="279"/>
      <c r="J167" s="279"/>
      <c r="K167" s="279"/>
      <c r="L167" s="279"/>
      <c r="M167" s="279"/>
      <c r="N167" s="279"/>
      <c r="O167" s="279"/>
      <c r="P167" s="279"/>
      <c r="Q167" s="279"/>
      <c r="R167" s="279"/>
      <c r="S167" s="279"/>
      <c r="T167" s="279"/>
      <c r="U167" s="279"/>
      <c r="V167" s="279"/>
      <c r="W167" s="279"/>
      <c r="X167" s="279"/>
      <c r="Y167" s="279"/>
      <c r="Z167" s="278"/>
    </row>
    <row r="168" spans="1:26">
      <c r="A168" s="277"/>
      <c r="B168" s="278"/>
      <c r="C168" s="278"/>
      <c r="D168" s="278"/>
      <c r="E168" s="278"/>
      <c r="F168" s="278"/>
      <c r="G168" s="278"/>
      <c r="H168" s="279"/>
      <c r="I168" s="279"/>
      <c r="J168" s="279"/>
      <c r="K168" s="279"/>
      <c r="L168" s="279"/>
      <c r="M168" s="279"/>
      <c r="N168" s="279"/>
      <c r="O168" s="279"/>
      <c r="P168" s="279"/>
      <c r="Q168" s="279"/>
      <c r="R168" s="279"/>
      <c r="S168" s="279"/>
      <c r="T168" s="279"/>
      <c r="U168" s="279"/>
      <c r="V168" s="279"/>
      <c r="W168" s="279"/>
      <c r="X168" s="279"/>
      <c r="Y168" s="279"/>
      <c r="Z168" s="278"/>
    </row>
    <row r="169" spans="1:26">
      <c r="A169" s="277"/>
      <c r="B169" s="278"/>
      <c r="C169" s="278"/>
      <c r="D169" s="278"/>
      <c r="E169" s="278"/>
      <c r="F169" s="278"/>
      <c r="G169" s="278"/>
      <c r="H169" s="279"/>
      <c r="I169" s="279"/>
      <c r="J169" s="279"/>
      <c r="K169" s="279"/>
      <c r="L169" s="279"/>
      <c r="M169" s="279"/>
      <c r="N169" s="279"/>
      <c r="O169" s="279"/>
      <c r="P169" s="279"/>
      <c r="Q169" s="279"/>
      <c r="R169" s="279"/>
      <c r="S169" s="279"/>
      <c r="T169" s="279"/>
      <c r="U169" s="279"/>
      <c r="V169" s="279"/>
      <c r="W169" s="279"/>
      <c r="X169" s="279"/>
      <c r="Y169" s="279"/>
      <c r="Z169" s="278"/>
    </row>
    <row r="170" spans="1:26">
      <c r="A170" s="277"/>
      <c r="B170" s="278"/>
      <c r="C170" s="278"/>
      <c r="D170" s="278"/>
      <c r="E170" s="278"/>
      <c r="F170" s="278"/>
      <c r="G170" s="278"/>
      <c r="H170" s="279"/>
      <c r="I170" s="279"/>
      <c r="J170" s="279"/>
      <c r="K170" s="279"/>
      <c r="L170" s="279"/>
      <c r="M170" s="279"/>
      <c r="N170" s="279"/>
      <c r="O170" s="279"/>
      <c r="P170" s="279"/>
      <c r="Q170" s="279"/>
      <c r="R170" s="279"/>
      <c r="S170" s="279"/>
      <c r="T170" s="279"/>
      <c r="U170" s="279"/>
      <c r="V170" s="279"/>
      <c r="W170" s="279"/>
      <c r="X170" s="279"/>
      <c r="Y170" s="279"/>
      <c r="Z170" s="278"/>
    </row>
    <row r="171" spans="1:26">
      <c r="A171" s="277"/>
      <c r="B171" s="278"/>
      <c r="C171" s="278"/>
      <c r="D171" s="278"/>
      <c r="E171" s="278"/>
      <c r="F171" s="278"/>
      <c r="G171" s="278"/>
      <c r="H171" s="279"/>
      <c r="I171" s="279"/>
      <c r="J171" s="279"/>
      <c r="K171" s="279"/>
      <c r="L171" s="279"/>
      <c r="M171" s="279"/>
      <c r="N171" s="279"/>
      <c r="O171" s="279"/>
      <c r="P171" s="279"/>
      <c r="Q171" s="279"/>
      <c r="R171" s="279"/>
      <c r="S171" s="279"/>
      <c r="T171" s="279"/>
      <c r="U171" s="279"/>
      <c r="V171" s="279"/>
      <c r="W171" s="279"/>
      <c r="X171" s="279"/>
      <c r="Y171" s="279"/>
      <c r="Z171" s="278"/>
    </row>
    <row r="172" spans="1:26">
      <c r="A172" s="277"/>
      <c r="B172" s="278"/>
      <c r="C172" s="278"/>
      <c r="D172" s="278"/>
      <c r="E172" s="278"/>
      <c r="F172" s="278"/>
      <c r="G172" s="278"/>
      <c r="H172" s="279"/>
      <c r="I172" s="279"/>
      <c r="J172" s="279"/>
      <c r="K172" s="279"/>
      <c r="L172" s="279"/>
      <c r="M172" s="279"/>
      <c r="N172" s="279"/>
      <c r="O172" s="279"/>
      <c r="P172" s="279"/>
      <c r="Q172" s="279"/>
      <c r="R172" s="279"/>
      <c r="S172" s="279"/>
      <c r="T172" s="279"/>
      <c r="U172" s="279"/>
      <c r="V172" s="279"/>
      <c r="W172" s="279"/>
      <c r="X172" s="279"/>
      <c r="Y172" s="279"/>
      <c r="Z172" s="278"/>
    </row>
    <row r="173" spans="1:26">
      <c r="A173" s="277"/>
      <c r="B173" s="278"/>
      <c r="C173" s="278"/>
      <c r="D173" s="278"/>
      <c r="E173" s="278"/>
      <c r="F173" s="278"/>
      <c r="G173" s="278"/>
      <c r="H173" s="279"/>
      <c r="I173" s="279"/>
      <c r="J173" s="279"/>
      <c r="K173" s="279"/>
      <c r="L173" s="279"/>
      <c r="M173" s="279"/>
      <c r="N173" s="279"/>
      <c r="O173" s="279"/>
      <c r="P173" s="279"/>
      <c r="Q173" s="279"/>
      <c r="R173" s="279"/>
      <c r="S173" s="279"/>
      <c r="T173" s="279"/>
      <c r="U173" s="279"/>
      <c r="V173" s="279"/>
      <c r="W173" s="279"/>
      <c r="X173" s="279"/>
      <c r="Y173" s="279"/>
      <c r="Z173" s="278"/>
    </row>
    <row r="174" spans="1:26">
      <c r="A174" s="277"/>
      <c r="B174" s="278"/>
      <c r="C174" s="278"/>
      <c r="D174" s="278"/>
      <c r="E174" s="278"/>
      <c r="F174" s="278"/>
      <c r="G174" s="278"/>
      <c r="H174" s="279"/>
      <c r="I174" s="279"/>
      <c r="J174" s="279"/>
      <c r="K174" s="279"/>
      <c r="L174" s="279"/>
      <c r="M174" s="279"/>
      <c r="N174" s="279"/>
      <c r="O174" s="279"/>
      <c r="P174" s="279"/>
      <c r="Q174" s="279"/>
      <c r="R174" s="279"/>
      <c r="S174" s="279"/>
      <c r="T174" s="279"/>
      <c r="U174" s="279"/>
      <c r="V174" s="279"/>
      <c r="W174" s="279"/>
      <c r="X174" s="279"/>
      <c r="Y174" s="279"/>
      <c r="Z174" s="278"/>
    </row>
    <row r="175" spans="1:26">
      <c r="A175" s="277"/>
      <c r="B175" s="278"/>
      <c r="C175" s="278"/>
      <c r="D175" s="278"/>
      <c r="E175" s="278"/>
      <c r="F175" s="278"/>
      <c r="G175" s="278"/>
      <c r="H175" s="279"/>
      <c r="I175" s="279"/>
      <c r="J175" s="279"/>
      <c r="K175" s="279"/>
      <c r="L175" s="279"/>
      <c r="M175" s="279"/>
      <c r="N175" s="279"/>
      <c r="O175" s="279"/>
      <c r="P175" s="279"/>
      <c r="Q175" s="279"/>
      <c r="R175" s="279"/>
      <c r="S175" s="279"/>
      <c r="T175" s="279"/>
      <c r="U175" s="279"/>
      <c r="V175" s="279"/>
      <c r="W175" s="279"/>
      <c r="X175" s="279"/>
      <c r="Y175" s="279"/>
      <c r="Z175" s="278"/>
    </row>
    <row r="176" spans="1:26">
      <c r="A176" s="277"/>
      <c r="B176" s="278"/>
      <c r="C176" s="278"/>
      <c r="D176" s="278"/>
      <c r="E176" s="278"/>
      <c r="F176" s="278"/>
      <c r="G176" s="278"/>
      <c r="H176" s="279"/>
      <c r="I176" s="279"/>
      <c r="J176" s="279"/>
      <c r="K176" s="279"/>
      <c r="L176" s="279"/>
      <c r="M176" s="279"/>
      <c r="N176" s="279"/>
      <c r="O176" s="279"/>
      <c r="P176" s="279"/>
      <c r="Q176" s="279"/>
      <c r="R176" s="279"/>
      <c r="S176" s="279"/>
      <c r="T176" s="279"/>
      <c r="U176" s="279"/>
      <c r="V176" s="279"/>
      <c r="W176" s="279"/>
      <c r="X176" s="279"/>
      <c r="Y176" s="279"/>
      <c r="Z176" s="278"/>
    </row>
    <row r="177" spans="1:26">
      <c r="A177" s="277"/>
      <c r="B177" s="278"/>
      <c r="C177" s="278"/>
      <c r="D177" s="278"/>
      <c r="E177" s="278"/>
      <c r="F177" s="278"/>
      <c r="G177" s="278"/>
      <c r="H177" s="279"/>
      <c r="I177" s="279"/>
      <c r="J177" s="279"/>
      <c r="K177" s="279"/>
      <c r="L177" s="279"/>
      <c r="M177" s="279"/>
      <c r="N177" s="279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8"/>
    </row>
    <row r="178" spans="1:26">
      <c r="A178" s="277"/>
      <c r="B178" s="278"/>
      <c r="C178" s="278"/>
      <c r="D178" s="278"/>
      <c r="E178" s="278"/>
      <c r="F178" s="278"/>
      <c r="G178" s="278"/>
      <c r="H178" s="279"/>
      <c r="I178" s="279"/>
      <c r="J178" s="279"/>
      <c r="K178" s="279"/>
      <c r="L178" s="279"/>
      <c r="M178" s="279"/>
      <c r="N178" s="279"/>
      <c r="O178" s="279"/>
      <c r="P178" s="279"/>
      <c r="Q178" s="279"/>
      <c r="R178" s="279"/>
      <c r="S178" s="279"/>
      <c r="T178" s="279"/>
      <c r="U178" s="279"/>
      <c r="V178" s="279"/>
      <c r="W178" s="279"/>
      <c r="X178" s="279"/>
      <c r="Y178" s="279"/>
      <c r="Z178" s="278"/>
    </row>
    <row r="179" spans="1:26">
      <c r="A179" s="277"/>
      <c r="B179" s="278"/>
      <c r="C179" s="278"/>
      <c r="D179" s="278"/>
      <c r="E179" s="278"/>
      <c r="F179" s="278"/>
      <c r="G179" s="278"/>
      <c r="H179" s="279"/>
      <c r="I179" s="279"/>
      <c r="J179" s="279"/>
      <c r="K179" s="279"/>
      <c r="L179" s="279"/>
      <c r="M179" s="279"/>
      <c r="N179" s="279"/>
      <c r="O179" s="279"/>
      <c r="P179" s="279"/>
      <c r="Q179" s="279"/>
      <c r="R179" s="279"/>
      <c r="S179" s="279"/>
      <c r="T179" s="279"/>
      <c r="U179" s="279"/>
      <c r="V179" s="279"/>
      <c r="W179" s="279"/>
      <c r="X179" s="279"/>
      <c r="Y179" s="279"/>
      <c r="Z179" s="278"/>
    </row>
    <row r="180" spans="1:26">
      <c r="A180" s="277"/>
      <c r="B180" s="278"/>
      <c r="C180" s="278"/>
      <c r="D180" s="278"/>
      <c r="E180" s="278"/>
      <c r="F180" s="278"/>
      <c r="G180" s="278"/>
      <c r="H180" s="279"/>
      <c r="I180" s="279"/>
      <c r="J180" s="279"/>
      <c r="K180" s="279"/>
      <c r="L180" s="279"/>
      <c r="M180" s="279"/>
      <c r="N180" s="279"/>
      <c r="O180" s="279"/>
      <c r="P180" s="279"/>
      <c r="Q180" s="279"/>
      <c r="R180" s="279"/>
      <c r="S180" s="279"/>
      <c r="T180" s="279"/>
      <c r="U180" s="279"/>
      <c r="V180" s="279"/>
      <c r="W180" s="279"/>
      <c r="X180" s="279"/>
      <c r="Y180" s="279"/>
      <c r="Z180" s="278"/>
    </row>
    <row r="181" spans="1:26">
      <c r="A181" s="277"/>
      <c r="B181" s="278"/>
      <c r="C181" s="278"/>
      <c r="D181" s="278"/>
      <c r="E181" s="278"/>
      <c r="F181" s="278"/>
      <c r="G181" s="278"/>
      <c r="H181" s="279"/>
      <c r="I181" s="279"/>
      <c r="J181" s="279"/>
      <c r="K181" s="279"/>
      <c r="L181" s="279"/>
      <c r="M181" s="279"/>
      <c r="N181" s="279"/>
      <c r="O181" s="279"/>
      <c r="P181" s="279"/>
      <c r="Q181" s="279"/>
      <c r="R181" s="279"/>
      <c r="S181" s="279"/>
      <c r="T181" s="279"/>
      <c r="U181" s="279"/>
      <c r="V181" s="279"/>
      <c r="W181" s="279"/>
      <c r="X181" s="279"/>
      <c r="Y181" s="279"/>
      <c r="Z181" s="278"/>
    </row>
    <row r="182" spans="1:26">
      <c r="A182" s="277"/>
      <c r="B182" s="278"/>
      <c r="C182" s="278"/>
      <c r="D182" s="278"/>
      <c r="E182" s="278"/>
      <c r="F182" s="278"/>
      <c r="G182" s="278"/>
      <c r="H182" s="279"/>
      <c r="I182" s="279"/>
      <c r="J182" s="279"/>
      <c r="K182" s="279"/>
      <c r="L182" s="279"/>
      <c r="M182" s="279"/>
      <c r="N182" s="279"/>
      <c r="O182" s="279"/>
      <c r="P182" s="279"/>
      <c r="Q182" s="279"/>
      <c r="R182" s="279"/>
      <c r="S182" s="279"/>
      <c r="T182" s="279"/>
      <c r="U182" s="279"/>
      <c r="V182" s="279"/>
      <c r="W182" s="279"/>
      <c r="X182" s="279"/>
      <c r="Y182" s="279"/>
      <c r="Z182" s="278"/>
    </row>
    <row r="183" spans="1:26">
      <c r="A183" s="277"/>
      <c r="B183" s="278"/>
      <c r="C183" s="278"/>
      <c r="D183" s="278"/>
      <c r="E183" s="278"/>
      <c r="F183" s="278"/>
      <c r="G183" s="278"/>
      <c r="H183" s="279"/>
      <c r="I183" s="279"/>
      <c r="J183" s="279"/>
      <c r="K183" s="279"/>
      <c r="L183" s="279"/>
      <c r="M183" s="279"/>
      <c r="N183" s="279"/>
      <c r="O183" s="279"/>
      <c r="P183" s="279"/>
      <c r="Q183" s="279"/>
      <c r="R183" s="279"/>
      <c r="S183" s="279"/>
      <c r="T183" s="279"/>
      <c r="U183" s="279"/>
      <c r="V183" s="279"/>
      <c r="W183" s="279"/>
      <c r="X183" s="279"/>
      <c r="Y183" s="279"/>
      <c r="Z183" s="278"/>
    </row>
    <row r="184" spans="1:26">
      <c r="A184" s="277"/>
      <c r="B184" s="278"/>
      <c r="C184" s="278"/>
      <c r="D184" s="278"/>
      <c r="E184" s="278"/>
      <c r="F184" s="278"/>
      <c r="G184" s="278"/>
      <c r="H184" s="279"/>
      <c r="I184" s="279"/>
      <c r="J184" s="279"/>
      <c r="K184" s="279"/>
      <c r="L184" s="279"/>
      <c r="M184" s="279"/>
      <c r="N184" s="279"/>
      <c r="O184" s="279"/>
      <c r="P184" s="279"/>
      <c r="Q184" s="279"/>
      <c r="R184" s="279"/>
      <c r="S184" s="279"/>
      <c r="T184" s="279"/>
      <c r="U184" s="279"/>
      <c r="V184" s="279"/>
      <c r="W184" s="279"/>
      <c r="X184" s="279"/>
      <c r="Y184" s="279"/>
      <c r="Z184" s="278"/>
    </row>
    <row r="185" spans="1:26">
      <c r="A185" s="277"/>
      <c r="B185" s="278"/>
      <c r="C185" s="278"/>
      <c r="D185" s="278"/>
      <c r="E185" s="278"/>
      <c r="F185" s="278"/>
      <c r="G185" s="278"/>
      <c r="H185" s="279"/>
      <c r="I185" s="279"/>
      <c r="J185" s="279"/>
      <c r="K185" s="279"/>
      <c r="L185" s="279"/>
      <c r="M185" s="279"/>
      <c r="N185" s="279"/>
      <c r="O185" s="279"/>
      <c r="P185" s="279"/>
      <c r="Q185" s="279"/>
      <c r="R185" s="279"/>
      <c r="S185" s="279"/>
      <c r="T185" s="279"/>
      <c r="U185" s="279"/>
      <c r="V185" s="279"/>
      <c r="W185" s="279"/>
      <c r="X185" s="279"/>
      <c r="Y185" s="279"/>
      <c r="Z185" s="278"/>
    </row>
    <row r="186" spans="1:26">
      <c r="A186" s="277"/>
      <c r="B186" s="278"/>
      <c r="C186" s="278"/>
      <c r="D186" s="278"/>
      <c r="E186" s="278"/>
      <c r="F186" s="278"/>
      <c r="G186" s="278"/>
      <c r="H186" s="279"/>
      <c r="I186" s="279"/>
      <c r="J186" s="279"/>
      <c r="K186" s="279"/>
      <c r="L186" s="279"/>
      <c r="M186" s="279"/>
      <c r="N186" s="279"/>
      <c r="O186" s="279"/>
      <c r="P186" s="279"/>
      <c r="Q186" s="279"/>
      <c r="R186" s="279"/>
      <c r="S186" s="279"/>
      <c r="T186" s="279"/>
      <c r="U186" s="279"/>
      <c r="V186" s="279"/>
      <c r="W186" s="279"/>
      <c r="X186" s="279"/>
      <c r="Y186" s="279"/>
      <c r="Z186" s="278"/>
    </row>
    <row r="187" spans="1:26">
      <c r="A187" s="277"/>
      <c r="B187" s="278"/>
      <c r="C187" s="278"/>
      <c r="D187" s="278"/>
      <c r="E187" s="278"/>
      <c r="F187" s="278"/>
      <c r="G187" s="278"/>
      <c r="H187" s="279"/>
      <c r="I187" s="279"/>
      <c r="J187" s="279"/>
      <c r="K187" s="279"/>
      <c r="L187" s="279"/>
      <c r="M187" s="279"/>
      <c r="N187" s="279"/>
      <c r="O187" s="279"/>
      <c r="P187" s="279"/>
      <c r="Q187" s="279"/>
      <c r="R187" s="279"/>
      <c r="S187" s="279"/>
      <c r="T187" s="279"/>
      <c r="U187" s="279"/>
      <c r="V187" s="279"/>
      <c r="W187" s="279"/>
      <c r="X187" s="279"/>
      <c r="Y187" s="279"/>
      <c r="Z187" s="278"/>
    </row>
    <row r="188" spans="1:26">
      <c r="A188" s="277"/>
      <c r="B188" s="278"/>
      <c r="C188" s="278"/>
      <c r="D188" s="278"/>
      <c r="E188" s="278"/>
      <c r="F188" s="278"/>
      <c r="G188" s="278"/>
      <c r="H188" s="279"/>
      <c r="I188" s="279"/>
      <c r="J188" s="279"/>
      <c r="K188" s="279"/>
      <c r="L188" s="279"/>
      <c r="M188" s="279"/>
      <c r="N188" s="279"/>
      <c r="O188" s="279"/>
      <c r="P188" s="279"/>
      <c r="Q188" s="279"/>
      <c r="R188" s="279"/>
      <c r="S188" s="279"/>
      <c r="T188" s="279"/>
      <c r="U188" s="279"/>
      <c r="V188" s="279"/>
      <c r="W188" s="279"/>
      <c r="X188" s="279"/>
      <c r="Y188" s="279"/>
      <c r="Z188" s="278"/>
    </row>
    <row r="189" spans="1:26">
      <c r="A189" s="277"/>
      <c r="B189" s="278"/>
      <c r="C189" s="278"/>
      <c r="D189" s="278"/>
      <c r="E189" s="278"/>
      <c r="F189" s="278"/>
      <c r="G189" s="278"/>
      <c r="H189" s="278"/>
      <c r="I189" s="278"/>
      <c r="J189" s="278"/>
      <c r="K189" s="278"/>
      <c r="L189" s="278"/>
      <c r="M189" s="278"/>
      <c r="N189" s="278"/>
      <c r="O189" s="278"/>
      <c r="P189" s="278"/>
      <c r="Q189" s="278"/>
      <c r="R189" s="278"/>
      <c r="S189" s="278"/>
      <c r="T189" s="278"/>
      <c r="U189" s="278"/>
      <c r="V189" s="278"/>
      <c r="W189" s="278"/>
      <c r="X189" s="278"/>
      <c r="Y189" s="278"/>
      <c r="Z189" s="278"/>
    </row>
    <row r="190" spans="1:26">
      <c r="A190" s="277"/>
      <c r="B190" s="278"/>
      <c r="C190" s="278"/>
      <c r="D190" s="278"/>
      <c r="E190" s="278"/>
      <c r="F190" s="278"/>
      <c r="G190" s="278"/>
      <c r="H190" s="278"/>
      <c r="I190" s="278"/>
      <c r="J190" s="278"/>
      <c r="K190" s="278"/>
      <c r="L190" s="278"/>
      <c r="M190" s="278"/>
      <c r="N190" s="278"/>
      <c r="O190" s="278"/>
      <c r="P190" s="278"/>
      <c r="Q190" s="278"/>
      <c r="R190" s="278"/>
      <c r="S190" s="278"/>
      <c r="T190" s="278"/>
      <c r="U190" s="278"/>
      <c r="V190" s="278"/>
      <c r="W190" s="278"/>
      <c r="X190" s="278"/>
      <c r="Y190" s="278"/>
      <c r="Z190" s="278"/>
    </row>
    <row r="191" spans="1:26">
      <c r="A191" s="277"/>
      <c r="B191" s="278"/>
      <c r="C191" s="278"/>
      <c r="D191" s="278"/>
      <c r="E191" s="278"/>
      <c r="F191" s="278"/>
      <c r="G191" s="278"/>
      <c r="H191" s="278"/>
      <c r="I191" s="278"/>
      <c r="J191" s="278"/>
      <c r="K191" s="278"/>
      <c r="L191" s="278"/>
      <c r="M191" s="278"/>
      <c r="N191" s="278"/>
      <c r="O191" s="278"/>
      <c r="P191" s="278"/>
      <c r="Q191" s="278"/>
      <c r="R191" s="278"/>
      <c r="S191" s="278"/>
      <c r="T191" s="278"/>
      <c r="U191" s="278"/>
      <c r="V191" s="278"/>
      <c r="W191" s="278"/>
      <c r="X191" s="278"/>
      <c r="Y191" s="278"/>
      <c r="Z191" s="278"/>
    </row>
    <row r="192" spans="1:26">
      <c r="A192" s="277"/>
      <c r="B192" s="278"/>
      <c r="C192" s="278"/>
      <c r="D192" s="278"/>
      <c r="E192" s="278"/>
      <c r="F192" s="278"/>
      <c r="G192" s="278"/>
      <c r="H192" s="278"/>
      <c r="I192" s="278"/>
      <c r="J192" s="278"/>
      <c r="K192" s="278"/>
      <c r="L192" s="278"/>
      <c r="M192" s="278"/>
      <c r="N192" s="278"/>
      <c r="O192" s="278"/>
      <c r="P192" s="278"/>
      <c r="Q192" s="278"/>
      <c r="R192" s="278"/>
      <c r="S192" s="278"/>
      <c r="T192" s="278"/>
      <c r="U192" s="278"/>
      <c r="V192" s="278"/>
      <c r="W192" s="278"/>
      <c r="X192" s="278"/>
      <c r="Y192" s="278"/>
      <c r="Z192" s="278"/>
    </row>
    <row r="193" spans="1:26">
      <c r="A193" s="277"/>
      <c r="B193" s="278"/>
      <c r="C193" s="278"/>
      <c r="D193" s="278"/>
      <c r="E193" s="278"/>
      <c r="F193" s="278"/>
      <c r="G193" s="278"/>
      <c r="H193" s="278"/>
      <c r="I193" s="278"/>
      <c r="J193" s="278"/>
      <c r="K193" s="278"/>
      <c r="L193" s="278"/>
      <c r="M193" s="278"/>
      <c r="N193" s="278"/>
      <c r="O193" s="278"/>
      <c r="P193" s="278"/>
      <c r="Q193" s="278"/>
      <c r="R193" s="278"/>
      <c r="S193" s="278"/>
      <c r="T193" s="278"/>
      <c r="U193" s="278"/>
      <c r="V193" s="278"/>
      <c r="W193" s="278"/>
      <c r="X193" s="278"/>
      <c r="Y193" s="278"/>
      <c r="Z193" s="278"/>
    </row>
    <row r="194" spans="1:26">
      <c r="A194" s="277"/>
      <c r="B194" s="278"/>
      <c r="C194" s="278"/>
      <c r="D194" s="278"/>
      <c r="E194" s="278"/>
      <c r="F194" s="278"/>
      <c r="G194" s="278"/>
      <c r="H194" s="278"/>
      <c r="I194" s="278"/>
      <c r="J194" s="278"/>
      <c r="K194" s="278"/>
      <c r="L194" s="278"/>
      <c r="M194" s="278"/>
      <c r="N194" s="278"/>
      <c r="O194" s="278"/>
      <c r="P194" s="278"/>
      <c r="Q194" s="278"/>
      <c r="R194" s="278"/>
      <c r="S194" s="278"/>
      <c r="T194" s="278"/>
      <c r="U194" s="278"/>
      <c r="V194" s="278"/>
      <c r="W194" s="278"/>
      <c r="X194" s="278"/>
      <c r="Y194" s="278"/>
      <c r="Z194" s="278"/>
    </row>
  </sheetData>
  <mergeCells count="6">
    <mergeCell ref="Z1:Z4"/>
    <mergeCell ref="A1:A4"/>
    <mergeCell ref="B1:B4"/>
    <mergeCell ref="C1:C2"/>
    <mergeCell ref="X1:X3"/>
    <mergeCell ref="Y1:Y3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6"/>
  <sheetViews>
    <sheetView workbookViewId="0">
      <selection activeCell="K10" sqref="K10"/>
    </sheetView>
  </sheetViews>
  <sheetFormatPr defaultRowHeight="15"/>
  <cols>
    <col min="1" max="2" width="5.7109375" customWidth="1"/>
    <col min="6" max="6" width="22" customWidth="1"/>
    <col min="7" max="7" width="12.85546875" customWidth="1"/>
    <col min="8" max="8" width="12.85546875" style="180" customWidth="1"/>
    <col min="9" max="10" width="11" bestFit="1" customWidth="1"/>
    <col min="12" max="12" width="11" bestFit="1" customWidth="1"/>
  </cols>
  <sheetData>
    <row r="1" spans="1:8">
      <c r="A1" s="428" t="s">
        <v>463</v>
      </c>
      <c r="B1" s="400"/>
      <c r="C1" s="400"/>
      <c r="D1" s="400"/>
      <c r="E1" s="400"/>
      <c r="F1" s="400"/>
      <c r="G1" s="400"/>
      <c r="H1" s="400"/>
    </row>
    <row r="2" spans="1:8">
      <c r="A2" s="58"/>
      <c r="B2" s="58"/>
      <c r="C2" s="58"/>
      <c r="D2" s="58"/>
      <c r="E2" s="58"/>
      <c r="F2" s="58"/>
      <c r="G2" s="58"/>
      <c r="H2" s="58"/>
    </row>
    <row r="3" spans="1:8">
      <c r="A3" s="429" t="s">
        <v>441</v>
      </c>
      <c r="B3" s="400"/>
      <c r="C3" s="400"/>
      <c r="D3" s="400"/>
      <c r="E3" s="400"/>
      <c r="F3" s="400"/>
      <c r="G3" s="400"/>
      <c r="H3" s="400"/>
    </row>
    <row r="4" spans="1:8">
      <c r="A4" s="429" t="s">
        <v>449</v>
      </c>
      <c r="B4" s="400"/>
      <c r="C4" s="400"/>
      <c r="D4" s="400"/>
      <c r="E4" s="400"/>
      <c r="F4" s="400"/>
      <c r="G4" s="400"/>
      <c r="H4" s="400"/>
    </row>
    <row r="5" spans="1:8" ht="15.75" thickBot="1">
      <c r="A5" s="58"/>
      <c r="B5" s="61"/>
      <c r="C5" s="61"/>
      <c r="D5" s="56"/>
      <c r="E5" s="61"/>
      <c r="F5" s="61"/>
      <c r="G5" s="23"/>
      <c r="H5" s="358" t="s">
        <v>12</v>
      </c>
    </row>
    <row r="6" spans="1:8">
      <c r="A6" s="237"/>
      <c r="B6" s="238"/>
      <c r="C6" s="431" t="s">
        <v>7</v>
      </c>
      <c r="D6" s="431"/>
      <c r="E6" s="431"/>
      <c r="F6" s="431"/>
      <c r="G6" s="371" t="s">
        <v>8</v>
      </c>
      <c r="H6" s="239" t="s">
        <v>9</v>
      </c>
    </row>
    <row r="7" spans="1:8" ht="15" customHeight="1">
      <c r="A7" s="423">
        <v>1</v>
      </c>
      <c r="B7" s="425"/>
      <c r="C7" s="426" t="s">
        <v>62</v>
      </c>
      <c r="D7" s="426"/>
      <c r="E7" s="426"/>
      <c r="F7" s="426"/>
      <c r="G7" s="432" t="s">
        <v>181</v>
      </c>
      <c r="H7" s="427" t="s">
        <v>457</v>
      </c>
    </row>
    <row r="8" spans="1:8">
      <c r="A8" s="424"/>
      <c r="B8" s="425"/>
      <c r="C8" s="426"/>
      <c r="D8" s="426"/>
      <c r="E8" s="426"/>
      <c r="F8" s="426"/>
      <c r="G8" s="432"/>
      <c r="H8" s="427"/>
    </row>
    <row r="9" spans="1:8">
      <c r="A9" s="424"/>
      <c r="B9" s="425"/>
      <c r="C9" s="426"/>
      <c r="D9" s="426"/>
      <c r="E9" s="426"/>
      <c r="F9" s="426"/>
      <c r="G9" s="432"/>
      <c r="H9" s="427"/>
    </row>
    <row r="10" spans="1:8" s="16" customFormat="1" ht="15" customHeight="1">
      <c r="A10" s="64">
        <v>2</v>
      </c>
      <c r="B10" s="218"/>
      <c r="C10" s="406" t="s">
        <v>115</v>
      </c>
      <c r="D10" s="406"/>
      <c r="E10" s="406"/>
      <c r="F10" s="406"/>
      <c r="G10" s="372">
        <f>SUM(G11:G18)</f>
        <v>18219.552</v>
      </c>
      <c r="H10" s="240">
        <f>SUM(H11:H18)</f>
        <v>18219.552</v>
      </c>
    </row>
    <row r="11" spans="1:8" ht="15" customHeight="1">
      <c r="A11" s="64">
        <v>3</v>
      </c>
      <c r="B11" s="80"/>
      <c r="C11" s="405" t="s">
        <v>246</v>
      </c>
      <c r="D11" s="405"/>
      <c r="E11" s="405"/>
      <c r="F11" s="405"/>
      <c r="G11" s="373">
        <f>'4.számú melléklet'!C29</f>
        <v>760</v>
      </c>
      <c r="H11" s="241">
        <f>'4.számú melléklet'!D29</f>
        <v>760</v>
      </c>
    </row>
    <row r="12" spans="1:8" ht="15" customHeight="1">
      <c r="A12" s="64">
        <v>4</v>
      </c>
      <c r="B12" s="80"/>
      <c r="C12" s="430" t="s">
        <v>237</v>
      </c>
      <c r="D12" s="430"/>
      <c r="E12" s="430"/>
      <c r="F12" s="430"/>
      <c r="G12" s="373">
        <f>'4.számú melléklet'!C30</f>
        <v>748.55199999999968</v>
      </c>
      <c r="H12" s="241">
        <f>'4.számú melléklet'!D30</f>
        <v>748.55199999999968</v>
      </c>
    </row>
    <row r="13" spans="1:8" ht="15" customHeight="1">
      <c r="A13" s="64">
        <v>5</v>
      </c>
      <c r="B13" s="80"/>
      <c r="C13" s="430" t="s">
        <v>116</v>
      </c>
      <c r="D13" s="430"/>
      <c r="E13" s="430"/>
      <c r="F13" s="430"/>
      <c r="G13" s="373">
        <f>'4.számú melléklet'!C32</f>
        <v>660</v>
      </c>
      <c r="H13" s="241">
        <f>'4.számú melléklet'!D32</f>
        <v>660</v>
      </c>
    </row>
    <row r="14" spans="1:8" ht="15" customHeight="1">
      <c r="A14" s="64">
        <v>6</v>
      </c>
      <c r="B14" s="80"/>
      <c r="C14" s="430" t="s">
        <v>3</v>
      </c>
      <c r="D14" s="405"/>
      <c r="E14" s="405"/>
      <c r="F14" s="405"/>
      <c r="G14" s="373">
        <f>'4.számú melléklet'!C31</f>
        <v>0</v>
      </c>
      <c r="H14" s="241">
        <f>'4.számú melléklet'!D31</f>
        <v>0</v>
      </c>
    </row>
    <row r="15" spans="1:8" ht="15" customHeight="1">
      <c r="A15" s="64">
        <v>7</v>
      </c>
      <c r="B15" s="80"/>
      <c r="C15" s="430" t="s">
        <v>231</v>
      </c>
      <c r="D15" s="405"/>
      <c r="E15" s="405"/>
      <c r="F15" s="405"/>
      <c r="G15" s="373">
        <f>'4.számú melléklet'!C33</f>
        <v>0</v>
      </c>
      <c r="H15" s="241">
        <f>'4.számú melléklet'!D33</f>
        <v>0</v>
      </c>
    </row>
    <row r="16" spans="1:8" ht="15" customHeight="1">
      <c r="A16" s="64">
        <v>8</v>
      </c>
      <c r="B16" s="80"/>
      <c r="C16" s="430" t="s">
        <v>238</v>
      </c>
      <c r="D16" s="405"/>
      <c r="E16" s="405"/>
      <c r="F16" s="405"/>
      <c r="G16" s="373">
        <f>'4.számú melléklet'!C34</f>
        <v>0</v>
      </c>
      <c r="H16" s="241">
        <f>'4.számú melléklet'!D34</f>
        <v>0</v>
      </c>
    </row>
    <row r="17" spans="1:8" s="180" customFormat="1" ht="15" customHeight="1">
      <c r="A17" s="64">
        <v>9</v>
      </c>
      <c r="B17" s="80"/>
      <c r="C17" s="430" t="s">
        <v>239</v>
      </c>
      <c r="D17" s="405"/>
      <c r="E17" s="405"/>
      <c r="F17" s="405"/>
      <c r="G17" s="373">
        <f>'4.számú melléklet'!C35</f>
        <v>16051</v>
      </c>
      <c r="H17" s="241">
        <f>'4.számú melléklet'!D35</f>
        <v>16051</v>
      </c>
    </row>
    <row r="18" spans="1:8" ht="15" customHeight="1">
      <c r="A18" s="64">
        <v>10</v>
      </c>
      <c r="B18" s="80"/>
      <c r="C18" s="430" t="s">
        <v>88</v>
      </c>
      <c r="D18" s="430"/>
      <c r="E18" s="430"/>
      <c r="F18" s="430"/>
      <c r="G18" s="373">
        <f>'4.számú melléklet'!C36</f>
        <v>0</v>
      </c>
      <c r="H18" s="241">
        <f>'4.számú melléklet'!D36</f>
        <v>0</v>
      </c>
    </row>
    <row r="19" spans="1:8" s="16" customFormat="1" ht="15" customHeight="1">
      <c r="A19" s="64">
        <v>11</v>
      </c>
      <c r="B19" s="218"/>
      <c r="C19" s="81" t="s">
        <v>117</v>
      </c>
      <c r="D19" s="81"/>
      <c r="E19" s="81"/>
      <c r="F19" s="81"/>
      <c r="G19" s="372">
        <f>SUM(G20:G22)</f>
        <v>41210</v>
      </c>
      <c r="H19" s="240">
        <f>SUM(H20:H22)</f>
        <v>39300</v>
      </c>
    </row>
    <row r="20" spans="1:8" ht="15" customHeight="1">
      <c r="A20" s="64">
        <v>12</v>
      </c>
      <c r="B20" s="80"/>
      <c r="C20" s="405" t="s">
        <v>86</v>
      </c>
      <c r="D20" s="405"/>
      <c r="E20" s="405"/>
      <c r="F20" s="405"/>
      <c r="G20" s="373">
        <f>'4.számú melléklet'!C27</f>
        <v>16</v>
      </c>
      <c r="H20" s="241">
        <f>'4.számú melléklet'!D27</f>
        <v>16</v>
      </c>
    </row>
    <row r="21" spans="1:8" ht="15" customHeight="1">
      <c r="A21" s="64">
        <v>13</v>
      </c>
      <c r="B21" s="80"/>
      <c r="C21" s="416" t="s">
        <v>87</v>
      </c>
      <c r="D21" s="416"/>
      <c r="E21" s="416"/>
      <c r="F21" s="416"/>
      <c r="G21" s="373">
        <f>'4.számú melléklet'!C28</f>
        <v>1916</v>
      </c>
      <c r="H21" s="241">
        <f>'4.számú melléklet'!D28</f>
        <v>6</v>
      </c>
    </row>
    <row r="22" spans="1:8" ht="15" customHeight="1">
      <c r="A22" s="64">
        <v>14</v>
      </c>
      <c r="B22" s="80"/>
      <c r="C22" s="416" t="s">
        <v>118</v>
      </c>
      <c r="D22" s="416"/>
      <c r="E22" s="416"/>
      <c r="F22" s="416"/>
      <c r="G22" s="373">
        <f>('4.számú melléklet'!C24+'4.számú melléklet'!C25+'4.számú melléklet'!C26)</f>
        <v>39278</v>
      </c>
      <c r="H22" s="241">
        <f>('4.számú melléklet'!D24+'4.számú melléklet'!D25+'4.számú melléklet'!D26)</f>
        <v>39278</v>
      </c>
    </row>
    <row r="23" spans="1:8" s="16" customFormat="1" ht="15" customHeight="1">
      <c r="A23" s="64">
        <v>15</v>
      </c>
      <c r="B23" s="218"/>
      <c r="C23" s="82" t="s">
        <v>119</v>
      </c>
      <c r="D23" s="59"/>
      <c r="E23" s="59"/>
      <c r="F23" s="59"/>
      <c r="G23" s="372">
        <f>SUM(G24:G28)</f>
        <v>1489.56</v>
      </c>
      <c r="H23" s="240">
        <f>SUM(H24:H28)</f>
        <v>1489.56</v>
      </c>
    </row>
    <row r="24" spans="1:8" ht="15" customHeight="1">
      <c r="A24" s="64">
        <v>16</v>
      </c>
      <c r="B24" s="80"/>
      <c r="C24" s="415" t="s">
        <v>120</v>
      </c>
      <c r="D24" s="416"/>
      <c r="E24" s="416"/>
      <c r="F24" s="416"/>
      <c r="G24" s="373">
        <f>('4.számú melléklet'!C38+'4.számú melléklet'!C39)</f>
        <v>0</v>
      </c>
      <c r="H24" s="241">
        <f>('4.számú melléklet'!D38+'4.számú melléklet'!D39)</f>
        <v>0</v>
      </c>
    </row>
    <row r="25" spans="1:8" ht="15" customHeight="1">
      <c r="A25" s="64">
        <v>17</v>
      </c>
      <c r="B25" s="80"/>
      <c r="C25" s="28" t="s">
        <v>121</v>
      </c>
      <c r="D25" s="27"/>
      <c r="E25" s="27"/>
      <c r="F25" s="27"/>
      <c r="G25" s="373">
        <f>('4.számú melléklet'!C40+'4.számú melléklet'!C41)</f>
        <v>1489.56</v>
      </c>
      <c r="H25" s="241">
        <f>('4.számú melléklet'!D40+'4.számú melléklet'!D41)</f>
        <v>1489.56</v>
      </c>
    </row>
    <row r="26" spans="1:8" ht="15" customHeight="1">
      <c r="A26" s="64">
        <v>18</v>
      </c>
      <c r="B26" s="80"/>
      <c r="C26" s="28" t="s">
        <v>122</v>
      </c>
      <c r="D26" s="27"/>
      <c r="E26" s="27"/>
      <c r="F26" s="27"/>
      <c r="G26" s="373">
        <v>0</v>
      </c>
      <c r="H26" s="241">
        <v>0</v>
      </c>
    </row>
    <row r="27" spans="1:8" ht="15" customHeight="1">
      <c r="A27" s="64">
        <v>19</v>
      </c>
      <c r="B27" s="80"/>
      <c r="C27" s="415" t="s">
        <v>123</v>
      </c>
      <c r="D27" s="416"/>
      <c r="E27" s="416"/>
      <c r="F27" s="416"/>
      <c r="G27" s="373">
        <f>'4.számú melléklet'!C42</f>
        <v>0</v>
      </c>
      <c r="H27" s="241">
        <f>'4.számú melléklet'!D42</f>
        <v>0</v>
      </c>
    </row>
    <row r="28" spans="1:8" ht="15" customHeight="1">
      <c r="A28" s="64">
        <v>20</v>
      </c>
      <c r="B28" s="80"/>
      <c r="C28" s="415" t="s">
        <v>166</v>
      </c>
      <c r="D28" s="416"/>
      <c r="E28" s="416"/>
      <c r="F28" s="416"/>
      <c r="G28" s="373">
        <f>'4.számú melléklet'!C43</f>
        <v>0</v>
      </c>
      <c r="H28" s="241">
        <f>'4.számú melléklet'!D43</f>
        <v>0</v>
      </c>
    </row>
    <row r="29" spans="1:8" s="16" customFormat="1" ht="15" customHeight="1">
      <c r="A29" s="64">
        <v>21</v>
      </c>
      <c r="B29" s="218"/>
      <c r="C29" s="82" t="s">
        <v>124</v>
      </c>
      <c r="D29" s="59"/>
      <c r="E29" s="59"/>
      <c r="F29" s="59"/>
      <c r="G29" s="373">
        <v>0</v>
      </c>
      <c r="H29" s="241">
        <v>0</v>
      </c>
    </row>
    <row r="30" spans="1:8" s="16" customFormat="1" ht="15" customHeight="1">
      <c r="A30" s="64">
        <v>22</v>
      </c>
      <c r="B30" s="218"/>
      <c r="C30" s="417" t="s">
        <v>125</v>
      </c>
      <c r="D30" s="416"/>
      <c r="E30" s="416"/>
      <c r="F30" s="416"/>
      <c r="G30" s="373">
        <v>0</v>
      </c>
      <c r="H30" s="241">
        <v>0</v>
      </c>
    </row>
    <row r="31" spans="1:8" ht="15" customHeight="1">
      <c r="A31" s="64">
        <v>23</v>
      </c>
      <c r="B31" s="80" t="s">
        <v>126</v>
      </c>
      <c r="C31" s="406" t="s">
        <v>82</v>
      </c>
      <c r="D31" s="406"/>
      <c r="E31" s="406"/>
      <c r="F31" s="406"/>
      <c r="G31" s="374">
        <f>G10+G19+G23+G29</f>
        <v>60919.111999999994</v>
      </c>
      <c r="H31" s="242">
        <f>H10+H19+H23+H29</f>
        <v>59009.111999999994</v>
      </c>
    </row>
    <row r="32" spans="1:8" s="36" customFormat="1" ht="15" customHeight="1">
      <c r="A32" s="64">
        <v>24</v>
      </c>
      <c r="B32" s="83"/>
      <c r="C32" s="217" t="s">
        <v>127</v>
      </c>
      <c r="D32" s="217"/>
      <c r="E32" s="217"/>
      <c r="F32" s="217"/>
      <c r="G32" s="375">
        <f>'4.számú melléklet'!C22</f>
        <v>7012</v>
      </c>
      <c r="H32" s="206">
        <f>'4.számú melléklet'!D22</f>
        <v>10997</v>
      </c>
    </row>
    <row r="33" spans="1:9" ht="15" customHeight="1">
      <c r="A33" s="64">
        <v>25</v>
      </c>
      <c r="B33" s="80" t="s">
        <v>128</v>
      </c>
      <c r="C33" s="406" t="s">
        <v>129</v>
      </c>
      <c r="D33" s="405"/>
      <c r="E33" s="405"/>
      <c r="F33" s="405"/>
      <c r="G33" s="374">
        <f>G32</f>
        <v>7012</v>
      </c>
      <c r="H33" s="242">
        <f>H32</f>
        <v>10997</v>
      </c>
    </row>
    <row r="34" spans="1:9" s="180" customFormat="1" ht="15" customHeight="1">
      <c r="A34" s="64">
        <v>26</v>
      </c>
      <c r="B34" s="80"/>
      <c r="C34" s="406" t="s">
        <v>242</v>
      </c>
      <c r="D34" s="405"/>
      <c r="E34" s="405"/>
      <c r="F34" s="405"/>
      <c r="G34" s="374">
        <f>'7.számú melléklet '!C10+'9.számú melléklet'!C12</f>
        <v>42720</v>
      </c>
      <c r="H34" s="242">
        <f>'7.számú melléklet '!D10+'9.számú melléklet'!D12-1</f>
        <v>89078</v>
      </c>
    </row>
    <row r="35" spans="1:9" ht="15" customHeight="1">
      <c r="A35" s="64">
        <v>27</v>
      </c>
      <c r="B35" s="80" t="s">
        <v>130</v>
      </c>
      <c r="C35" s="418" t="s">
        <v>185</v>
      </c>
      <c r="D35" s="405"/>
      <c r="E35" s="405"/>
      <c r="F35" s="405"/>
      <c r="G35" s="376">
        <f>'4.számú melléklet'!C45</f>
        <v>36556.319000000003</v>
      </c>
      <c r="H35" s="243">
        <f>'4.számú melléklet'!D45</f>
        <v>41309.319000000003</v>
      </c>
    </row>
    <row r="36" spans="1:9" s="172" customFormat="1" ht="15" customHeight="1">
      <c r="A36" s="64">
        <v>28</v>
      </c>
      <c r="B36" s="80"/>
      <c r="C36" s="412" t="s">
        <v>182</v>
      </c>
      <c r="D36" s="413"/>
      <c r="E36" s="413"/>
      <c r="F36" s="414"/>
      <c r="G36" s="374">
        <f>SUM(G31,G33,G34,G35)</f>
        <v>147207.43099999998</v>
      </c>
      <c r="H36" s="242">
        <f>SUM(H31,H33,H34,H35)</f>
        <v>200393.43099999998</v>
      </c>
      <c r="I36" s="23"/>
    </row>
    <row r="37" spans="1:9" ht="27.75" customHeight="1">
      <c r="A37" s="106"/>
      <c r="B37" s="410" t="s">
        <v>131</v>
      </c>
      <c r="C37" s="411"/>
      <c r="D37" s="411"/>
      <c r="E37" s="411"/>
      <c r="F37" s="411"/>
      <c r="G37" s="377"/>
      <c r="H37" s="244"/>
    </row>
    <row r="38" spans="1:9" ht="15" customHeight="1">
      <c r="A38" s="106">
        <v>29</v>
      </c>
      <c r="B38" s="80"/>
      <c r="C38" s="404" t="s">
        <v>64</v>
      </c>
      <c r="D38" s="405"/>
      <c r="E38" s="405"/>
      <c r="F38" s="405"/>
      <c r="G38" s="378">
        <f>'3.számú melléklet'!F33</f>
        <v>13951.54</v>
      </c>
      <c r="H38" s="246">
        <f>'3.számú melléklet'!G33</f>
        <v>26068</v>
      </c>
    </row>
    <row r="39" spans="1:9" ht="15" customHeight="1">
      <c r="A39" s="106">
        <v>30</v>
      </c>
      <c r="B39" s="80"/>
      <c r="C39" s="404" t="s">
        <v>132</v>
      </c>
      <c r="D39" s="405"/>
      <c r="E39" s="405"/>
      <c r="F39" s="405"/>
      <c r="G39" s="378">
        <f>'3.számú melléklet'!F34</f>
        <v>2313.1099999999997</v>
      </c>
      <c r="H39" s="246">
        <f>'3.számú melléklet'!G34</f>
        <v>3924.1099999999997</v>
      </c>
    </row>
    <row r="40" spans="1:9" ht="15" customHeight="1">
      <c r="A40" s="106">
        <v>31</v>
      </c>
      <c r="B40" s="80"/>
      <c r="C40" s="404" t="s">
        <v>133</v>
      </c>
      <c r="D40" s="405"/>
      <c r="E40" s="405"/>
      <c r="F40" s="405"/>
      <c r="G40" s="378">
        <f>'3.számú melléklet'!F35</f>
        <v>23293.339</v>
      </c>
      <c r="H40" s="246">
        <f>'3.számú melléklet'!G35</f>
        <v>27749.339</v>
      </c>
    </row>
    <row r="41" spans="1:9" ht="15" customHeight="1">
      <c r="A41" s="106">
        <v>32</v>
      </c>
      <c r="B41" s="80"/>
      <c r="C41" s="404" t="s">
        <v>134</v>
      </c>
      <c r="D41" s="405"/>
      <c r="E41" s="405"/>
      <c r="F41" s="405"/>
      <c r="G41" s="379">
        <f>'3.számú melléklet'!F36</f>
        <v>12087.290999999999</v>
      </c>
      <c r="H41" s="84">
        <f>'3.számú melléklet'!G36</f>
        <v>13716.491</v>
      </c>
    </row>
    <row r="42" spans="1:9" ht="15" customHeight="1">
      <c r="A42" s="106">
        <v>33</v>
      </c>
      <c r="B42" s="80"/>
      <c r="C42" s="216" t="s">
        <v>135</v>
      </c>
      <c r="D42" s="216"/>
      <c r="E42" s="216"/>
      <c r="F42" s="216"/>
      <c r="G42" s="379">
        <f>'3.számú melléklet'!F37</f>
        <v>776</v>
      </c>
      <c r="H42" s="84">
        <f>'3.számú melléklet'!G37</f>
        <v>1131</v>
      </c>
    </row>
    <row r="43" spans="1:9" s="180" customFormat="1" ht="15" customHeight="1">
      <c r="A43" s="106">
        <v>34</v>
      </c>
      <c r="B43" s="80"/>
      <c r="C43" s="407" t="s">
        <v>404</v>
      </c>
      <c r="D43" s="408"/>
      <c r="E43" s="408"/>
      <c r="F43" s="409"/>
      <c r="G43" s="379">
        <v>0</v>
      </c>
      <c r="H43" s="84">
        <v>0</v>
      </c>
    </row>
    <row r="44" spans="1:9" s="16" customFormat="1" ht="15" customHeight="1">
      <c r="A44" s="106">
        <v>35</v>
      </c>
      <c r="B44" s="218"/>
      <c r="C44" s="406" t="s">
        <v>136</v>
      </c>
      <c r="D44" s="405"/>
      <c r="E44" s="405"/>
      <c r="F44" s="405"/>
      <c r="G44" s="374">
        <f>SUM(G38:G43)</f>
        <v>52421.279999999999</v>
      </c>
      <c r="H44" s="242">
        <f>SUM(H38:H43)</f>
        <v>72588.94</v>
      </c>
    </row>
    <row r="45" spans="1:9" s="16" customFormat="1" ht="15" customHeight="1">
      <c r="A45" s="106">
        <v>36</v>
      </c>
      <c r="B45" s="218"/>
      <c r="C45" s="404" t="s">
        <v>137</v>
      </c>
      <c r="D45" s="405"/>
      <c r="E45" s="405"/>
      <c r="F45" s="405"/>
      <c r="G45" s="379">
        <f>'3.számú melléklet'!F40</f>
        <v>73851.181102362199</v>
      </c>
      <c r="H45" s="84">
        <f>'3.számú melléklet'!G40</f>
        <v>4562</v>
      </c>
    </row>
    <row r="46" spans="1:9" s="16" customFormat="1" ht="15" customHeight="1">
      <c r="A46" s="106">
        <v>37</v>
      </c>
      <c r="B46" s="218"/>
      <c r="C46" s="404" t="s">
        <v>138</v>
      </c>
      <c r="D46" s="405"/>
      <c r="E46" s="405"/>
      <c r="F46" s="405"/>
      <c r="G46" s="379">
        <f>'3.számú melléklet'!F41</f>
        <v>0</v>
      </c>
      <c r="H46" s="84">
        <f>'3.számú melléklet'!G41</f>
        <v>28714</v>
      </c>
    </row>
    <row r="47" spans="1:9" s="16" customFormat="1" ht="15" customHeight="1">
      <c r="A47" s="106">
        <v>38</v>
      </c>
      <c r="B47" s="218"/>
      <c r="C47" s="404" t="s">
        <v>226</v>
      </c>
      <c r="D47" s="405"/>
      <c r="E47" s="405"/>
      <c r="F47" s="405"/>
      <c r="G47" s="379">
        <f>'3.számú melléklet'!F42</f>
        <v>19939.818897637797</v>
      </c>
      <c r="H47" s="84">
        <f>'3.számú melléklet'!G42</f>
        <v>1230.74</v>
      </c>
    </row>
    <row r="48" spans="1:9" s="16" customFormat="1" ht="15" customHeight="1">
      <c r="A48" s="106">
        <v>39</v>
      </c>
      <c r="B48" s="218"/>
      <c r="C48" s="406" t="s">
        <v>69</v>
      </c>
      <c r="D48" s="405"/>
      <c r="E48" s="405"/>
      <c r="F48" s="405"/>
      <c r="G48" s="374">
        <f>SUM(G45:G47)</f>
        <v>93791</v>
      </c>
      <c r="H48" s="242">
        <f>SUM(H45:H47)</f>
        <v>34506.74</v>
      </c>
    </row>
    <row r="49" spans="1:10" ht="15" customHeight="1">
      <c r="A49" s="106">
        <v>40</v>
      </c>
      <c r="B49" s="80"/>
      <c r="C49" s="420" t="s">
        <v>113</v>
      </c>
      <c r="D49" s="405"/>
      <c r="E49" s="405"/>
      <c r="F49" s="405"/>
      <c r="G49" s="375">
        <f>'3.számú melléklet'!F46</f>
        <v>0</v>
      </c>
      <c r="H49" s="206">
        <f>'3.számú melléklet'!G46</f>
        <v>0</v>
      </c>
      <c r="J49" s="78"/>
    </row>
    <row r="50" spans="1:10" ht="15" customHeight="1">
      <c r="A50" s="106">
        <v>41</v>
      </c>
      <c r="B50" s="80"/>
      <c r="C50" s="420" t="s">
        <v>112</v>
      </c>
      <c r="D50" s="405"/>
      <c r="E50" s="405"/>
      <c r="F50" s="405"/>
      <c r="G50" s="375">
        <f>'3.számú melléklet'!F45</f>
        <v>995.2</v>
      </c>
      <c r="H50" s="206">
        <f>'3.számú melléklet'!G45</f>
        <v>93297</v>
      </c>
    </row>
    <row r="51" spans="1:10" s="16" customFormat="1" ht="15" customHeight="1">
      <c r="A51" s="106">
        <v>42</v>
      </c>
      <c r="B51" s="218"/>
      <c r="C51" s="406" t="s">
        <v>139</v>
      </c>
      <c r="D51" s="405"/>
      <c r="E51" s="405"/>
      <c r="F51" s="405"/>
      <c r="G51" s="374">
        <f>SUM(G49:G50)</f>
        <v>995.2</v>
      </c>
      <c r="H51" s="242">
        <f>SUM(H49:H50)</f>
        <v>93297</v>
      </c>
      <c r="J51" s="79"/>
    </row>
    <row r="52" spans="1:10" s="16" customFormat="1" ht="15" customHeight="1">
      <c r="A52" s="106">
        <v>43</v>
      </c>
      <c r="B52" s="218"/>
      <c r="C52" s="412" t="s">
        <v>401</v>
      </c>
      <c r="D52" s="413"/>
      <c r="E52" s="413"/>
      <c r="F52" s="414"/>
      <c r="G52" s="374">
        <v>0</v>
      </c>
      <c r="H52" s="242">
        <v>0</v>
      </c>
      <c r="J52" s="79"/>
    </row>
    <row r="53" spans="1:10" s="16" customFormat="1" ht="15" customHeight="1">
      <c r="A53" s="106">
        <v>44</v>
      </c>
      <c r="B53" s="218"/>
      <c r="C53" s="406" t="s">
        <v>59</v>
      </c>
      <c r="D53" s="405"/>
      <c r="E53" s="405"/>
      <c r="F53" s="405"/>
      <c r="G53" s="374">
        <f>G44+G48+G51-G52</f>
        <v>147207.48000000001</v>
      </c>
      <c r="H53" s="242">
        <f>H44+H48+H51-H52</f>
        <v>200392.68</v>
      </c>
    </row>
    <row r="54" spans="1:10" s="16" customFormat="1" ht="15" customHeight="1">
      <c r="A54" s="106">
        <v>45</v>
      </c>
      <c r="B54" s="218"/>
      <c r="C54" s="406" t="s">
        <v>140</v>
      </c>
      <c r="D54" s="405"/>
      <c r="E54" s="405"/>
      <c r="F54" s="405"/>
      <c r="G54" s="380">
        <v>0</v>
      </c>
      <c r="H54" s="301">
        <v>0</v>
      </c>
    </row>
    <row r="55" spans="1:10" ht="15" customHeight="1" thickBot="1">
      <c r="A55" s="245">
        <v>46</v>
      </c>
      <c r="B55" s="85"/>
      <c r="C55" s="421" t="s">
        <v>141</v>
      </c>
      <c r="D55" s="422"/>
      <c r="E55" s="422"/>
      <c r="F55" s="422"/>
      <c r="G55" s="381">
        <v>5</v>
      </c>
      <c r="H55" s="302">
        <v>5</v>
      </c>
    </row>
    <row r="56" spans="1:10">
      <c r="A56" s="304"/>
      <c r="B56" s="41"/>
      <c r="C56" s="40"/>
      <c r="D56" s="40"/>
      <c r="E56" s="40"/>
      <c r="F56" s="40"/>
      <c r="G56" s="40"/>
      <c r="H56" s="40"/>
    </row>
    <row r="57" spans="1:10">
      <c r="A57" s="305"/>
      <c r="B57" s="41"/>
      <c r="C57" s="40"/>
      <c r="D57" s="40"/>
      <c r="E57" s="40"/>
      <c r="F57" s="40"/>
      <c r="G57" s="40"/>
      <c r="H57" s="40"/>
    </row>
    <row r="58" spans="1:10">
      <c r="A58" s="305"/>
      <c r="B58" s="41"/>
      <c r="C58" s="40"/>
      <c r="D58" s="40"/>
      <c r="E58" s="40"/>
      <c r="F58" s="40"/>
      <c r="G58" s="40"/>
      <c r="H58" s="40"/>
    </row>
    <row r="59" spans="1:10">
      <c r="B59" s="41"/>
      <c r="C59" s="40"/>
      <c r="D59" s="40"/>
      <c r="E59" s="40"/>
      <c r="F59" s="40"/>
      <c r="G59" s="40"/>
      <c r="H59" s="40"/>
    </row>
    <row r="60" spans="1:10">
      <c r="B60" s="41"/>
      <c r="C60" s="40"/>
      <c r="D60" s="40"/>
      <c r="E60" s="40"/>
      <c r="F60" s="40"/>
      <c r="G60" s="40"/>
      <c r="H60" s="40"/>
    </row>
    <row r="61" spans="1:10">
      <c r="B61" s="41"/>
      <c r="C61" s="40"/>
      <c r="D61" s="40"/>
      <c r="E61" s="40"/>
      <c r="F61" s="40"/>
      <c r="G61" s="40"/>
      <c r="H61" s="40"/>
    </row>
    <row r="62" spans="1:10">
      <c r="B62" s="41"/>
      <c r="C62" s="40"/>
      <c r="D62" s="40"/>
      <c r="E62" s="40"/>
      <c r="F62" s="40"/>
      <c r="G62" s="40"/>
      <c r="H62" s="40"/>
    </row>
    <row r="63" spans="1:10">
      <c r="B63" s="41"/>
      <c r="C63" s="40"/>
      <c r="D63" s="40"/>
      <c r="E63" s="40"/>
      <c r="F63" s="40"/>
      <c r="G63" s="40"/>
      <c r="H63" s="40"/>
    </row>
    <row r="64" spans="1:10">
      <c r="B64" s="41"/>
      <c r="C64" s="40"/>
      <c r="D64" s="40"/>
      <c r="E64" s="40"/>
      <c r="F64" s="40"/>
      <c r="G64" s="40"/>
      <c r="H64" s="40"/>
    </row>
    <row r="65" spans="2:8">
      <c r="B65" s="41"/>
      <c r="C65" s="14"/>
      <c r="D65" s="14"/>
      <c r="E65" s="14"/>
      <c r="F65" s="14"/>
      <c r="G65" s="122"/>
      <c r="H65" s="317"/>
    </row>
    <row r="66" spans="2:8">
      <c r="B66" s="42"/>
      <c r="C66" s="42"/>
      <c r="D66" s="42"/>
      <c r="E66" s="42"/>
      <c r="F66" s="42"/>
      <c r="G66" s="42"/>
      <c r="H66" s="42"/>
    </row>
    <row r="67" spans="2:8">
      <c r="B67" s="419"/>
      <c r="C67" s="419"/>
      <c r="D67" s="419"/>
      <c r="E67" s="419"/>
      <c r="F67" s="42"/>
      <c r="G67" s="42"/>
      <c r="H67" s="42"/>
    </row>
    <row r="68" spans="2:8">
      <c r="B68" s="42"/>
      <c r="C68" s="42"/>
      <c r="D68" s="42"/>
      <c r="E68" s="42"/>
      <c r="F68" s="42"/>
      <c r="G68" s="42"/>
      <c r="H68" s="42"/>
    </row>
    <row r="69" spans="2:8">
      <c r="B69" s="42"/>
      <c r="C69" s="42"/>
      <c r="D69" s="42"/>
      <c r="E69" s="42"/>
      <c r="F69" s="42"/>
      <c r="G69" s="42"/>
      <c r="H69" s="42"/>
    </row>
    <row r="70" spans="2:8">
      <c r="B70" s="42"/>
      <c r="C70" s="42"/>
      <c r="D70" s="42"/>
      <c r="E70" s="42"/>
      <c r="F70" s="42"/>
      <c r="G70" s="42"/>
      <c r="H70" s="42"/>
    </row>
    <row r="71" spans="2:8">
      <c r="B71" s="42"/>
      <c r="C71" s="42"/>
      <c r="D71" s="42"/>
      <c r="E71" s="42"/>
      <c r="F71" s="42"/>
      <c r="G71" s="42"/>
      <c r="H71" s="42"/>
    </row>
    <row r="72" spans="2:8">
      <c r="B72" s="42"/>
      <c r="C72" s="42"/>
      <c r="D72" s="42"/>
      <c r="E72" s="42"/>
      <c r="F72" s="42"/>
      <c r="G72" s="42"/>
      <c r="H72" s="42"/>
    </row>
    <row r="73" spans="2:8">
      <c r="B73" s="42"/>
      <c r="C73" s="42"/>
      <c r="D73" s="42"/>
      <c r="E73" s="42"/>
      <c r="F73" s="42"/>
      <c r="G73" s="42"/>
      <c r="H73" s="42"/>
    </row>
    <row r="74" spans="2:8">
      <c r="B74" s="42"/>
      <c r="C74" s="42"/>
      <c r="D74" s="42"/>
      <c r="E74" s="42"/>
      <c r="F74" s="42"/>
      <c r="G74" s="42"/>
      <c r="H74" s="42"/>
    </row>
    <row r="75" spans="2:8">
      <c r="B75" s="42"/>
      <c r="C75" s="42"/>
      <c r="D75" s="42"/>
      <c r="E75" s="42"/>
      <c r="F75" s="42"/>
      <c r="G75" s="42"/>
      <c r="H75" s="42"/>
    </row>
    <row r="76" spans="2:8">
      <c r="B76" s="42"/>
      <c r="C76" s="42"/>
      <c r="D76" s="42"/>
      <c r="E76" s="42"/>
      <c r="F76" s="42"/>
      <c r="G76" s="42"/>
      <c r="H76" s="42"/>
    </row>
    <row r="77" spans="2:8">
      <c r="B77" s="42"/>
      <c r="C77" s="42"/>
      <c r="D77" s="42"/>
      <c r="E77" s="42"/>
      <c r="F77" s="42"/>
      <c r="G77" s="42"/>
      <c r="H77" s="42"/>
    </row>
    <row r="78" spans="2:8">
      <c r="B78" s="42"/>
      <c r="C78" s="42"/>
      <c r="D78" s="42"/>
      <c r="E78" s="42"/>
      <c r="F78" s="42"/>
      <c r="G78" s="42"/>
      <c r="H78" s="42"/>
    </row>
    <row r="79" spans="2:8">
      <c r="B79" s="42"/>
      <c r="C79" s="42"/>
      <c r="D79" s="42"/>
      <c r="E79" s="42"/>
      <c r="F79" s="42"/>
      <c r="G79" s="42"/>
      <c r="H79" s="42"/>
    </row>
    <row r="80" spans="2:8">
      <c r="B80" s="42"/>
      <c r="C80" s="42"/>
      <c r="D80" s="42"/>
      <c r="E80" s="42"/>
      <c r="F80" s="42"/>
      <c r="G80" s="42"/>
      <c r="H80" s="42"/>
    </row>
    <row r="81" spans="2:8">
      <c r="B81" s="42"/>
      <c r="C81" s="42"/>
      <c r="D81" s="42"/>
      <c r="E81" s="42"/>
      <c r="F81" s="42"/>
      <c r="G81" s="42"/>
      <c r="H81" s="42"/>
    </row>
    <row r="82" spans="2:8">
      <c r="B82" s="42"/>
      <c r="C82" s="42"/>
      <c r="D82" s="42"/>
      <c r="E82" s="42"/>
      <c r="F82" s="42"/>
      <c r="G82" s="42"/>
      <c r="H82" s="42"/>
    </row>
    <row r="83" spans="2:8">
      <c r="B83" s="42"/>
      <c r="C83" s="42"/>
      <c r="D83" s="42"/>
      <c r="E83" s="42"/>
      <c r="F83" s="42"/>
      <c r="G83" s="42"/>
      <c r="H83" s="42"/>
    </row>
    <row r="84" spans="2:8">
      <c r="B84" s="42"/>
      <c r="C84" s="42"/>
      <c r="D84" s="42"/>
      <c r="E84" s="42"/>
      <c r="F84" s="42"/>
      <c r="G84" s="42"/>
      <c r="H84" s="42"/>
    </row>
    <row r="85" spans="2:8">
      <c r="B85" s="42"/>
      <c r="C85" s="42"/>
      <c r="D85" s="42"/>
      <c r="E85" s="42"/>
      <c r="F85" s="42"/>
      <c r="G85" s="42"/>
      <c r="H85" s="42"/>
    </row>
    <row r="86" spans="2:8">
      <c r="B86" s="42"/>
      <c r="C86" s="42"/>
      <c r="D86" s="42"/>
      <c r="E86" s="42"/>
      <c r="F86" s="42"/>
      <c r="G86" s="42"/>
      <c r="H86" s="42"/>
    </row>
    <row r="87" spans="2:8">
      <c r="B87" s="42"/>
      <c r="C87" s="42"/>
      <c r="D87" s="42"/>
      <c r="E87" s="42"/>
      <c r="F87" s="42"/>
      <c r="G87" s="42"/>
      <c r="H87" s="42"/>
    </row>
    <row r="88" spans="2:8">
      <c r="B88" s="42"/>
      <c r="C88" s="42"/>
      <c r="D88" s="42"/>
      <c r="E88" s="42"/>
      <c r="F88" s="42"/>
      <c r="G88" s="42"/>
      <c r="H88" s="42"/>
    </row>
    <row r="89" spans="2:8">
      <c r="B89" s="42"/>
      <c r="C89" s="42"/>
      <c r="D89" s="42"/>
      <c r="E89" s="42"/>
      <c r="F89" s="42"/>
      <c r="G89" s="42"/>
      <c r="H89" s="42"/>
    </row>
    <row r="90" spans="2:8">
      <c r="B90" s="42"/>
      <c r="C90" s="42"/>
      <c r="D90" s="42"/>
      <c r="E90" s="42"/>
      <c r="F90" s="42"/>
      <c r="G90" s="42"/>
      <c r="H90" s="42"/>
    </row>
    <row r="91" spans="2:8">
      <c r="B91" s="42"/>
      <c r="C91" s="42"/>
      <c r="D91" s="42"/>
      <c r="E91" s="42"/>
      <c r="F91" s="42"/>
      <c r="G91" s="42"/>
      <c r="H91" s="42"/>
    </row>
    <row r="92" spans="2:8">
      <c r="B92" s="42"/>
      <c r="C92" s="42"/>
      <c r="D92" s="42"/>
      <c r="E92" s="42"/>
      <c r="F92" s="42"/>
      <c r="G92" s="42"/>
      <c r="H92" s="42"/>
    </row>
    <row r="93" spans="2:8">
      <c r="B93" s="42"/>
      <c r="C93" s="42"/>
      <c r="D93" s="42"/>
      <c r="E93" s="42"/>
      <c r="F93" s="42"/>
      <c r="G93" s="42"/>
      <c r="H93" s="42"/>
    </row>
    <row r="94" spans="2:8">
      <c r="B94" s="42"/>
      <c r="C94" s="42"/>
      <c r="D94" s="42"/>
      <c r="E94" s="42"/>
      <c r="F94" s="42"/>
      <c r="G94" s="42"/>
      <c r="H94" s="42"/>
    </row>
    <row r="95" spans="2:8">
      <c r="B95" s="42"/>
      <c r="C95" s="42"/>
      <c r="D95" s="42"/>
      <c r="E95" s="42"/>
      <c r="F95" s="42"/>
      <c r="G95" s="42"/>
      <c r="H95" s="42"/>
    </row>
    <row r="96" spans="2:8">
      <c r="B96" s="41"/>
      <c r="C96" s="44"/>
      <c r="D96" s="23"/>
      <c r="E96" s="23"/>
      <c r="F96" s="23"/>
      <c r="G96" s="23"/>
      <c r="H96" s="23"/>
    </row>
  </sheetData>
  <mergeCells count="49">
    <mergeCell ref="H7:H9"/>
    <mergeCell ref="A1:H1"/>
    <mergeCell ref="A3:H3"/>
    <mergeCell ref="A4:H4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C6:F6"/>
    <mergeCell ref="G7:G9"/>
    <mergeCell ref="A7:A9"/>
    <mergeCell ref="C22:F22"/>
    <mergeCell ref="C24:F24"/>
    <mergeCell ref="C27:F27"/>
    <mergeCell ref="C20:F20"/>
    <mergeCell ref="B7:B9"/>
    <mergeCell ref="C7:F9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C28:F28"/>
    <mergeCell ref="C30:F30"/>
    <mergeCell ref="C33:F33"/>
    <mergeCell ref="C35:F35"/>
    <mergeCell ref="C44:F44"/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66"/>
  <sheetViews>
    <sheetView workbookViewId="0">
      <selection activeCell="H9" sqref="H9"/>
    </sheetView>
  </sheetViews>
  <sheetFormatPr defaultRowHeight="15"/>
  <cols>
    <col min="1" max="1" width="6" customWidth="1"/>
    <col min="5" max="5" width="29.7109375" customWidth="1"/>
    <col min="6" max="6" width="13.42578125" customWidth="1"/>
    <col min="7" max="7" width="13.42578125" style="180" customWidth="1"/>
    <col min="9" max="9" width="11" bestFit="1" customWidth="1"/>
  </cols>
  <sheetData>
    <row r="1" spans="1:9">
      <c r="A1" s="398" t="s">
        <v>464</v>
      </c>
      <c r="B1" s="398"/>
      <c r="C1" s="398"/>
      <c r="D1" s="398"/>
      <c r="E1" s="398"/>
      <c r="F1" s="398"/>
      <c r="G1" s="400"/>
    </row>
    <row r="2" spans="1:9">
      <c r="A2" s="58"/>
      <c r="B2" s="58"/>
      <c r="C2" s="58"/>
      <c r="D2" s="58"/>
      <c r="E2" s="58"/>
      <c r="F2" s="58"/>
      <c r="G2" s="58"/>
      <c r="H2" s="46"/>
    </row>
    <row r="3" spans="1:9">
      <c r="A3" s="399" t="s">
        <v>448</v>
      </c>
      <c r="B3" s="399"/>
      <c r="C3" s="399"/>
      <c r="D3" s="399"/>
      <c r="E3" s="399"/>
      <c r="F3" s="399"/>
      <c r="G3" s="462"/>
    </row>
    <row r="4" spans="1:9">
      <c r="A4" s="465"/>
      <c r="B4" s="465"/>
      <c r="C4" s="465"/>
      <c r="D4" s="465"/>
      <c r="E4" s="465"/>
      <c r="F4" s="465"/>
      <c r="G4" s="23"/>
    </row>
    <row r="5" spans="1:9" ht="15.75" thickBot="1">
      <c r="A5" s="61"/>
      <c r="B5" s="61"/>
      <c r="C5" s="72"/>
      <c r="D5" s="61"/>
      <c r="E5" s="61"/>
      <c r="F5" s="23"/>
      <c r="G5" s="358" t="s">
        <v>12</v>
      </c>
    </row>
    <row r="6" spans="1:9">
      <c r="A6" s="229"/>
      <c r="B6" s="466" t="s">
        <v>7</v>
      </c>
      <c r="C6" s="466"/>
      <c r="D6" s="466"/>
      <c r="E6" s="466"/>
      <c r="F6" s="359" t="s">
        <v>8</v>
      </c>
      <c r="G6" s="284" t="s">
        <v>9</v>
      </c>
    </row>
    <row r="7" spans="1:9" ht="30" customHeight="1">
      <c r="A7" s="74" t="s">
        <v>60</v>
      </c>
      <c r="B7" s="434" t="s">
        <v>61</v>
      </c>
      <c r="C7" s="434"/>
      <c r="D7" s="434"/>
      <c r="E7" s="434"/>
      <c r="F7" s="360" t="s">
        <v>180</v>
      </c>
      <c r="G7" s="227" t="s">
        <v>456</v>
      </c>
    </row>
    <row r="8" spans="1:9" ht="12.75" customHeight="1">
      <c r="A8" s="467">
        <v>1</v>
      </c>
      <c r="B8" s="468" t="s">
        <v>62</v>
      </c>
      <c r="C8" s="468"/>
      <c r="D8" s="468"/>
      <c r="E8" s="468"/>
      <c r="F8" s="440"/>
      <c r="G8" s="455"/>
    </row>
    <row r="9" spans="1:9">
      <c r="A9" s="467"/>
      <c r="B9" s="468"/>
      <c r="C9" s="468"/>
      <c r="D9" s="468"/>
      <c r="E9" s="468"/>
      <c r="F9" s="441"/>
      <c r="G9" s="456"/>
    </row>
    <row r="10" spans="1:9">
      <c r="A10" s="467"/>
      <c r="B10" s="468"/>
      <c r="C10" s="468"/>
      <c r="D10" s="468"/>
      <c r="E10" s="468"/>
      <c r="F10" s="442"/>
      <c r="G10" s="457"/>
      <c r="I10" s="23"/>
    </row>
    <row r="11" spans="1:9">
      <c r="A11" s="156">
        <v>2</v>
      </c>
      <c r="B11" s="469" t="s">
        <v>96</v>
      </c>
      <c r="C11" s="469"/>
      <c r="D11" s="469"/>
      <c r="E11" s="469"/>
      <c r="F11" s="361">
        <f>'4.számú melléklet'!C30+'4.számú melléklet'!C32+'4.számú melléklet'!C33+'4.számú melléklet'!C34+'4.számú melléklet'!C36+'4.számú melléklet'!C35+'4.számú melléklet'!C29+'4.számú melléklet'!C31</f>
        <v>18219.552</v>
      </c>
      <c r="G11" s="225">
        <f>'4.számú melléklet'!D30+'4.számú melléklet'!D32+'4.számú melléklet'!D33+'4.számú melléklet'!D34+'4.számú melléklet'!D36+'4.számú melléklet'!D35+'4.számú melléklet'!D29+'4.számú melléklet'!D31</f>
        <v>18219.552</v>
      </c>
    </row>
    <row r="12" spans="1:9">
      <c r="A12" s="156">
        <v>3</v>
      </c>
      <c r="B12" s="469" t="s">
        <v>235</v>
      </c>
      <c r="C12" s="469"/>
      <c r="D12" s="469"/>
      <c r="E12" s="469"/>
      <c r="F12" s="361">
        <f>('4.számú melléklet'!C24+'4.számú melléklet'!C25+'4.számú melléklet'!C26+'4.számú melléklet'!C27+'4.számú melléklet'!C28)</f>
        <v>41210</v>
      </c>
      <c r="G12" s="225">
        <f>('4.számú melléklet'!D24+'4.számú melléklet'!D25+'4.számú melléklet'!D26+'4.számú melléklet'!D27+'4.számú melléklet'!D28)</f>
        <v>39300</v>
      </c>
    </row>
    <row r="13" spans="1:9" ht="12.75" customHeight="1">
      <c r="A13" s="156">
        <v>4</v>
      </c>
      <c r="B13" s="447" t="s">
        <v>97</v>
      </c>
      <c r="C13" s="447"/>
      <c r="D13" s="447"/>
      <c r="E13" s="447"/>
      <c r="F13" s="361">
        <f>('4.számú melléklet'!C40+'4.számú melléklet'!C44+'4.számú melléklet'!C43)</f>
        <v>42720</v>
      </c>
      <c r="G13" s="225">
        <f>('4.számú melléklet'!D40+'4.számú melléklet'!D44+'4.számú melléklet'!D43)</f>
        <v>89078</v>
      </c>
    </row>
    <row r="14" spans="1:9" ht="12.75" customHeight="1">
      <c r="A14" s="156">
        <v>5</v>
      </c>
      <c r="B14" s="447" t="s">
        <v>98</v>
      </c>
      <c r="C14" s="447"/>
      <c r="D14" s="447"/>
      <c r="E14" s="447"/>
      <c r="F14" s="361">
        <f>('4.számú melléklet'!C41+'4.számú melléklet'!C42+'4.számú melléklet'!C38+'4.számú melléklet'!C39)</f>
        <v>1489.56</v>
      </c>
      <c r="G14" s="225">
        <f>('4.számú melléklet'!D41+'4.számú melléklet'!D42+'4.számú melléklet'!D38+'4.számú melléklet'!D39)</f>
        <v>1489.56</v>
      </c>
    </row>
    <row r="15" spans="1:9">
      <c r="A15" s="156">
        <v>6</v>
      </c>
      <c r="B15" s="62" t="s">
        <v>99</v>
      </c>
      <c r="C15" s="62"/>
      <c r="D15" s="62"/>
      <c r="E15" s="62"/>
      <c r="F15" s="362">
        <f>'4.számú melléklet'!C22</f>
        <v>7012</v>
      </c>
      <c r="G15" s="228">
        <f>'4.számú melléklet'!D22</f>
        <v>10997</v>
      </c>
    </row>
    <row r="16" spans="1:9">
      <c r="A16" s="230">
        <v>7</v>
      </c>
      <c r="B16" s="446" t="s">
        <v>1</v>
      </c>
      <c r="C16" s="446"/>
      <c r="D16" s="446"/>
      <c r="E16" s="446"/>
      <c r="F16" s="363">
        <f>SUM(F11:F15)</f>
        <v>110651.11199999999</v>
      </c>
      <c r="G16" s="231">
        <f>SUM(G11:G15)</f>
        <v>159084.11199999999</v>
      </c>
    </row>
    <row r="17" spans="1:7">
      <c r="A17" s="463">
        <v>8</v>
      </c>
      <c r="B17" s="434" t="s">
        <v>100</v>
      </c>
      <c r="C17" s="434"/>
      <c r="D17" s="434"/>
      <c r="E17" s="434"/>
      <c r="F17" s="443"/>
      <c r="G17" s="458"/>
    </row>
    <row r="18" spans="1:7">
      <c r="A18" s="463"/>
      <c r="B18" s="434"/>
      <c r="C18" s="434"/>
      <c r="D18" s="434"/>
      <c r="E18" s="434"/>
      <c r="F18" s="444"/>
      <c r="G18" s="459"/>
    </row>
    <row r="19" spans="1:7">
      <c r="A19" s="464"/>
      <c r="B19" s="436"/>
      <c r="C19" s="436"/>
      <c r="D19" s="436"/>
      <c r="E19" s="436"/>
      <c r="F19" s="445"/>
      <c r="G19" s="460"/>
    </row>
    <row r="20" spans="1:7">
      <c r="A20" s="156">
        <v>9</v>
      </c>
      <c r="B20" s="447" t="s">
        <v>101</v>
      </c>
      <c r="C20" s="447"/>
      <c r="D20" s="447"/>
      <c r="E20" s="447"/>
      <c r="F20" s="361">
        <v>0</v>
      </c>
      <c r="G20" s="225">
        <v>0</v>
      </c>
    </row>
    <row r="21" spans="1:7">
      <c r="A21" s="156">
        <v>10</v>
      </c>
      <c r="B21" s="447" t="s">
        <v>102</v>
      </c>
      <c r="C21" s="447"/>
      <c r="D21" s="447"/>
      <c r="E21" s="447"/>
      <c r="F21" s="361">
        <v>0</v>
      </c>
      <c r="G21" s="225">
        <v>0</v>
      </c>
    </row>
    <row r="22" spans="1:7">
      <c r="A22" s="156">
        <v>11</v>
      </c>
      <c r="B22" s="447" t="s">
        <v>103</v>
      </c>
      <c r="C22" s="447"/>
      <c r="D22" s="447"/>
      <c r="E22" s="447"/>
      <c r="F22" s="361">
        <v>0</v>
      </c>
      <c r="G22" s="225">
        <v>0</v>
      </c>
    </row>
    <row r="23" spans="1:7">
      <c r="A23" s="232">
        <v>12</v>
      </c>
      <c r="B23" s="448" t="s">
        <v>104</v>
      </c>
      <c r="C23" s="448"/>
      <c r="D23" s="448"/>
      <c r="E23" s="448"/>
      <c r="F23" s="363">
        <f>SUM(F20:F22)</f>
        <v>0</v>
      </c>
      <c r="G23" s="231">
        <f>SUM(G20:G22)</f>
        <v>0</v>
      </c>
    </row>
    <row r="24" spans="1:7">
      <c r="A24" s="467">
        <v>13</v>
      </c>
      <c r="B24" s="434" t="s">
        <v>105</v>
      </c>
      <c r="C24" s="434"/>
      <c r="D24" s="434"/>
      <c r="E24" s="434"/>
      <c r="F24" s="443"/>
      <c r="G24" s="458"/>
    </row>
    <row r="25" spans="1:7">
      <c r="A25" s="467"/>
      <c r="B25" s="434"/>
      <c r="C25" s="434"/>
      <c r="D25" s="434"/>
      <c r="E25" s="434"/>
      <c r="F25" s="444"/>
      <c r="G25" s="459"/>
    </row>
    <row r="26" spans="1:7">
      <c r="A26" s="467"/>
      <c r="B26" s="436"/>
      <c r="C26" s="436"/>
      <c r="D26" s="436"/>
      <c r="E26" s="436"/>
      <c r="F26" s="445"/>
      <c r="G26" s="460"/>
    </row>
    <row r="27" spans="1:7">
      <c r="A27" s="156">
        <v>14</v>
      </c>
      <c r="B27" s="449" t="s">
        <v>106</v>
      </c>
      <c r="C27" s="449"/>
      <c r="D27" s="449"/>
      <c r="E27" s="449"/>
      <c r="F27" s="364">
        <f>'4.számú melléklet'!C45</f>
        <v>36556.319000000003</v>
      </c>
      <c r="G27" s="233">
        <f>'4.számú melléklet'!D45</f>
        <v>41309.319000000003</v>
      </c>
    </row>
    <row r="28" spans="1:7">
      <c r="A28" s="232">
        <v>15</v>
      </c>
      <c r="B28" s="448" t="s">
        <v>1</v>
      </c>
      <c r="C28" s="448"/>
      <c r="D28" s="448"/>
      <c r="E28" s="448"/>
      <c r="F28" s="365">
        <f>SUM(F27)</f>
        <v>36556.319000000003</v>
      </c>
      <c r="G28" s="226">
        <f>SUM(G27)</f>
        <v>41309.319000000003</v>
      </c>
    </row>
    <row r="29" spans="1:7">
      <c r="A29" s="115"/>
      <c r="B29" s="63"/>
      <c r="C29" s="63"/>
      <c r="D29" s="63"/>
      <c r="E29" s="63"/>
      <c r="F29" s="63"/>
      <c r="G29" s="369"/>
    </row>
    <row r="30" spans="1:7">
      <c r="A30" s="232">
        <v>16</v>
      </c>
      <c r="B30" s="435" t="s">
        <v>165</v>
      </c>
      <c r="C30" s="436"/>
      <c r="D30" s="436"/>
      <c r="E30" s="436"/>
      <c r="F30" s="366">
        <f>F16+F23+F28</f>
        <v>147207.43099999998</v>
      </c>
      <c r="G30" s="234">
        <f>G16+G23+G28</f>
        <v>200393.43099999998</v>
      </c>
    </row>
    <row r="31" spans="1:7" ht="15" customHeight="1">
      <c r="A31" s="433">
        <v>17</v>
      </c>
      <c r="B31" s="434" t="s">
        <v>63</v>
      </c>
      <c r="C31" s="434"/>
      <c r="D31" s="434"/>
      <c r="E31" s="434"/>
      <c r="F31" s="440"/>
      <c r="G31" s="455"/>
    </row>
    <row r="32" spans="1:7" ht="15" customHeight="1">
      <c r="A32" s="433"/>
      <c r="B32" s="434"/>
      <c r="C32" s="434"/>
      <c r="D32" s="434"/>
      <c r="E32" s="434"/>
      <c r="F32" s="450"/>
      <c r="G32" s="461"/>
    </row>
    <row r="33" spans="1:7">
      <c r="A33" s="156">
        <v>18</v>
      </c>
      <c r="B33" s="447" t="s">
        <v>64</v>
      </c>
      <c r="C33" s="447"/>
      <c r="D33" s="447"/>
      <c r="E33" s="447"/>
      <c r="F33" s="361">
        <f>'5.számú melléklet'!D23+'5.számú melléklet'!D101</f>
        <v>13951.54</v>
      </c>
      <c r="G33" s="225">
        <f>'5.számú melléklet'!E23+'5.számú melléklet'!E101</f>
        <v>26068</v>
      </c>
    </row>
    <row r="34" spans="1:7">
      <c r="A34" s="156">
        <v>19</v>
      </c>
      <c r="B34" s="447" t="s">
        <v>65</v>
      </c>
      <c r="C34" s="447"/>
      <c r="D34" s="447"/>
      <c r="E34" s="447"/>
      <c r="F34" s="361">
        <f>'5.számú melléklet'!D36</f>
        <v>2313.1099999999997</v>
      </c>
      <c r="G34" s="225">
        <f>'5.számú melléklet'!E36</f>
        <v>3924.1099999999997</v>
      </c>
    </row>
    <row r="35" spans="1:7">
      <c r="A35" s="156">
        <v>20</v>
      </c>
      <c r="B35" s="447" t="s">
        <v>107</v>
      </c>
      <c r="C35" s="447"/>
      <c r="D35" s="447"/>
      <c r="E35" s="447"/>
      <c r="F35" s="361">
        <f>'5.számú melléklet'!D52+'5.számú melléklet'!D91+'5.számú melléklet'!D105</f>
        <v>23293.339</v>
      </c>
      <c r="G35" s="225">
        <f>'5.számú melléklet'!E52+'5.számú melléklet'!E91+'5.számú melléklet'!E105</f>
        <v>27749.339</v>
      </c>
    </row>
    <row r="36" spans="1:7">
      <c r="A36" s="156">
        <v>21</v>
      </c>
      <c r="B36" s="447" t="s">
        <v>108</v>
      </c>
      <c r="C36" s="447"/>
      <c r="D36" s="447"/>
      <c r="E36" s="447"/>
      <c r="F36" s="361">
        <f>'5.számú melléklet'!D65</f>
        <v>12087.290999999999</v>
      </c>
      <c r="G36" s="225">
        <f>'5.számú melléklet'!E65</f>
        <v>13716.491</v>
      </c>
    </row>
    <row r="37" spans="1:7">
      <c r="A37" s="156">
        <v>22</v>
      </c>
      <c r="B37" s="447" t="s">
        <v>109</v>
      </c>
      <c r="C37" s="447"/>
      <c r="D37" s="447"/>
      <c r="E37" s="447"/>
      <c r="F37" s="361">
        <f>'5.számú melléklet'!D73</f>
        <v>776</v>
      </c>
      <c r="G37" s="225">
        <f>'5.számú melléklet'!E73</f>
        <v>1131</v>
      </c>
    </row>
    <row r="38" spans="1:7">
      <c r="A38" s="107">
        <v>23</v>
      </c>
      <c r="B38" s="448" t="s">
        <v>66</v>
      </c>
      <c r="C38" s="448"/>
      <c r="D38" s="448"/>
      <c r="E38" s="448"/>
      <c r="F38" s="365">
        <f>SUM(F33:F37)</f>
        <v>52421.279999999999</v>
      </c>
      <c r="G38" s="226">
        <f>SUM(G33:G37)</f>
        <v>72588.94</v>
      </c>
    </row>
    <row r="39" spans="1:7">
      <c r="A39" s="156">
        <v>24</v>
      </c>
      <c r="B39" s="157" t="s">
        <v>67</v>
      </c>
      <c r="C39" s="93"/>
      <c r="D39" s="219"/>
      <c r="E39" s="93"/>
      <c r="F39" s="367"/>
      <c r="G39" s="235"/>
    </row>
    <row r="40" spans="1:7">
      <c r="A40" s="156">
        <v>25</v>
      </c>
      <c r="B40" s="453" t="s">
        <v>70</v>
      </c>
      <c r="C40" s="438"/>
      <c r="D40" s="438"/>
      <c r="E40" s="439"/>
      <c r="F40" s="361">
        <f>'5.számú melléklet'!D78</f>
        <v>73851.181102362199</v>
      </c>
      <c r="G40" s="225">
        <f>'5.számú melléklet'!E78</f>
        <v>4562</v>
      </c>
    </row>
    <row r="41" spans="1:7">
      <c r="A41" s="156">
        <v>26</v>
      </c>
      <c r="B41" s="453" t="s">
        <v>110</v>
      </c>
      <c r="C41" s="438"/>
      <c r="D41" s="438"/>
      <c r="E41" s="439"/>
      <c r="F41" s="361">
        <f>'5.számú melléklet'!D77</f>
        <v>0</v>
      </c>
      <c r="G41" s="225">
        <f>'5.számú melléklet'!E77</f>
        <v>28714</v>
      </c>
    </row>
    <row r="42" spans="1:7">
      <c r="A42" s="156">
        <v>27</v>
      </c>
      <c r="B42" s="453" t="s">
        <v>68</v>
      </c>
      <c r="C42" s="438"/>
      <c r="D42" s="438"/>
      <c r="E42" s="439"/>
      <c r="F42" s="361">
        <f>'5.számú melléklet'!D79</f>
        <v>19939.818897637797</v>
      </c>
      <c r="G42" s="225">
        <f>'5.számú melléklet'!E79</f>
        <v>1230.74</v>
      </c>
    </row>
    <row r="43" spans="1:7">
      <c r="A43" s="156">
        <v>28</v>
      </c>
      <c r="B43" s="454" t="s">
        <v>69</v>
      </c>
      <c r="C43" s="438"/>
      <c r="D43" s="438"/>
      <c r="E43" s="439"/>
      <c r="F43" s="365">
        <f>SUM(F40:F42)</f>
        <v>93791</v>
      </c>
      <c r="G43" s="226">
        <f>SUM(G40:G42)</f>
        <v>34506.74</v>
      </c>
    </row>
    <row r="44" spans="1:7" ht="15" customHeight="1">
      <c r="A44" s="156">
        <v>29</v>
      </c>
      <c r="B44" s="177" t="s">
        <v>111</v>
      </c>
      <c r="C44" s="178"/>
      <c r="D44" s="178"/>
      <c r="E44" s="179"/>
      <c r="F44" s="360"/>
      <c r="G44" s="227"/>
    </row>
    <row r="45" spans="1:7">
      <c r="A45" s="156">
        <v>30</v>
      </c>
      <c r="B45" s="437" t="s">
        <v>112</v>
      </c>
      <c r="C45" s="438"/>
      <c r="D45" s="438"/>
      <c r="E45" s="439"/>
      <c r="F45" s="362">
        <f>'5.számú melléklet'!D75</f>
        <v>995.2</v>
      </c>
      <c r="G45" s="228">
        <f>'5.számú melléklet'!E75</f>
        <v>93297</v>
      </c>
    </row>
    <row r="46" spans="1:7">
      <c r="A46" s="156">
        <v>31</v>
      </c>
      <c r="B46" s="437" t="s">
        <v>113</v>
      </c>
      <c r="C46" s="438"/>
      <c r="D46" s="438"/>
      <c r="E46" s="439"/>
      <c r="F46" s="362">
        <v>0</v>
      </c>
      <c r="G46" s="228">
        <v>0</v>
      </c>
    </row>
    <row r="47" spans="1:7">
      <c r="A47" s="107">
        <v>32</v>
      </c>
      <c r="B47" s="446" t="s">
        <v>114</v>
      </c>
      <c r="C47" s="446"/>
      <c r="D47" s="446"/>
      <c r="E47" s="446"/>
      <c r="F47" s="365">
        <f>F45+F46</f>
        <v>995.2</v>
      </c>
      <c r="G47" s="226">
        <f>G45+G46</f>
        <v>93297</v>
      </c>
    </row>
    <row r="48" spans="1:7" ht="15.75" thickBot="1">
      <c r="A48" s="236">
        <v>33</v>
      </c>
      <c r="B48" s="451" t="s">
        <v>177</v>
      </c>
      <c r="C48" s="452"/>
      <c r="D48" s="452"/>
      <c r="E48" s="452"/>
      <c r="F48" s="368">
        <f>F38+F43+F47</f>
        <v>147207.48000000001</v>
      </c>
      <c r="G48" s="370">
        <f>G38+G43+G47</f>
        <v>200392.68</v>
      </c>
    </row>
    <row r="60" spans="2:7">
      <c r="B60" s="43"/>
      <c r="C60" s="23"/>
      <c r="D60" s="23"/>
      <c r="E60" s="23"/>
      <c r="F60" s="23"/>
      <c r="G60" s="23"/>
    </row>
    <row r="61" spans="2:7">
      <c r="B61" s="43"/>
      <c r="C61" s="23"/>
      <c r="D61" s="23"/>
      <c r="E61" s="23"/>
      <c r="F61" s="23"/>
      <c r="G61" s="23"/>
    </row>
    <row r="62" spans="2:7">
      <c r="B62" s="23"/>
      <c r="C62" s="23"/>
      <c r="D62" s="23"/>
      <c r="E62" s="23"/>
      <c r="F62" s="23"/>
      <c r="G62" s="23"/>
    </row>
    <row r="63" spans="2:7">
      <c r="B63" s="23"/>
      <c r="C63" s="23"/>
      <c r="D63" s="23"/>
      <c r="E63" s="23"/>
      <c r="F63" s="23"/>
      <c r="G63" s="23"/>
    </row>
    <row r="64" spans="2:7">
      <c r="B64" s="43"/>
      <c r="C64" s="23"/>
      <c r="D64" s="23"/>
      <c r="E64" s="23"/>
      <c r="F64" s="23"/>
      <c r="G64" s="23"/>
    </row>
    <row r="65" spans="2:7">
      <c r="B65" s="23"/>
      <c r="C65" s="23"/>
      <c r="D65" s="23"/>
      <c r="E65" s="23"/>
      <c r="F65" s="23"/>
      <c r="G65" s="23"/>
    </row>
    <row r="66" spans="2:7">
      <c r="B66" s="23"/>
      <c r="C66" s="23"/>
      <c r="D66" s="23"/>
      <c r="E66" s="23"/>
      <c r="F66" s="23"/>
      <c r="G66" s="23"/>
    </row>
  </sheetData>
  <mergeCells count="47">
    <mergeCell ref="G8:G10"/>
    <mergeCell ref="G17:G19"/>
    <mergeCell ref="G24:G26"/>
    <mergeCell ref="G31:G32"/>
    <mergeCell ref="A1:G1"/>
    <mergeCell ref="A3:G3"/>
    <mergeCell ref="A17:A19"/>
    <mergeCell ref="A4:F4"/>
    <mergeCell ref="B6:E6"/>
    <mergeCell ref="B7:E7"/>
    <mergeCell ref="A8:A10"/>
    <mergeCell ref="B8:E10"/>
    <mergeCell ref="B11:E11"/>
    <mergeCell ref="B12:E12"/>
    <mergeCell ref="B13:E13"/>
    <mergeCell ref="A24:A26"/>
    <mergeCell ref="B21:E21"/>
    <mergeCell ref="B22:E22"/>
    <mergeCell ref="B17:E19"/>
    <mergeCell ref="B23:E23"/>
    <mergeCell ref="B48:E48"/>
    <mergeCell ref="B40:E40"/>
    <mergeCell ref="B41:E41"/>
    <mergeCell ref="B42:E42"/>
    <mergeCell ref="B43:E43"/>
    <mergeCell ref="B46:E46"/>
    <mergeCell ref="F8:F10"/>
    <mergeCell ref="F17:F19"/>
    <mergeCell ref="B47:E47"/>
    <mergeCell ref="B34:E34"/>
    <mergeCell ref="B35:E35"/>
    <mergeCell ref="B36:E36"/>
    <mergeCell ref="B37:E37"/>
    <mergeCell ref="B38:E38"/>
    <mergeCell ref="B14:E14"/>
    <mergeCell ref="F24:F26"/>
    <mergeCell ref="B33:E33"/>
    <mergeCell ref="B27:E27"/>
    <mergeCell ref="B28:E28"/>
    <mergeCell ref="F31:F32"/>
    <mergeCell ref="B16:E16"/>
    <mergeCell ref="B20:E20"/>
    <mergeCell ref="A31:A32"/>
    <mergeCell ref="B31:E32"/>
    <mergeCell ref="B30:E30"/>
    <mergeCell ref="B24:E26"/>
    <mergeCell ref="B45:E4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48"/>
  <sheetViews>
    <sheetView topLeftCell="A28" workbookViewId="0">
      <selection activeCell="F11" sqref="F11"/>
    </sheetView>
  </sheetViews>
  <sheetFormatPr defaultRowHeight="15"/>
  <cols>
    <col min="1" max="1" width="8" customWidth="1"/>
    <col min="2" max="2" width="52.5703125" customWidth="1"/>
    <col min="3" max="3" width="13.42578125" customWidth="1"/>
    <col min="4" max="4" width="13.42578125" style="180" customWidth="1"/>
  </cols>
  <sheetData>
    <row r="1" spans="1:4">
      <c r="A1" s="428" t="s">
        <v>465</v>
      </c>
      <c r="B1" s="428"/>
      <c r="C1" s="428"/>
      <c r="D1" s="400"/>
    </row>
    <row r="2" spans="1:4">
      <c r="A2" s="58"/>
      <c r="B2" s="58"/>
      <c r="C2" s="58"/>
      <c r="D2" s="58"/>
    </row>
    <row r="3" spans="1:4">
      <c r="A3" s="428" t="s">
        <v>447</v>
      </c>
      <c r="B3" s="428"/>
      <c r="C3" s="428"/>
      <c r="D3" s="400"/>
    </row>
    <row r="4" spans="1:4">
      <c r="A4" s="58"/>
      <c r="B4" s="58"/>
      <c r="C4" s="58"/>
      <c r="D4" s="58"/>
    </row>
    <row r="5" spans="1:4" ht="15.75" thickBot="1">
      <c r="A5" s="58"/>
      <c r="B5" s="65"/>
      <c r="C5" s="65"/>
      <c r="D5" s="347" t="s">
        <v>18</v>
      </c>
    </row>
    <row r="6" spans="1:4">
      <c r="A6" s="66" t="s">
        <v>26</v>
      </c>
      <c r="B6" s="67" t="s">
        <v>7</v>
      </c>
      <c r="C6" s="348" t="s">
        <v>8</v>
      </c>
      <c r="D6" s="290" t="s">
        <v>9</v>
      </c>
    </row>
    <row r="7" spans="1:4" ht="31.5" customHeight="1">
      <c r="A7" s="68">
        <v>1</v>
      </c>
      <c r="B7" s="31" t="s">
        <v>71</v>
      </c>
      <c r="C7" s="349" t="s">
        <v>181</v>
      </c>
      <c r="D7" s="291" t="s">
        <v>457</v>
      </c>
    </row>
    <row r="8" spans="1:4">
      <c r="A8" s="68">
        <v>2</v>
      </c>
      <c r="B8" s="116" t="s">
        <v>72</v>
      </c>
      <c r="C8" s="350"/>
      <c r="D8" s="292"/>
    </row>
    <row r="9" spans="1:4">
      <c r="A9" s="68">
        <v>3</v>
      </c>
      <c r="B9" s="27" t="s">
        <v>73</v>
      </c>
      <c r="C9" s="351">
        <v>0</v>
      </c>
      <c r="D9" s="293">
        <v>0</v>
      </c>
    </row>
    <row r="10" spans="1:4">
      <c r="A10" s="68">
        <v>4</v>
      </c>
      <c r="B10" s="27" t="s">
        <v>22</v>
      </c>
      <c r="C10" s="351">
        <v>0</v>
      </c>
      <c r="D10" s="293">
        <v>0</v>
      </c>
    </row>
    <row r="11" spans="1:4">
      <c r="A11" s="68">
        <v>5</v>
      </c>
      <c r="B11" s="27" t="s">
        <v>74</v>
      </c>
      <c r="C11" s="351">
        <v>0</v>
      </c>
      <c r="D11" s="293">
        <v>0</v>
      </c>
    </row>
    <row r="12" spans="1:4">
      <c r="A12" s="68">
        <v>6</v>
      </c>
      <c r="B12" s="60" t="s">
        <v>75</v>
      </c>
      <c r="C12" s="352">
        <v>0</v>
      </c>
      <c r="D12" s="294">
        <v>0</v>
      </c>
    </row>
    <row r="13" spans="1:4">
      <c r="A13" s="68">
        <v>7</v>
      </c>
      <c r="B13" s="27" t="s">
        <v>76</v>
      </c>
      <c r="C13" s="351">
        <v>91</v>
      </c>
      <c r="D13" s="293">
        <v>91</v>
      </c>
    </row>
    <row r="14" spans="1:4">
      <c r="A14" s="68">
        <v>8</v>
      </c>
      <c r="B14" s="27" t="s">
        <v>77</v>
      </c>
      <c r="C14" s="351">
        <v>1827</v>
      </c>
      <c r="D14" s="293">
        <v>1827</v>
      </c>
    </row>
    <row r="15" spans="1:4">
      <c r="A15" s="68">
        <v>9</v>
      </c>
      <c r="B15" s="27" t="s">
        <v>78</v>
      </c>
      <c r="C15" s="351">
        <v>0</v>
      </c>
      <c r="D15" s="293">
        <v>0</v>
      </c>
    </row>
    <row r="16" spans="1:4">
      <c r="A16" s="68">
        <v>10</v>
      </c>
      <c r="B16" s="32" t="s">
        <v>439</v>
      </c>
      <c r="C16" s="353">
        <v>3163</v>
      </c>
      <c r="D16" s="295">
        <v>2799</v>
      </c>
    </row>
    <row r="17" spans="1:4" ht="17.25" customHeight="1">
      <c r="A17" s="68">
        <v>11</v>
      </c>
      <c r="B17" s="32" t="s">
        <v>79</v>
      </c>
      <c r="C17" s="353">
        <v>0</v>
      </c>
      <c r="D17" s="295">
        <v>0</v>
      </c>
    </row>
    <row r="18" spans="1:4" s="180" customFormat="1" ht="17.25" customHeight="1">
      <c r="A18" s="68">
        <v>12</v>
      </c>
      <c r="B18" s="32" t="s">
        <v>460</v>
      </c>
      <c r="C18" s="353">
        <v>131</v>
      </c>
      <c r="D18" s="295">
        <v>3578</v>
      </c>
    </row>
    <row r="19" spans="1:4" ht="17.25" customHeight="1">
      <c r="A19" s="68">
        <v>13</v>
      </c>
      <c r="B19" s="69" t="s">
        <v>228</v>
      </c>
      <c r="C19" s="354">
        <v>0</v>
      </c>
      <c r="D19" s="296">
        <v>0</v>
      </c>
    </row>
    <row r="20" spans="1:4" ht="17.25" customHeight="1">
      <c r="A20" s="68">
        <v>14</v>
      </c>
      <c r="B20" s="70" t="s">
        <v>80</v>
      </c>
      <c r="C20" s="353">
        <v>1800</v>
      </c>
      <c r="D20" s="295">
        <v>2066</v>
      </c>
    </row>
    <row r="21" spans="1:4" ht="17.25" customHeight="1">
      <c r="A21" s="68">
        <v>15</v>
      </c>
      <c r="B21" s="70" t="s">
        <v>247</v>
      </c>
      <c r="C21" s="353">
        <v>0</v>
      </c>
      <c r="D21" s="295">
        <f>572+64</f>
        <v>636</v>
      </c>
    </row>
    <row r="22" spans="1:4" ht="17.25" customHeight="1">
      <c r="A22" s="68">
        <v>16</v>
      </c>
      <c r="B22" s="70" t="s">
        <v>81</v>
      </c>
      <c r="C22" s="355">
        <f>SUM(C9:C21)</f>
        <v>7012</v>
      </c>
      <c r="D22" s="298">
        <f>SUM(D9:D21)</f>
        <v>10997</v>
      </c>
    </row>
    <row r="23" spans="1:4" ht="15.75" customHeight="1">
      <c r="A23" s="68">
        <v>17</v>
      </c>
      <c r="B23" s="117" t="s">
        <v>82</v>
      </c>
      <c r="C23" s="356"/>
      <c r="D23" s="299"/>
    </row>
    <row r="24" spans="1:4" ht="17.100000000000001" customHeight="1">
      <c r="A24" s="68">
        <v>18</v>
      </c>
      <c r="B24" s="70" t="s">
        <v>83</v>
      </c>
      <c r="C24" s="354">
        <v>2911</v>
      </c>
      <c r="D24" s="296">
        <v>2911</v>
      </c>
    </row>
    <row r="25" spans="1:4" ht="17.100000000000001" customHeight="1">
      <c r="A25" s="68">
        <v>19</v>
      </c>
      <c r="B25" s="70" t="s">
        <v>84</v>
      </c>
      <c r="C25" s="354">
        <v>0</v>
      </c>
      <c r="D25" s="296">
        <v>0</v>
      </c>
    </row>
    <row r="26" spans="1:4" ht="17.100000000000001" customHeight="1">
      <c r="A26" s="68">
        <v>20</v>
      </c>
      <c r="B26" s="70" t="s">
        <v>85</v>
      </c>
      <c r="C26" s="354">
        <v>36367</v>
      </c>
      <c r="D26" s="296">
        <v>36367</v>
      </c>
    </row>
    <row r="27" spans="1:4" ht="17.100000000000001" customHeight="1">
      <c r="A27" s="68">
        <v>21</v>
      </c>
      <c r="B27" s="70" t="s">
        <v>418</v>
      </c>
      <c r="C27" s="354">
        <v>16</v>
      </c>
      <c r="D27" s="296">
        <v>16</v>
      </c>
    </row>
    <row r="28" spans="1:4" ht="17.100000000000001" customHeight="1">
      <c r="A28" s="68">
        <v>22</v>
      </c>
      <c r="B28" s="70" t="s">
        <v>87</v>
      </c>
      <c r="C28" s="354">
        <v>1916</v>
      </c>
      <c r="D28" s="296">
        <v>6</v>
      </c>
    </row>
    <row r="29" spans="1:4" ht="17.100000000000001" customHeight="1">
      <c r="A29" s="68">
        <v>23</v>
      </c>
      <c r="B29" s="70" t="s">
        <v>230</v>
      </c>
      <c r="C29" s="354">
        <f>Részletező_Önk!L49</f>
        <v>760</v>
      </c>
      <c r="D29" s="296">
        <f>Részletező_Önk!L49</f>
        <v>760</v>
      </c>
    </row>
    <row r="30" spans="1:4" ht="17.100000000000001" customHeight="1">
      <c r="A30" s="68">
        <v>24</v>
      </c>
      <c r="B30" s="70" t="s">
        <v>229</v>
      </c>
      <c r="C30" s="354">
        <f>Részletező_Önk!L48</f>
        <v>748.55199999999968</v>
      </c>
      <c r="D30" s="296">
        <f>Részletező_Önk!L48</f>
        <v>748.55199999999968</v>
      </c>
    </row>
    <row r="31" spans="1:4" ht="17.100000000000001" customHeight="1">
      <c r="A31" s="68">
        <v>25</v>
      </c>
      <c r="B31" s="70" t="s">
        <v>3</v>
      </c>
      <c r="C31" s="354">
        <v>0</v>
      </c>
      <c r="D31" s="296">
        <v>0</v>
      </c>
    </row>
    <row r="32" spans="1:4" ht="17.100000000000001" customHeight="1">
      <c r="A32" s="68">
        <v>26</v>
      </c>
      <c r="B32" s="70" t="s">
        <v>440</v>
      </c>
      <c r="C32" s="354">
        <f>Részletező_Önk!S51+Részletező_Önk!V51</f>
        <v>660</v>
      </c>
      <c r="D32" s="296">
        <f>Részletező_Önk!S51+Részletező_Önk!V51</f>
        <v>660</v>
      </c>
    </row>
    <row r="33" spans="1:4" ht="17.100000000000001" customHeight="1">
      <c r="A33" s="68">
        <v>27</v>
      </c>
      <c r="B33" s="70" t="s">
        <v>231</v>
      </c>
      <c r="C33" s="354">
        <v>0</v>
      </c>
      <c r="D33" s="296">
        <v>0</v>
      </c>
    </row>
    <row r="34" spans="1:4">
      <c r="A34" s="68">
        <v>28</v>
      </c>
      <c r="B34" s="32" t="s">
        <v>232</v>
      </c>
      <c r="C34" s="354">
        <v>0</v>
      </c>
      <c r="D34" s="296">
        <v>0</v>
      </c>
    </row>
    <row r="35" spans="1:4" s="180" customFormat="1">
      <c r="A35" s="68">
        <v>29</v>
      </c>
      <c r="B35" s="32" t="s">
        <v>233</v>
      </c>
      <c r="C35" s="354">
        <f>Részletező_Önk!X58</f>
        <v>16051</v>
      </c>
      <c r="D35" s="296">
        <f>Részletező_Önk!X58</f>
        <v>16051</v>
      </c>
    </row>
    <row r="36" spans="1:4">
      <c r="A36" s="68">
        <v>30</v>
      </c>
      <c r="B36" s="32" t="s">
        <v>88</v>
      </c>
      <c r="C36" s="354">
        <v>0</v>
      </c>
      <c r="D36" s="296">
        <v>0</v>
      </c>
    </row>
    <row r="37" spans="1:4">
      <c r="A37" s="68">
        <v>31</v>
      </c>
      <c r="B37" s="31" t="s">
        <v>89</v>
      </c>
      <c r="C37" s="355">
        <f>SUM(C24:C36)</f>
        <v>59429.551999999996</v>
      </c>
      <c r="D37" s="298">
        <f>SUM(D24:D36)</f>
        <v>57519.551999999996</v>
      </c>
    </row>
    <row r="38" spans="1:4" s="36" customFormat="1">
      <c r="A38" s="68">
        <v>32</v>
      </c>
      <c r="B38" s="71" t="s">
        <v>90</v>
      </c>
      <c r="C38" s="354">
        <v>0</v>
      </c>
      <c r="D38" s="296">
        <v>0</v>
      </c>
    </row>
    <row r="39" spans="1:4">
      <c r="A39" s="68">
        <v>33</v>
      </c>
      <c r="B39" s="31" t="s">
        <v>91</v>
      </c>
      <c r="C39" s="354">
        <v>0</v>
      </c>
      <c r="D39" s="296">
        <v>0</v>
      </c>
    </row>
    <row r="40" spans="1:4">
      <c r="A40" s="68">
        <v>34</v>
      </c>
      <c r="B40" s="31" t="s">
        <v>400</v>
      </c>
      <c r="C40" s="354">
        <v>0</v>
      </c>
      <c r="D40" s="296">
        <v>0</v>
      </c>
    </row>
    <row r="41" spans="1:4">
      <c r="A41" s="68">
        <v>35</v>
      </c>
      <c r="B41" s="31" t="s">
        <v>92</v>
      </c>
      <c r="C41" s="354">
        <f>Részletező_Önk!H43+Részletező_Önk!I43</f>
        <v>1489.56</v>
      </c>
      <c r="D41" s="296">
        <f>Részletező_Önk!H43+Részletező_Önk!I43</f>
        <v>1489.56</v>
      </c>
    </row>
    <row r="42" spans="1:4">
      <c r="A42" s="68">
        <v>36</v>
      </c>
      <c r="B42" s="31" t="s">
        <v>234</v>
      </c>
      <c r="C42" s="354">
        <v>0</v>
      </c>
      <c r="D42" s="296">
        <v>0</v>
      </c>
    </row>
    <row r="43" spans="1:4">
      <c r="A43" s="68">
        <v>38</v>
      </c>
      <c r="B43" s="31" t="s">
        <v>93</v>
      </c>
      <c r="C43" s="354">
        <v>0</v>
      </c>
      <c r="D43" s="296">
        <v>0</v>
      </c>
    </row>
    <row r="44" spans="1:4">
      <c r="A44" s="68">
        <v>39</v>
      </c>
      <c r="B44" s="31" t="s">
        <v>241</v>
      </c>
      <c r="C44" s="354">
        <f>'7.számú melléklet '!C10+'9.számú melléklet'!C12</f>
        <v>42720</v>
      </c>
      <c r="D44" s="296">
        <f>'7.számú melléklet '!D10+'9.számú melléklet'!D12-1</f>
        <v>89078</v>
      </c>
    </row>
    <row r="45" spans="1:4">
      <c r="A45" s="68">
        <v>40</v>
      </c>
      <c r="B45" s="31" t="s">
        <v>94</v>
      </c>
      <c r="C45" s="354">
        <f>Részletező_Önk!F60</f>
        <v>36556.319000000003</v>
      </c>
      <c r="D45" s="296">
        <f>Részletező_Önk!F60+2742+2011</f>
        <v>41309.319000000003</v>
      </c>
    </row>
    <row r="46" spans="1:4" ht="15.75" thickBot="1">
      <c r="A46" s="68">
        <v>41</v>
      </c>
      <c r="B46" s="33" t="s">
        <v>95</v>
      </c>
      <c r="C46" s="357">
        <f>C22+C37+C38+C39+C40+C41+C42+C43+C45+C44</f>
        <v>147207.43099999998</v>
      </c>
      <c r="D46" s="297">
        <f>D22+D37+D38+D39+D40+D41+D42+D43+D45+D44</f>
        <v>200393.43099999998</v>
      </c>
    </row>
    <row r="48" spans="1:4" ht="15.75">
      <c r="B48" s="45"/>
      <c r="C48" s="45"/>
      <c r="D48" s="45"/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110"/>
  <sheetViews>
    <sheetView topLeftCell="A28" zoomScale="95" zoomScaleNormal="95" workbookViewId="0">
      <selection activeCell="G16" sqref="G16"/>
    </sheetView>
  </sheetViews>
  <sheetFormatPr defaultRowHeight="15"/>
  <cols>
    <col min="1" max="1" width="5.42578125" customWidth="1"/>
    <col min="3" max="3" width="38.140625" customWidth="1"/>
    <col min="4" max="4" width="14.28515625" customWidth="1"/>
    <col min="5" max="5" width="14.28515625" style="180" customWidth="1"/>
    <col min="6" max="6" width="12.7109375" style="215" customWidth="1"/>
    <col min="7" max="7" width="28.5703125" customWidth="1"/>
    <col min="8" max="8" width="16.85546875" customWidth="1"/>
  </cols>
  <sheetData>
    <row r="1" spans="1:6">
      <c r="B1" s="36"/>
      <c r="C1" s="36"/>
      <c r="D1" s="36"/>
      <c r="E1" s="36"/>
      <c r="F1" s="212"/>
    </row>
    <row r="2" spans="1:6">
      <c r="A2" s="482" t="s">
        <v>466</v>
      </c>
      <c r="B2" s="462"/>
      <c r="C2" s="462"/>
      <c r="D2" s="462"/>
      <c r="E2" s="462"/>
      <c r="F2" s="462"/>
    </row>
    <row r="3" spans="1:6">
      <c r="A3" s="482" t="s">
        <v>434</v>
      </c>
      <c r="B3" s="462"/>
      <c r="C3" s="462"/>
      <c r="D3" s="462"/>
      <c r="E3" s="462"/>
      <c r="F3" s="462"/>
    </row>
    <row r="4" spans="1:6">
      <c r="A4" s="482" t="s">
        <v>446</v>
      </c>
      <c r="B4" s="462"/>
      <c r="C4" s="462"/>
      <c r="D4" s="462"/>
      <c r="E4" s="462"/>
      <c r="F4" s="462"/>
    </row>
    <row r="5" spans="1:6">
      <c r="A5" s="58"/>
      <c r="B5" s="125"/>
      <c r="C5" s="126"/>
      <c r="D5" s="126"/>
      <c r="E5" s="126"/>
      <c r="F5" s="213"/>
    </row>
    <row r="6" spans="1:6" ht="15.75" thickBot="1">
      <c r="A6" s="58"/>
      <c r="B6" s="125" t="s">
        <v>27</v>
      </c>
      <c r="C6" s="126"/>
      <c r="D6" s="126"/>
      <c r="E6" s="126"/>
      <c r="F6" s="213"/>
    </row>
    <row r="7" spans="1:6">
      <c r="A7" s="322"/>
      <c r="B7" s="487" t="s">
        <v>7</v>
      </c>
      <c r="C7" s="488"/>
      <c r="D7" s="323" t="s">
        <v>8</v>
      </c>
      <c r="E7" s="323" t="s">
        <v>9</v>
      </c>
      <c r="F7" s="324" t="s">
        <v>244</v>
      </c>
    </row>
    <row r="8" spans="1:6" ht="15" customHeight="1">
      <c r="A8" s="485" t="s">
        <v>26</v>
      </c>
      <c r="B8" s="489" t="s">
        <v>0</v>
      </c>
      <c r="C8" s="490"/>
      <c r="D8" s="483" t="s">
        <v>181</v>
      </c>
      <c r="E8" s="483" t="s">
        <v>457</v>
      </c>
      <c r="F8" s="493" t="s">
        <v>175</v>
      </c>
    </row>
    <row r="9" spans="1:6" ht="30" customHeight="1" thickBot="1">
      <c r="A9" s="486"/>
      <c r="B9" s="491"/>
      <c r="C9" s="492"/>
      <c r="D9" s="484"/>
      <c r="E9" s="484"/>
      <c r="F9" s="494"/>
    </row>
    <row r="10" spans="1:6">
      <c r="A10" s="325">
        <v>1</v>
      </c>
      <c r="B10" s="129" t="s">
        <v>28</v>
      </c>
      <c r="C10" s="129"/>
      <c r="D10" s="130"/>
      <c r="E10" s="130"/>
      <c r="F10" s="326"/>
    </row>
    <row r="11" spans="1:6" ht="22.5">
      <c r="A11" s="325">
        <v>2</v>
      </c>
      <c r="B11" s="129"/>
      <c r="C11" s="289" t="s">
        <v>377</v>
      </c>
      <c r="D11" s="135">
        <f>Részletező_Önk!D7</f>
        <v>10378</v>
      </c>
      <c r="E11" s="135">
        <f>Részletező_Önk!D7</f>
        <v>10378</v>
      </c>
      <c r="F11" s="327">
        <v>3</v>
      </c>
    </row>
    <row r="12" spans="1:6">
      <c r="A12" s="325">
        <v>3</v>
      </c>
      <c r="B12" s="129"/>
      <c r="C12" s="289" t="s">
        <v>380</v>
      </c>
      <c r="D12" s="135">
        <f>Részletező_Önk!E7</f>
        <v>0</v>
      </c>
      <c r="E12" s="135">
        <f>Részletező_Önk!E7</f>
        <v>0</v>
      </c>
      <c r="F12" s="327">
        <f>Részletező_Önk!E4</f>
        <v>0</v>
      </c>
    </row>
    <row r="13" spans="1:6">
      <c r="A13" s="325">
        <v>4</v>
      </c>
      <c r="B13" s="129"/>
      <c r="C13" s="286" t="s">
        <v>37</v>
      </c>
      <c r="D13" s="135">
        <f>Részletező_Önk!J7</f>
        <v>0</v>
      </c>
      <c r="E13" s="135">
        <f>Részletező_Önk!J7</f>
        <v>0</v>
      </c>
      <c r="F13" s="327">
        <f>Részletező_Önk!J4</f>
        <v>0</v>
      </c>
    </row>
    <row r="14" spans="1:6">
      <c r="A14" s="325">
        <v>5</v>
      </c>
      <c r="B14" s="129"/>
      <c r="C14" s="129" t="str">
        <f>Részletező_Önk!K1</f>
        <v>Zöldterület-kezelés</v>
      </c>
      <c r="D14" s="135">
        <f>Részletező_Önk!K7</f>
        <v>0</v>
      </c>
      <c r="E14" s="135">
        <f>Részletező_Önk!K7</f>
        <v>0</v>
      </c>
      <c r="F14" s="327">
        <f>Részletező_Önk!K4</f>
        <v>0</v>
      </c>
    </row>
    <row r="15" spans="1:6">
      <c r="A15" s="325">
        <v>6</v>
      </c>
      <c r="B15" s="129"/>
      <c r="C15" s="131" t="str">
        <f>Részletező_Önk!L1</f>
        <v xml:space="preserve">Váors, községszolgáltatási egyéb szolgáltatások </v>
      </c>
      <c r="D15" s="135">
        <f>Részletező_Önk!L7</f>
        <v>0</v>
      </c>
      <c r="E15" s="135">
        <f>Részletező_Önk!L7</f>
        <v>0</v>
      </c>
      <c r="F15" s="327">
        <f>Részletező_Önk!L4</f>
        <v>0</v>
      </c>
    </row>
    <row r="16" spans="1:6" s="180" customFormat="1">
      <c r="A16" s="325">
        <v>7</v>
      </c>
      <c r="B16" s="129"/>
      <c r="C16" s="131" t="str">
        <f>Részletező_Önk!M1</f>
        <v>Háziorvosi alapellátás</v>
      </c>
      <c r="D16" s="135">
        <f>Részletező_Önk!M7</f>
        <v>0</v>
      </c>
      <c r="E16" s="135">
        <f>Részletező_Önk!M7</f>
        <v>0</v>
      </c>
      <c r="F16" s="327">
        <f>Részletező_Önk!M4</f>
        <v>0</v>
      </c>
    </row>
    <row r="17" spans="1:7" s="180" customFormat="1">
      <c r="A17" s="325">
        <v>8</v>
      </c>
      <c r="B17" s="129"/>
      <c r="C17" s="131" t="s">
        <v>417</v>
      </c>
      <c r="D17" s="135">
        <f>Részletező_Önk!R7</f>
        <v>0</v>
      </c>
      <c r="E17" s="135">
        <f>Részletező_Önk!R7</f>
        <v>0</v>
      </c>
      <c r="F17" s="327">
        <v>0</v>
      </c>
    </row>
    <row r="18" spans="1:7" s="180" customFormat="1">
      <c r="A18" s="325">
        <v>9</v>
      </c>
      <c r="B18" s="129"/>
      <c r="C18" s="131" t="str">
        <f>Részletező_Önk!O1</f>
        <v xml:space="preserve">Könyvtári szolgáltatások </v>
      </c>
      <c r="D18" s="135">
        <f>Részletező_Önk!O7</f>
        <v>0</v>
      </c>
      <c r="E18" s="135">
        <f>Részletező_Önk!O7</f>
        <v>0</v>
      </c>
      <c r="F18" s="327">
        <f>Részletező_Önk!O4</f>
        <v>0</v>
      </c>
      <c r="G18" s="51"/>
    </row>
    <row r="19" spans="1:7" s="180" customFormat="1" ht="29.25" customHeight="1">
      <c r="A19" s="325">
        <v>10</v>
      </c>
      <c r="B19" s="129"/>
      <c r="C19" s="287" t="str">
        <f>Részletező_Önk!P1</f>
        <v>Közművelődés-hagyományos közösségi kulturális értékek gondozása</v>
      </c>
      <c r="D19" s="135">
        <f>Részletező_Önk!P7</f>
        <v>2106</v>
      </c>
      <c r="E19" s="135">
        <f>Részletező_Önk!P7</f>
        <v>2106</v>
      </c>
      <c r="F19" s="327">
        <v>1</v>
      </c>
    </row>
    <row r="20" spans="1:7">
      <c r="A20" s="325">
        <v>11</v>
      </c>
      <c r="B20" s="129"/>
      <c r="C20" s="288" t="s">
        <v>437</v>
      </c>
      <c r="D20" s="135">
        <f>Részletező_Önk!S7</f>
        <v>0</v>
      </c>
      <c r="E20" s="135">
        <f>Részletező_Önk!S7</f>
        <v>0</v>
      </c>
      <c r="F20" s="327">
        <f>Részletező_Önk!U4</f>
        <v>0</v>
      </c>
    </row>
    <row r="21" spans="1:7">
      <c r="A21" s="325">
        <v>12</v>
      </c>
      <c r="B21" s="132" t="s">
        <v>30</v>
      </c>
      <c r="C21" s="132"/>
      <c r="D21" s="133">
        <f>SUM(D11:D20)</f>
        <v>12484</v>
      </c>
      <c r="E21" s="133">
        <f>SUM(E11:E20)</f>
        <v>12484</v>
      </c>
      <c r="F21" s="328">
        <f>SUM(F10:F20)</f>
        <v>4</v>
      </c>
    </row>
    <row r="22" spans="1:7">
      <c r="A22" s="325">
        <v>13</v>
      </c>
      <c r="B22" s="61"/>
      <c r="C22" s="131" t="s">
        <v>31</v>
      </c>
      <c r="D22" s="135">
        <f>Részletező_Önk!H7+Részletező_Önk!I7</f>
        <v>1467.54</v>
      </c>
      <c r="E22" s="135">
        <v>13584</v>
      </c>
      <c r="F22" s="329">
        <v>2</v>
      </c>
    </row>
    <row r="23" spans="1:7">
      <c r="A23" s="325">
        <v>14</v>
      </c>
      <c r="B23" s="132" t="s">
        <v>32</v>
      </c>
      <c r="C23" s="136"/>
      <c r="D23" s="137">
        <f>SUM(D21:D22)</f>
        <v>13951.54</v>
      </c>
      <c r="E23" s="137">
        <f>SUM(E21:E22)</f>
        <v>26068</v>
      </c>
      <c r="F23" s="330"/>
    </row>
    <row r="24" spans="1:7">
      <c r="A24" s="325">
        <v>15</v>
      </c>
      <c r="B24" s="129" t="s">
        <v>33</v>
      </c>
      <c r="C24" s="129"/>
      <c r="D24" s="130"/>
      <c r="E24" s="130"/>
      <c r="F24" s="331"/>
    </row>
    <row r="25" spans="1:7" ht="22.5">
      <c r="A25" s="325">
        <v>16</v>
      </c>
      <c r="B25" s="129"/>
      <c r="C25" s="289" t="s">
        <v>377</v>
      </c>
      <c r="D25" s="135">
        <f>Részletező_Önk!D10</f>
        <v>1816.1499999999999</v>
      </c>
      <c r="E25" s="135">
        <f>Részletező_Önk!D10</f>
        <v>1816.1499999999999</v>
      </c>
      <c r="F25" s="332"/>
    </row>
    <row r="26" spans="1:7">
      <c r="A26" s="325">
        <v>17</v>
      </c>
      <c r="B26" s="129"/>
      <c r="C26" s="289" t="s">
        <v>380</v>
      </c>
      <c r="D26" s="135">
        <f>Részletező_Önk!E10</f>
        <v>0</v>
      </c>
      <c r="E26" s="135">
        <f>Részletező_Önk!E10</f>
        <v>0</v>
      </c>
      <c r="F26" s="332"/>
    </row>
    <row r="27" spans="1:7" s="180" customFormat="1">
      <c r="A27" s="325">
        <v>18</v>
      </c>
      <c r="B27" s="129"/>
      <c r="C27" s="286" t="s">
        <v>37</v>
      </c>
      <c r="D27" s="135">
        <f>Részletező_Önk!J22</f>
        <v>0</v>
      </c>
      <c r="E27" s="135">
        <f>Részletező_Önk!J22</f>
        <v>0</v>
      </c>
      <c r="F27" s="332"/>
    </row>
    <row r="28" spans="1:7" s="180" customFormat="1">
      <c r="A28" s="325">
        <v>19</v>
      </c>
      <c r="B28" s="129"/>
      <c r="C28" s="129" t="str">
        <f>Részletező_Önk!K1</f>
        <v>Zöldterület-kezelés</v>
      </c>
      <c r="D28" s="135">
        <f>Részletező_Önk!K10</f>
        <v>0</v>
      </c>
      <c r="E28" s="135">
        <f>Részletező_Önk!K10</f>
        <v>0</v>
      </c>
      <c r="F28" s="332"/>
    </row>
    <row r="29" spans="1:7">
      <c r="A29" s="325">
        <v>20</v>
      </c>
      <c r="B29" s="129"/>
      <c r="C29" s="131" t="str">
        <f>Részletező_Önk!L1</f>
        <v xml:space="preserve">Váors, községszolgáltatási egyéb szolgáltatások </v>
      </c>
      <c r="D29" s="135">
        <f>Részletező_Önk!L10</f>
        <v>0</v>
      </c>
      <c r="E29" s="135">
        <v>0</v>
      </c>
      <c r="F29" s="332"/>
    </row>
    <row r="30" spans="1:7">
      <c r="A30" s="325">
        <v>21</v>
      </c>
      <c r="B30" s="129"/>
      <c r="C30" s="131" t="str">
        <f>Részletező_Önk!M1</f>
        <v>Háziorvosi alapellátás</v>
      </c>
      <c r="D30" s="135">
        <f>Részletező_Önk!M10</f>
        <v>0</v>
      </c>
      <c r="E30" s="135">
        <f>Részletező_Önk!M10</f>
        <v>0</v>
      </c>
      <c r="F30" s="332"/>
    </row>
    <row r="31" spans="1:7">
      <c r="A31" s="325">
        <v>22</v>
      </c>
      <c r="B31" s="129"/>
      <c r="C31" s="131" t="s">
        <v>417</v>
      </c>
      <c r="D31" s="135">
        <f>Részletező_Önk!R10</f>
        <v>0</v>
      </c>
      <c r="E31" s="135">
        <f>Részletező_Önk!R10</f>
        <v>0</v>
      </c>
      <c r="F31" s="332"/>
      <c r="G31" s="51"/>
    </row>
    <row r="32" spans="1:7">
      <c r="A32" s="325">
        <v>23</v>
      </c>
      <c r="B32" s="129"/>
      <c r="C32" s="131" t="str">
        <f>Részletező_Önk!O1</f>
        <v xml:space="preserve">Könyvtári szolgáltatások </v>
      </c>
      <c r="D32" s="135">
        <f>Részletező_Önk!O10</f>
        <v>0</v>
      </c>
      <c r="E32" s="135">
        <f>Részletező_Önk!O10</f>
        <v>0</v>
      </c>
      <c r="F32" s="332"/>
    </row>
    <row r="33" spans="1:6" ht="23.25">
      <c r="A33" s="325">
        <v>24</v>
      </c>
      <c r="B33" s="129"/>
      <c r="C33" s="287" t="str">
        <f>Részletező_Önk!P1</f>
        <v>Közművelődés-hagyományos közösségi kulturális értékek gondozása</v>
      </c>
      <c r="D33" s="135">
        <f>Részletező_Önk!P10</f>
        <v>368.54999999999995</v>
      </c>
      <c r="E33" s="135">
        <f>Részletező_Önk!P10</f>
        <v>368.54999999999995</v>
      </c>
      <c r="F33" s="332"/>
    </row>
    <row r="34" spans="1:6" s="180" customFormat="1">
      <c r="A34" s="325">
        <v>25</v>
      </c>
      <c r="B34" s="129"/>
      <c r="C34" s="288" t="s">
        <v>437</v>
      </c>
      <c r="D34" s="135">
        <f>Részletező_Önk!S10</f>
        <v>0</v>
      </c>
      <c r="E34" s="135">
        <f>Részletező_Önk!S10</f>
        <v>0</v>
      </c>
      <c r="F34" s="332"/>
    </row>
    <row r="35" spans="1:6">
      <c r="A35" s="325">
        <v>26</v>
      </c>
      <c r="B35" s="129"/>
      <c r="C35" s="131" t="s">
        <v>31</v>
      </c>
      <c r="D35" s="135">
        <f>Részletező_Önk!I10+Részletező_Önk!H10</f>
        <v>128.41</v>
      </c>
      <c r="E35" s="135">
        <f>Részletező_Önk!I10+Részletező_Önk!H10+1611</f>
        <v>1739.41</v>
      </c>
      <c r="F35" s="332"/>
    </row>
    <row r="36" spans="1:6">
      <c r="A36" s="325">
        <v>27</v>
      </c>
      <c r="B36" s="132" t="s">
        <v>35</v>
      </c>
      <c r="C36" s="132"/>
      <c r="D36" s="133">
        <f>SUM(D25:D35)</f>
        <v>2313.1099999999997</v>
      </c>
      <c r="E36" s="133">
        <f>SUM(E25:E35)</f>
        <v>3924.1099999999997</v>
      </c>
      <c r="F36" s="333"/>
    </row>
    <row r="37" spans="1:6">
      <c r="A37" s="325">
        <v>28</v>
      </c>
      <c r="B37" s="129" t="s">
        <v>36</v>
      </c>
      <c r="C37" s="129"/>
      <c r="D37" s="130"/>
      <c r="E37" s="130"/>
      <c r="F37" s="332"/>
    </row>
    <row r="38" spans="1:6" ht="22.5">
      <c r="A38" s="325">
        <v>29</v>
      </c>
      <c r="B38" s="129"/>
      <c r="C38" s="289" t="s">
        <v>377</v>
      </c>
      <c r="D38" s="135">
        <f>Részletező_Önk!D11</f>
        <v>0</v>
      </c>
      <c r="E38" s="135">
        <f>Részletező_Önk!D11</f>
        <v>0</v>
      </c>
      <c r="F38" s="332"/>
    </row>
    <row r="39" spans="1:6">
      <c r="A39" s="325">
        <v>30</v>
      </c>
      <c r="B39" s="129"/>
      <c r="C39" s="289" t="s">
        <v>380</v>
      </c>
      <c r="D39" s="135">
        <f>Részletező_Önk!E11</f>
        <v>147</v>
      </c>
      <c r="E39" s="135">
        <f>Részletező_Önk!E11</f>
        <v>147</v>
      </c>
      <c r="F39" s="332"/>
    </row>
    <row r="40" spans="1:6">
      <c r="A40" s="325">
        <v>31</v>
      </c>
      <c r="B40" s="129"/>
      <c r="C40" s="286" t="s">
        <v>37</v>
      </c>
      <c r="D40" s="135">
        <f>Részletező_Önk!J11</f>
        <v>1054</v>
      </c>
      <c r="E40" s="135">
        <f>Részletező_Önk!J11</f>
        <v>1054</v>
      </c>
      <c r="F40" s="332"/>
    </row>
    <row r="41" spans="1:6">
      <c r="A41" s="325">
        <v>32</v>
      </c>
      <c r="B41" s="129"/>
      <c r="C41" s="129" t="str">
        <f>Részletező_Önk!K1</f>
        <v>Zöldterület-kezelés</v>
      </c>
      <c r="D41" s="135">
        <f>Részletező_Önk!K11</f>
        <v>417</v>
      </c>
      <c r="E41" s="135">
        <f>Részletező_Önk!K11</f>
        <v>417</v>
      </c>
      <c r="F41" s="332"/>
    </row>
    <row r="42" spans="1:6">
      <c r="A42" s="325">
        <v>33</v>
      </c>
      <c r="B42" s="129"/>
      <c r="C42" s="131" t="str">
        <f>Részletező_Önk!L1</f>
        <v xml:space="preserve">Váors, községszolgáltatási egyéb szolgáltatások </v>
      </c>
      <c r="D42" s="135">
        <f>Részletező_Önk!L11</f>
        <v>12277</v>
      </c>
      <c r="E42" s="135">
        <f>Részletező_Önk!L11+4456</f>
        <v>16733</v>
      </c>
      <c r="F42" s="332"/>
    </row>
    <row r="43" spans="1:6">
      <c r="A43" s="325">
        <v>34</v>
      </c>
      <c r="B43" s="129"/>
      <c r="C43" s="131" t="str">
        <f>Részletező_Önk!M1</f>
        <v>Háziorvosi alapellátás</v>
      </c>
      <c r="D43" s="135">
        <f>Részletező_Önk!M11</f>
        <v>322</v>
      </c>
      <c r="E43" s="135">
        <f>Részletező_Önk!M11</f>
        <v>322</v>
      </c>
      <c r="F43" s="332"/>
    </row>
    <row r="44" spans="1:6" s="180" customFormat="1">
      <c r="A44" s="325">
        <v>35</v>
      </c>
      <c r="B44" s="129"/>
      <c r="C44" s="131" t="s">
        <v>419</v>
      </c>
      <c r="D44" s="135">
        <f>Részletező_Önk!N11</f>
        <v>478</v>
      </c>
      <c r="E44" s="135">
        <f>Részletező_Önk!N11</f>
        <v>478</v>
      </c>
      <c r="F44" s="332"/>
    </row>
    <row r="45" spans="1:6" s="180" customFormat="1">
      <c r="A45" s="325">
        <v>36</v>
      </c>
      <c r="B45" s="129"/>
      <c r="C45" s="131" t="s">
        <v>417</v>
      </c>
      <c r="D45" s="135">
        <f>Részletező_Önk!R11</f>
        <v>1428</v>
      </c>
      <c r="E45" s="135">
        <f>Részletező_Önk!R11</f>
        <v>1428</v>
      </c>
      <c r="F45" s="332"/>
    </row>
    <row r="46" spans="1:6">
      <c r="A46" s="325">
        <v>37</v>
      </c>
      <c r="B46" s="129"/>
      <c r="C46" s="131" t="str">
        <f>Részletező_Önk!O1</f>
        <v xml:space="preserve">Könyvtári szolgáltatások </v>
      </c>
      <c r="D46" s="135">
        <f>Részletező_Önk!O11</f>
        <v>330</v>
      </c>
      <c r="E46" s="135">
        <f>Részletező_Önk!O11</f>
        <v>330</v>
      </c>
      <c r="F46" s="332"/>
    </row>
    <row r="47" spans="1:6" ht="23.25">
      <c r="A47" s="325">
        <v>38</v>
      </c>
      <c r="B47" s="129"/>
      <c r="C47" s="287" t="str">
        <f>Részletező_Önk!P1</f>
        <v>Közművelődés-hagyományos közösségi kulturális értékek gondozása</v>
      </c>
      <c r="D47" s="135">
        <f>Részletező_Önk!P11</f>
        <v>3686</v>
      </c>
      <c r="E47" s="135">
        <f>Részletező_Önk!P11</f>
        <v>3686</v>
      </c>
      <c r="F47" s="332"/>
    </row>
    <row r="48" spans="1:6" s="180" customFormat="1">
      <c r="A48" s="325">
        <v>39</v>
      </c>
      <c r="B48" s="129"/>
      <c r="C48" s="287" t="s">
        <v>437</v>
      </c>
      <c r="D48" s="135">
        <f>Részletező_Önk!S11</f>
        <v>2694.6509999999998</v>
      </c>
      <c r="E48" s="135">
        <f>Részletező_Önk!S11</f>
        <v>2694.6509999999998</v>
      </c>
      <c r="F48" s="332"/>
    </row>
    <row r="49" spans="1:7">
      <c r="A49" s="325">
        <v>40</v>
      </c>
      <c r="B49" s="129"/>
      <c r="C49" s="288" t="s">
        <v>412</v>
      </c>
      <c r="D49" s="135">
        <f>Részletező_Önk!U11</f>
        <v>0</v>
      </c>
      <c r="E49" s="135">
        <f>Részletező_Önk!U11</f>
        <v>0</v>
      </c>
      <c r="F49" s="332"/>
    </row>
    <row r="50" spans="1:7" s="180" customFormat="1">
      <c r="A50" s="325">
        <v>41</v>
      </c>
      <c r="B50" s="129"/>
      <c r="C50" s="288" t="s">
        <v>438</v>
      </c>
      <c r="D50" s="135">
        <f>Részletező_Önk!V11</f>
        <v>311.09800000000001</v>
      </c>
      <c r="E50" s="135">
        <f>Részletező_Önk!V11</f>
        <v>311.09800000000001</v>
      </c>
      <c r="F50" s="332"/>
    </row>
    <row r="51" spans="1:7">
      <c r="A51" s="325">
        <v>42</v>
      </c>
      <c r="B51" s="129"/>
      <c r="C51" s="131" t="s">
        <v>31</v>
      </c>
      <c r="D51" s="135">
        <f>Részletező_Önk!H11+Részletező_Önk!I11</f>
        <v>148.59</v>
      </c>
      <c r="E51" s="135">
        <f>Részletező_Önk!H11+Részletező_Önk!I11</f>
        <v>148.59</v>
      </c>
      <c r="F51" s="332"/>
    </row>
    <row r="52" spans="1:7">
      <c r="A52" s="325">
        <v>43</v>
      </c>
      <c r="B52" s="139" t="s">
        <v>38</v>
      </c>
      <c r="C52" s="140"/>
      <c r="D52" s="141">
        <f>SUM(D38:D51)</f>
        <v>23293.339</v>
      </c>
      <c r="E52" s="141">
        <f>SUM(E38:E51)</f>
        <v>27749.339</v>
      </c>
      <c r="F52" s="334"/>
      <c r="G52" s="51"/>
    </row>
    <row r="53" spans="1:7">
      <c r="A53" s="325">
        <v>44</v>
      </c>
      <c r="B53" s="129" t="s">
        <v>39</v>
      </c>
      <c r="C53" s="129"/>
      <c r="D53" s="130"/>
      <c r="E53" s="130"/>
      <c r="F53" s="332"/>
    </row>
    <row r="54" spans="1:7">
      <c r="A54" s="325">
        <v>45</v>
      </c>
      <c r="B54" s="142" t="s">
        <v>40</v>
      </c>
      <c r="C54" s="142"/>
      <c r="D54" s="130"/>
      <c r="E54" s="130"/>
      <c r="F54" s="332"/>
    </row>
    <row r="55" spans="1:7">
      <c r="A55" s="325">
        <v>46</v>
      </c>
      <c r="B55" s="142"/>
      <c r="C55" s="142" t="s">
        <v>459</v>
      </c>
      <c r="D55" s="135">
        <f>'6.számú melléklet '!C17+'6.számú melléklet '!C18+1</f>
        <v>7329</v>
      </c>
      <c r="E55" s="135">
        <f>'6.számú melléklet '!D17+'6.számú melléklet '!D18+1</f>
        <v>7329</v>
      </c>
      <c r="F55" s="332"/>
    </row>
    <row r="56" spans="1:7">
      <c r="A56" s="325">
        <v>47</v>
      </c>
      <c r="B56" s="142"/>
      <c r="C56" s="129" t="s">
        <v>41</v>
      </c>
      <c r="D56" s="130">
        <f>'6.számú melléklet '!C8</f>
        <v>369</v>
      </c>
      <c r="E56" s="130">
        <f>'6.számú melléklet '!D8</f>
        <v>589</v>
      </c>
      <c r="F56" s="332"/>
    </row>
    <row r="57" spans="1:7">
      <c r="A57" s="325">
        <v>48</v>
      </c>
      <c r="B57" s="129"/>
      <c r="C57" s="143" t="s">
        <v>42</v>
      </c>
      <c r="D57" s="130">
        <f>'6.számú melléklet '!C9</f>
        <v>496.8</v>
      </c>
      <c r="E57" s="130">
        <f>'6.számú melléklet '!D9</f>
        <v>699</v>
      </c>
      <c r="F57" s="332"/>
    </row>
    <row r="58" spans="1:7" s="180" customFormat="1">
      <c r="A58" s="325">
        <v>49</v>
      </c>
      <c r="B58" s="129"/>
      <c r="C58" s="143" t="s">
        <v>184</v>
      </c>
      <c r="D58" s="130">
        <f>Részletező_Önk!F41+Részletező_Önk!D41</f>
        <v>2280.491</v>
      </c>
      <c r="E58" s="130">
        <f>Részletező_Önk!F41+Részletező_Önk!D41+25+1000+485-3</f>
        <v>3787.491</v>
      </c>
      <c r="F58" s="332"/>
    </row>
    <row r="59" spans="1:7">
      <c r="A59" s="325">
        <v>50</v>
      </c>
      <c r="B59" s="142" t="s">
        <v>43</v>
      </c>
      <c r="C59" s="129"/>
      <c r="D59" s="130"/>
      <c r="E59" s="130"/>
      <c r="F59" s="332"/>
    </row>
    <row r="60" spans="1:7" s="180" customFormat="1">
      <c r="A60" s="325">
        <v>51</v>
      </c>
      <c r="B60" s="142"/>
      <c r="C60" s="129" t="s">
        <v>416</v>
      </c>
      <c r="D60" s="130">
        <f>SUM('6.számú melléklet '!C15)</f>
        <v>1000</v>
      </c>
      <c r="E60" s="130">
        <f>SUM('6.számú melléklet '!D15)</f>
        <v>500</v>
      </c>
      <c r="F60" s="332"/>
    </row>
    <row r="61" spans="1:7">
      <c r="A61" s="325">
        <v>52</v>
      </c>
      <c r="B61" s="129"/>
      <c r="C61" s="129" t="s">
        <v>23</v>
      </c>
      <c r="D61" s="203">
        <f>'6.számú melléklet '!C16+'6.számú melléklet '!C11</f>
        <v>115</v>
      </c>
      <c r="E61" s="203">
        <f>'6.számú melléklet '!D16+'6.számú melléklet '!D11</f>
        <v>115</v>
      </c>
      <c r="F61" s="332"/>
    </row>
    <row r="62" spans="1:7" s="180" customFormat="1">
      <c r="A62" s="325">
        <v>53</v>
      </c>
      <c r="B62" s="129"/>
      <c r="C62" s="129" t="s">
        <v>435</v>
      </c>
      <c r="D62" s="203">
        <f>'6.számú melléklet '!C12</f>
        <v>50</v>
      </c>
      <c r="E62" s="203">
        <f>'6.számú melléklet '!D12</f>
        <v>50</v>
      </c>
      <c r="F62" s="332"/>
    </row>
    <row r="63" spans="1:7" s="180" customFormat="1">
      <c r="A63" s="325">
        <v>54</v>
      </c>
      <c r="B63" s="129"/>
      <c r="C63" s="129" t="s">
        <v>436</v>
      </c>
      <c r="D63" s="203">
        <f>'6.számú melléklet '!C13+'6.számú melléklet '!C14</f>
        <v>350</v>
      </c>
      <c r="E63" s="203">
        <f>'6.számú melléklet '!D13+'6.számú melléklet '!D14</f>
        <v>485</v>
      </c>
      <c r="F63" s="332"/>
    </row>
    <row r="64" spans="1:7" s="180" customFormat="1">
      <c r="A64" s="325">
        <v>55</v>
      </c>
      <c r="B64" s="129"/>
      <c r="C64" s="129" t="s">
        <v>227</v>
      </c>
      <c r="D64" s="203">
        <f>'6.számú melléklet '!C10+'6.számú melléklet '!C20+'6.számú melléklet '!C19</f>
        <v>97</v>
      </c>
      <c r="E64" s="203">
        <f>'6.számú melléklet '!D10+'6.számú melléklet '!D20+'6.számú melléklet '!D19+'6.számú melléklet '!D21</f>
        <v>162</v>
      </c>
      <c r="F64" s="332"/>
    </row>
    <row r="65" spans="1:7" ht="15.75" thickBot="1">
      <c r="A65" s="325">
        <v>56</v>
      </c>
      <c r="B65" s="144" t="s">
        <v>44</v>
      </c>
      <c r="C65" s="144"/>
      <c r="D65" s="145">
        <f>SUM(D55:D64)</f>
        <v>12087.290999999999</v>
      </c>
      <c r="E65" s="145">
        <f>SUM(E55:E64)</f>
        <v>13716.491</v>
      </c>
      <c r="F65" s="335"/>
      <c r="G65" s="51"/>
    </row>
    <row r="66" spans="1:7">
      <c r="A66" s="325">
        <v>57</v>
      </c>
      <c r="B66" s="129" t="s">
        <v>45</v>
      </c>
      <c r="C66" s="129"/>
      <c r="D66" s="130"/>
      <c r="E66" s="130"/>
      <c r="F66" s="332"/>
      <c r="G66" s="51"/>
    </row>
    <row r="67" spans="1:7">
      <c r="A67" s="325">
        <v>58</v>
      </c>
      <c r="B67" s="129"/>
      <c r="C67" s="129" t="s">
        <v>199</v>
      </c>
      <c r="D67" s="130">
        <f>'6.számú melléklet '!C23</f>
        <v>50</v>
      </c>
      <c r="E67" s="130">
        <f>'6.számú melléklet '!D23</f>
        <v>50</v>
      </c>
      <c r="F67" s="332"/>
    </row>
    <row r="68" spans="1:7" s="180" customFormat="1">
      <c r="A68" s="325">
        <v>59</v>
      </c>
      <c r="B68" s="129"/>
      <c r="C68" s="129" t="s">
        <v>200</v>
      </c>
      <c r="D68" s="130">
        <f>'6.számú melléklet '!C24</f>
        <v>200</v>
      </c>
      <c r="E68" s="130">
        <f>'6.számú melléklet '!D24</f>
        <v>0</v>
      </c>
      <c r="F68" s="332"/>
    </row>
    <row r="69" spans="1:7" s="180" customFormat="1">
      <c r="A69" s="325">
        <v>60</v>
      </c>
      <c r="B69" s="129"/>
      <c r="C69" s="129" t="s">
        <v>201</v>
      </c>
      <c r="D69" s="130">
        <f>'6.számú melléklet '!C25</f>
        <v>200</v>
      </c>
      <c r="E69" s="130">
        <f>'6.számú melléklet '!D25</f>
        <v>400</v>
      </c>
      <c r="F69" s="332"/>
    </row>
    <row r="70" spans="1:7">
      <c r="A70" s="325">
        <v>61</v>
      </c>
      <c r="B70" s="129"/>
      <c r="C70" s="129" t="s">
        <v>202</v>
      </c>
      <c r="D70" s="130">
        <f>'6.számú melléklet '!C26</f>
        <v>100</v>
      </c>
      <c r="E70" s="130">
        <f>'6.számú melléklet '!D26</f>
        <v>100</v>
      </c>
      <c r="F70" s="332"/>
    </row>
    <row r="71" spans="1:7">
      <c r="A71" s="325">
        <v>62</v>
      </c>
      <c r="B71" s="129"/>
      <c r="C71" s="129" t="s">
        <v>203</v>
      </c>
      <c r="D71" s="130">
        <f>'6.számú melléklet '!C27</f>
        <v>26</v>
      </c>
      <c r="E71" s="130">
        <f>'6.számú melléklet '!D27</f>
        <v>26</v>
      </c>
      <c r="F71" s="332"/>
    </row>
    <row r="72" spans="1:7">
      <c r="A72" s="325">
        <v>63</v>
      </c>
      <c r="B72" s="129"/>
      <c r="C72" s="129" t="s">
        <v>204</v>
      </c>
      <c r="D72" s="130">
        <f>'6.számú melléklet '!C28</f>
        <v>200</v>
      </c>
      <c r="E72" s="130">
        <f>'6.számú melléklet '!D28</f>
        <v>555</v>
      </c>
      <c r="F72" s="332"/>
    </row>
    <row r="73" spans="1:7">
      <c r="A73" s="325">
        <v>64</v>
      </c>
      <c r="B73" s="132" t="s">
        <v>46</v>
      </c>
      <c r="C73" s="132"/>
      <c r="D73" s="133">
        <f>SUM(D67:D72)</f>
        <v>776</v>
      </c>
      <c r="E73" s="133">
        <f>SUM(E67:E72)</f>
        <v>1131</v>
      </c>
      <c r="F73" s="333"/>
    </row>
    <row r="74" spans="1:7">
      <c r="A74" s="325">
        <v>65</v>
      </c>
      <c r="B74" s="146"/>
      <c r="C74" s="132"/>
      <c r="D74" s="133"/>
      <c r="E74" s="133"/>
      <c r="F74" s="333"/>
    </row>
    <row r="75" spans="1:7">
      <c r="A75" s="325">
        <v>66</v>
      </c>
      <c r="B75" s="132" t="s">
        <v>47</v>
      </c>
      <c r="C75" s="132"/>
      <c r="D75" s="133">
        <f>Részletező_Önk!F37</f>
        <v>995.2</v>
      </c>
      <c r="E75" s="133">
        <v>93297</v>
      </c>
      <c r="F75" s="333"/>
    </row>
    <row r="76" spans="1:7">
      <c r="A76" s="325">
        <v>67</v>
      </c>
      <c r="B76" s="129" t="s">
        <v>48</v>
      </c>
      <c r="C76" s="129"/>
      <c r="D76" s="130"/>
      <c r="E76" s="130"/>
      <c r="F76" s="332"/>
    </row>
    <row r="77" spans="1:7">
      <c r="A77" s="325">
        <v>68</v>
      </c>
      <c r="B77" s="129"/>
      <c r="C77" s="129" t="s">
        <v>49</v>
      </c>
      <c r="D77" s="130">
        <f>'7.számú melléklet '!E10</f>
        <v>0</v>
      </c>
      <c r="E77" s="130">
        <f>'7.számú melléklet '!F10</f>
        <v>28714</v>
      </c>
      <c r="F77" s="332"/>
    </row>
    <row r="78" spans="1:7">
      <c r="A78" s="325">
        <v>69</v>
      </c>
      <c r="B78" s="129"/>
      <c r="C78" s="129" t="s">
        <v>50</v>
      </c>
      <c r="D78" s="130">
        <f>Részletező_Önk!L38/1.27</f>
        <v>73851.181102362199</v>
      </c>
      <c r="E78" s="130">
        <v>4562</v>
      </c>
      <c r="F78" s="332"/>
    </row>
    <row r="79" spans="1:7">
      <c r="A79" s="325">
        <v>70</v>
      </c>
      <c r="B79" s="129"/>
      <c r="C79" s="129" t="s">
        <v>168</v>
      </c>
      <c r="D79" s="130">
        <f>D78*0.27</f>
        <v>19939.818897637797</v>
      </c>
      <c r="E79" s="130">
        <f>E78*0.27-1</f>
        <v>1230.74</v>
      </c>
      <c r="F79" s="332"/>
    </row>
    <row r="80" spans="1:7" ht="15.75" thickBot="1">
      <c r="A80" s="325">
        <v>71</v>
      </c>
      <c r="B80" s="144" t="s">
        <v>51</v>
      </c>
      <c r="C80" s="144"/>
      <c r="D80" s="145">
        <f>SUM(D77:D79)</f>
        <v>93791</v>
      </c>
      <c r="E80" s="145">
        <f>SUM(E77:E79)</f>
        <v>34506.74</v>
      </c>
      <c r="F80" s="335"/>
    </row>
    <row r="81" spans="1:7" ht="15.75" thickBot="1">
      <c r="A81" s="336">
        <v>72</v>
      </c>
      <c r="B81" s="147"/>
      <c r="C81" s="147" t="s">
        <v>52</v>
      </c>
      <c r="D81" s="148">
        <f>D23+D36+D52+D65+D73+D74+D75+D80</f>
        <v>147207.47999999998</v>
      </c>
      <c r="E81" s="148">
        <f>E23+E36+E52+E65+E73+E74+E75+E80</f>
        <v>200392.68</v>
      </c>
      <c r="F81" s="337">
        <f>SUM(F21+F22)</f>
        <v>6</v>
      </c>
      <c r="G81" s="51"/>
    </row>
    <row r="82" spans="1:7">
      <c r="A82" s="149"/>
      <c r="B82" s="61"/>
      <c r="C82" s="58"/>
      <c r="D82" s="58"/>
      <c r="E82" s="58"/>
      <c r="F82" s="214"/>
    </row>
    <row r="83" spans="1:7">
      <c r="A83" s="150"/>
      <c r="B83" s="56" t="s">
        <v>53</v>
      </c>
      <c r="C83" s="125"/>
      <c r="D83" s="125"/>
      <c r="E83" s="125"/>
      <c r="F83" s="214"/>
    </row>
    <row r="84" spans="1:7">
      <c r="A84" s="149"/>
      <c r="B84" s="61"/>
      <c r="C84" s="58"/>
      <c r="D84" s="58"/>
      <c r="E84" s="58"/>
      <c r="F84" s="214"/>
    </row>
    <row r="85" spans="1:7" ht="15.75" thickBot="1">
      <c r="A85" s="149"/>
      <c r="B85" s="61"/>
      <c r="C85" s="58"/>
      <c r="D85" s="58"/>
      <c r="E85" s="58"/>
      <c r="F85" s="214"/>
    </row>
    <row r="86" spans="1:7" ht="15" customHeight="1">
      <c r="A86" s="500"/>
      <c r="B86" s="495" t="s">
        <v>0</v>
      </c>
      <c r="C86" s="496"/>
      <c r="D86" s="480" t="s">
        <v>181</v>
      </c>
      <c r="E86" s="480" t="s">
        <v>457</v>
      </c>
      <c r="F86" s="498" t="s">
        <v>175</v>
      </c>
    </row>
    <row r="87" spans="1:7">
      <c r="A87" s="501"/>
      <c r="B87" s="497"/>
      <c r="C87" s="497"/>
      <c r="D87" s="481"/>
      <c r="E87" s="481"/>
      <c r="F87" s="499"/>
      <c r="G87" s="51"/>
    </row>
    <row r="88" spans="1:7">
      <c r="A88" s="319">
        <v>73</v>
      </c>
      <c r="B88" s="470" t="s">
        <v>28</v>
      </c>
      <c r="C88" s="471"/>
      <c r="D88" s="318"/>
      <c r="E88" s="318"/>
      <c r="F88" s="338"/>
    </row>
    <row r="89" spans="1:7">
      <c r="A89" s="319">
        <v>74</v>
      </c>
      <c r="B89" s="127"/>
      <c r="C89" s="127" t="s">
        <v>54</v>
      </c>
      <c r="D89" s="128">
        <v>0</v>
      </c>
      <c r="E89" s="128">
        <v>0</v>
      </c>
      <c r="F89" s="338"/>
      <c r="G89" s="51"/>
    </row>
    <row r="90" spans="1:7">
      <c r="A90" s="319">
        <v>75</v>
      </c>
      <c r="B90" s="138" t="s">
        <v>32</v>
      </c>
      <c r="C90" s="138"/>
      <c r="D90" s="151">
        <v>0</v>
      </c>
      <c r="E90" s="151">
        <v>0</v>
      </c>
      <c r="F90" s="328">
        <v>0</v>
      </c>
    </row>
    <row r="91" spans="1:7">
      <c r="A91" s="319">
        <v>76</v>
      </c>
      <c r="B91" s="127"/>
      <c r="C91" s="153" t="s">
        <v>54</v>
      </c>
      <c r="D91" s="175">
        <v>0</v>
      </c>
      <c r="E91" s="175">
        <v>0</v>
      </c>
      <c r="F91" s="339"/>
    </row>
    <row r="92" spans="1:7">
      <c r="A92" s="319">
        <v>77</v>
      </c>
      <c r="B92" s="138" t="s">
        <v>55</v>
      </c>
      <c r="C92" s="138"/>
      <c r="D92" s="151">
        <f>SUM(D90:D91)</f>
        <v>0</v>
      </c>
      <c r="E92" s="151">
        <f>SUM(E90:E91)</f>
        <v>0</v>
      </c>
      <c r="F92" s="328">
        <v>0</v>
      </c>
    </row>
    <row r="93" spans="1:7" ht="15.75" thickBot="1">
      <c r="A93" s="340">
        <v>78</v>
      </c>
      <c r="B93" s="154"/>
      <c r="C93" s="154" t="s">
        <v>56</v>
      </c>
      <c r="D93" s="176">
        <f>SUM(D92,D90)</f>
        <v>0</v>
      </c>
      <c r="E93" s="176">
        <f>SUM(E92,E90)</f>
        <v>0</v>
      </c>
      <c r="F93" s="341"/>
    </row>
    <row r="94" spans="1:7">
      <c r="A94" s="149"/>
      <c r="B94" s="61"/>
      <c r="C94" s="58"/>
      <c r="D94" s="58"/>
      <c r="E94" s="58"/>
      <c r="F94" s="214"/>
    </row>
    <row r="95" spans="1:7">
      <c r="A95" s="149"/>
      <c r="B95" s="61"/>
      <c r="C95" s="58"/>
      <c r="D95" s="58"/>
      <c r="E95" s="58"/>
      <c r="F95" s="214"/>
    </row>
    <row r="96" spans="1:7">
      <c r="A96" s="149"/>
      <c r="B96" s="56" t="s">
        <v>57</v>
      </c>
      <c r="C96" s="125"/>
      <c r="D96" s="125"/>
      <c r="E96" s="125"/>
      <c r="F96" s="214"/>
    </row>
    <row r="97" spans="1:7" ht="15.75" thickBot="1">
      <c r="A97" s="149"/>
      <c r="B97" s="61"/>
      <c r="C97" s="58"/>
      <c r="D97" s="58"/>
      <c r="E97" s="58"/>
      <c r="F97" s="214"/>
    </row>
    <row r="98" spans="1:7" ht="12.75" customHeight="1">
      <c r="A98" s="472"/>
      <c r="B98" s="474" t="s">
        <v>0</v>
      </c>
      <c r="C98" s="475"/>
      <c r="D98" s="480" t="s">
        <v>181</v>
      </c>
      <c r="E98" s="480" t="s">
        <v>457</v>
      </c>
      <c r="F98" s="478" t="s">
        <v>175</v>
      </c>
    </row>
    <row r="99" spans="1:7">
      <c r="A99" s="473"/>
      <c r="B99" s="476"/>
      <c r="C99" s="477"/>
      <c r="D99" s="481"/>
      <c r="E99" s="481"/>
      <c r="F99" s="479"/>
    </row>
    <row r="100" spans="1:7">
      <c r="A100" s="319">
        <v>79</v>
      </c>
      <c r="B100" s="470" t="s">
        <v>28</v>
      </c>
      <c r="C100" s="471"/>
      <c r="D100" s="318"/>
      <c r="E100" s="318"/>
      <c r="F100" s="338"/>
      <c r="G100" s="37"/>
    </row>
    <row r="101" spans="1:7">
      <c r="A101" s="319">
        <v>80</v>
      </c>
      <c r="B101" s="127"/>
      <c r="C101" s="153" t="s">
        <v>34</v>
      </c>
      <c r="D101" s="152">
        <v>0</v>
      </c>
      <c r="E101" s="152">
        <v>0</v>
      </c>
      <c r="F101" s="338">
        <v>0</v>
      </c>
      <c r="G101" s="37"/>
    </row>
    <row r="102" spans="1:7">
      <c r="A102" s="319">
        <v>81</v>
      </c>
      <c r="B102" s="138" t="s">
        <v>32</v>
      </c>
      <c r="C102" s="138"/>
      <c r="D102" s="134">
        <f>SUM(D101)</f>
        <v>0</v>
      </c>
      <c r="E102" s="134">
        <f>SUM(E101)</f>
        <v>0</v>
      </c>
      <c r="F102" s="343">
        <f>SUM(F91:F100)</f>
        <v>0</v>
      </c>
      <c r="G102" s="51"/>
    </row>
    <row r="103" spans="1:7">
      <c r="A103" s="319">
        <v>82</v>
      </c>
      <c r="B103" s="470" t="s">
        <v>176</v>
      </c>
      <c r="C103" s="471"/>
      <c r="D103" s="174"/>
      <c r="E103" s="174"/>
      <c r="F103" s="344"/>
    </row>
    <row r="104" spans="1:7">
      <c r="A104" s="319">
        <v>83</v>
      </c>
      <c r="B104" s="127"/>
      <c r="C104" s="153" t="s">
        <v>34</v>
      </c>
      <c r="D104" s="152">
        <v>0</v>
      </c>
      <c r="E104" s="152">
        <v>0</v>
      </c>
      <c r="F104" s="339"/>
      <c r="G104" s="51"/>
    </row>
    <row r="105" spans="1:7">
      <c r="A105" s="319">
        <v>84</v>
      </c>
      <c r="B105" s="138" t="s">
        <v>55</v>
      </c>
      <c r="C105" s="138"/>
      <c r="D105" s="134">
        <f>SUM(D104)</f>
        <v>0</v>
      </c>
      <c r="E105" s="134">
        <f>SUM(E104)</f>
        <v>0</v>
      </c>
      <c r="F105" s="343">
        <f>SUM(F85:F104)</f>
        <v>0</v>
      </c>
      <c r="G105" s="51"/>
    </row>
    <row r="106" spans="1:7" ht="15.75" thickBot="1">
      <c r="A106" s="340">
        <v>85</v>
      </c>
      <c r="B106" s="154"/>
      <c r="C106" s="154" t="s">
        <v>58</v>
      </c>
      <c r="D106" s="176">
        <f>SUM(D102,D105)</f>
        <v>0</v>
      </c>
      <c r="E106" s="176">
        <f>SUM(E102,E105)</f>
        <v>0</v>
      </c>
      <c r="F106" s="341"/>
      <c r="G106" s="51"/>
    </row>
    <row r="107" spans="1:7">
      <c r="A107" s="342"/>
      <c r="B107" s="58"/>
      <c r="C107" s="58"/>
      <c r="D107" s="58"/>
      <c r="E107" s="58"/>
      <c r="F107" s="214"/>
    </row>
    <row r="108" spans="1:7" ht="15.75" thickBot="1">
      <c r="A108" s="342"/>
      <c r="B108" s="58"/>
      <c r="C108" s="58"/>
      <c r="D108" s="58"/>
      <c r="E108" s="58"/>
      <c r="F108" s="214"/>
    </row>
    <row r="109" spans="1:7" ht="15.75" thickBot="1">
      <c r="A109" s="345">
        <v>86</v>
      </c>
      <c r="B109" s="147"/>
      <c r="C109" s="147" t="s">
        <v>59</v>
      </c>
      <c r="D109" s="148">
        <f>D81+D93+D106</f>
        <v>147207.47999999998</v>
      </c>
      <c r="E109" s="148">
        <f>E81+E93+E106</f>
        <v>200392.68</v>
      </c>
      <c r="F109" s="346">
        <f>F21+F22</f>
        <v>6</v>
      </c>
    </row>
    <row r="110" spans="1:7">
      <c r="A110" s="38"/>
    </row>
  </sheetData>
  <mergeCells count="22">
    <mergeCell ref="A2:F2"/>
    <mergeCell ref="A3:F3"/>
    <mergeCell ref="A4:F4"/>
    <mergeCell ref="B88:C88"/>
    <mergeCell ref="D8:D9"/>
    <mergeCell ref="D86:D87"/>
    <mergeCell ref="A8:A9"/>
    <mergeCell ref="B7:C7"/>
    <mergeCell ref="B8:C9"/>
    <mergeCell ref="F8:F9"/>
    <mergeCell ref="B86:C87"/>
    <mergeCell ref="F86:F87"/>
    <mergeCell ref="A86:A87"/>
    <mergeCell ref="E8:E9"/>
    <mergeCell ref="E86:E87"/>
    <mergeCell ref="B103:C103"/>
    <mergeCell ref="A98:A99"/>
    <mergeCell ref="B98:C99"/>
    <mergeCell ref="F98:F99"/>
    <mergeCell ref="B100:C100"/>
    <mergeCell ref="D98:D99"/>
    <mergeCell ref="E98:E9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40"/>
  <sheetViews>
    <sheetView topLeftCell="A13" workbookViewId="0">
      <selection activeCell="E10" sqref="E10"/>
    </sheetView>
  </sheetViews>
  <sheetFormatPr defaultRowHeight="15"/>
  <cols>
    <col min="1" max="1" width="8" customWidth="1"/>
    <col min="2" max="2" width="56.5703125" customWidth="1"/>
    <col min="3" max="4" width="16.7109375" style="15" customWidth="1"/>
    <col min="5" max="5" width="25.7109375" customWidth="1"/>
    <col min="6" max="6" width="13.42578125" style="15" customWidth="1"/>
    <col min="7" max="7" width="12.42578125" customWidth="1"/>
  </cols>
  <sheetData>
    <row r="1" spans="1:7" ht="15.75">
      <c r="A1" s="503" t="s">
        <v>467</v>
      </c>
      <c r="B1" s="400"/>
      <c r="C1" s="400"/>
      <c r="D1" s="400"/>
    </row>
    <row r="2" spans="1:7" ht="15.75">
      <c r="A2" s="34"/>
      <c r="B2" s="34"/>
      <c r="C2" s="34"/>
      <c r="D2" s="320"/>
    </row>
    <row r="3" spans="1:7" s="16" customFormat="1" ht="15.75">
      <c r="A3" s="503" t="s">
        <v>19</v>
      </c>
      <c r="B3" s="400"/>
      <c r="C3" s="400"/>
      <c r="D3" s="400"/>
      <c r="F3" s="17"/>
    </row>
    <row r="4" spans="1:7" ht="14.25" customHeight="1">
      <c r="B4" s="502"/>
      <c r="C4" s="502"/>
      <c r="D4"/>
      <c r="E4" s="419"/>
      <c r="F4" s="419"/>
      <c r="G4" s="419"/>
    </row>
    <row r="5" spans="1:7" ht="14.25" customHeight="1" thickBot="1">
      <c r="B5" s="18"/>
      <c r="C5" s="19"/>
      <c r="D5" s="19"/>
      <c r="E5" s="1"/>
      <c r="F5" s="1"/>
      <c r="G5" s="9"/>
    </row>
    <row r="6" spans="1:7" ht="14.25" customHeight="1">
      <c r="A6" s="25"/>
      <c r="B6" s="29" t="s">
        <v>7</v>
      </c>
      <c r="C6" s="120" t="s">
        <v>8</v>
      </c>
      <c r="D6" s="120" t="s">
        <v>9</v>
      </c>
      <c r="E6" s="9"/>
      <c r="F6"/>
    </row>
    <row r="7" spans="1:7" ht="31.5" customHeight="1">
      <c r="A7" s="173" t="s">
        <v>26</v>
      </c>
      <c r="B7" s="30" t="s">
        <v>0</v>
      </c>
      <c r="C7" s="162" t="s">
        <v>180</v>
      </c>
      <c r="D7" s="162" t="s">
        <v>456</v>
      </c>
      <c r="E7" s="9"/>
      <c r="F7"/>
    </row>
    <row r="8" spans="1:7" ht="18" customHeight="1">
      <c r="A8" s="26">
        <v>1</v>
      </c>
      <c r="B8" s="27" t="s">
        <v>20</v>
      </c>
      <c r="C8" s="121">
        <v>369</v>
      </c>
      <c r="D8" s="121">
        <v>589</v>
      </c>
      <c r="E8" s="9"/>
      <c r="F8"/>
    </row>
    <row r="9" spans="1:7" ht="18" customHeight="1">
      <c r="A9" s="26">
        <v>2</v>
      </c>
      <c r="B9" s="27" t="s">
        <v>21</v>
      </c>
      <c r="C9" s="121">
        <f>621*0.8</f>
        <v>496.8</v>
      </c>
      <c r="D9" s="121">
        <v>699</v>
      </c>
      <c r="E9" s="9"/>
      <c r="F9"/>
    </row>
    <row r="10" spans="1:7" ht="18" customHeight="1">
      <c r="A10" s="26">
        <v>4</v>
      </c>
      <c r="B10" s="193" t="s">
        <v>196</v>
      </c>
      <c r="C10" s="121">
        <v>12</v>
      </c>
      <c r="D10" s="121">
        <v>12</v>
      </c>
      <c r="F10"/>
    </row>
    <row r="11" spans="1:7" s="180" customFormat="1" ht="18" customHeight="1">
      <c r="A11" s="26">
        <v>5</v>
      </c>
      <c r="B11" s="312" t="s">
        <v>430</v>
      </c>
      <c r="C11" s="121">
        <v>15</v>
      </c>
      <c r="D11" s="121">
        <v>15</v>
      </c>
    </row>
    <row r="12" spans="1:7" s="180" customFormat="1" ht="18" customHeight="1">
      <c r="A12" s="26">
        <v>6</v>
      </c>
      <c r="B12" s="312" t="s">
        <v>431</v>
      </c>
      <c r="C12" s="121">
        <v>50</v>
      </c>
      <c r="D12" s="121">
        <v>50</v>
      </c>
    </row>
    <row r="13" spans="1:7" s="180" customFormat="1" ht="18" customHeight="1">
      <c r="A13" s="26">
        <v>7</v>
      </c>
      <c r="B13" s="312" t="s">
        <v>432</v>
      </c>
      <c r="C13" s="121">
        <v>150</v>
      </c>
      <c r="D13" s="121">
        <v>285</v>
      </c>
    </row>
    <row r="14" spans="1:7" s="180" customFormat="1" ht="18" customHeight="1">
      <c r="A14" s="26">
        <v>8</v>
      </c>
      <c r="B14" s="28" t="s">
        <v>428</v>
      </c>
      <c r="C14" s="194">
        <v>200</v>
      </c>
      <c r="D14" s="194">
        <v>200</v>
      </c>
    </row>
    <row r="15" spans="1:7" ht="18" customHeight="1">
      <c r="A15" s="26">
        <v>9</v>
      </c>
      <c r="B15" s="313" t="s">
        <v>427</v>
      </c>
      <c r="C15" s="194">
        <v>1000</v>
      </c>
      <c r="D15" s="194">
        <f>1000-500</f>
        <v>500</v>
      </c>
      <c r="F15"/>
    </row>
    <row r="16" spans="1:7" ht="18" customHeight="1">
      <c r="A16" s="26">
        <v>10</v>
      </c>
      <c r="B16" s="28" t="s">
        <v>429</v>
      </c>
      <c r="C16" s="194">
        <v>100</v>
      </c>
      <c r="D16" s="194">
        <v>100</v>
      </c>
      <c r="F16"/>
    </row>
    <row r="17" spans="1:6" s="180" customFormat="1" ht="18" customHeight="1">
      <c r="A17" s="26">
        <v>11</v>
      </c>
      <c r="B17" s="28" t="s">
        <v>426</v>
      </c>
      <c r="C17" s="194">
        <v>1213</v>
      </c>
      <c r="D17" s="194">
        <v>1213</v>
      </c>
    </row>
    <row r="18" spans="1:6" s="180" customFormat="1" ht="18" customHeight="1">
      <c r="A18" s="26">
        <v>12</v>
      </c>
      <c r="B18" s="28" t="s">
        <v>415</v>
      </c>
      <c r="C18" s="194">
        <v>6115</v>
      </c>
      <c r="D18" s="194">
        <v>6115</v>
      </c>
    </row>
    <row r="19" spans="1:6" s="180" customFormat="1" ht="18" customHeight="1">
      <c r="A19" s="26">
        <v>13</v>
      </c>
      <c r="B19" s="28" t="s">
        <v>433</v>
      </c>
      <c r="C19" s="194">
        <v>62</v>
      </c>
      <c r="D19" s="194">
        <v>62</v>
      </c>
    </row>
    <row r="20" spans="1:6" s="180" customFormat="1" ht="18" customHeight="1">
      <c r="A20" s="26">
        <v>14</v>
      </c>
      <c r="B20" s="28" t="s">
        <v>197</v>
      </c>
      <c r="C20" s="194">
        <v>23</v>
      </c>
      <c r="D20" s="194">
        <v>23</v>
      </c>
    </row>
    <row r="21" spans="1:6" s="180" customFormat="1" ht="18" customHeight="1">
      <c r="A21" s="26">
        <v>15</v>
      </c>
      <c r="B21" s="28" t="s">
        <v>198</v>
      </c>
      <c r="C21" s="194">
        <v>0</v>
      </c>
      <c r="D21" s="194">
        <v>65</v>
      </c>
    </row>
    <row r="22" spans="1:6">
      <c r="A22" s="202">
        <v>16</v>
      </c>
      <c r="B22" s="195" t="s">
        <v>24</v>
      </c>
      <c r="C22" s="196">
        <f>SUM(C8:C21)</f>
        <v>9805.7999999999993</v>
      </c>
      <c r="D22" s="196">
        <f>SUM(D8:D21)</f>
        <v>9928</v>
      </c>
      <c r="E22" s="303"/>
      <c r="F22"/>
    </row>
    <row r="23" spans="1:6">
      <c r="A23" s="26">
        <v>17</v>
      </c>
      <c r="B23" s="69" t="s">
        <v>199</v>
      </c>
      <c r="C23" s="197">
        <v>50</v>
      </c>
      <c r="D23" s="197">
        <v>50</v>
      </c>
      <c r="F23"/>
    </row>
    <row r="24" spans="1:6">
      <c r="A24" s="26">
        <v>18</v>
      </c>
      <c r="B24" s="69" t="s">
        <v>200</v>
      </c>
      <c r="C24" s="197">
        <v>200</v>
      </c>
      <c r="D24" s="197">
        <v>0</v>
      </c>
      <c r="F24"/>
    </row>
    <row r="25" spans="1:6">
      <c r="A25" s="26">
        <v>19</v>
      </c>
      <c r="B25" s="69" t="s">
        <v>201</v>
      </c>
      <c r="C25" s="197">
        <v>200</v>
      </c>
      <c r="D25" s="197">
        <v>400</v>
      </c>
      <c r="F25"/>
    </row>
    <row r="26" spans="1:6" s="180" customFormat="1">
      <c r="A26" s="26">
        <v>20</v>
      </c>
      <c r="B26" s="198" t="s">
        <v>202</v>
      </c>
      <c r="C26" s="199">
        <v>100</v>
      </c>
      <c r="D26" s="199">
        <v>100</v>
      </c>
    </row>
    <row r="27" spans="1:6" s="180" customFormat="1">
      <c r="A27" s="26">
        <v>21</v>
      </c>
      <c r="B27" s="198" t="s">
        <v>203</v>
      </c>
      <c r="C27" s="199">
        <v>26</v>
      </c>
      <c r="D27" s="199">
        <v>26</v>
      </c>
    </row>
    <row r="28" spans="1:6" s="180" customFormat="1">
      <c r="A28" s="26">
        <v>22</v>
      </c>
      <c r="B28" s="198" t="s">
        <v>407</v>
      </c>
      <c r="C28" s="199">
        <v>200</v>
      </c>
      <c r="D28" s="199">
        <v>555</v>
      </c>
    </row>
    <row r="29" spans="1:6" ht="15.75" thickBot="1">
      <c r="A29" s="202">
        <v>23</v>
      </c>
      <c r="B29" s="200" t="s">
        <v>25</v>
      </c>
      <c r="C29" s="201">
        <f>SUM(C23:C28)</f>
        <v>776</v>
      </c>
      <c r="D29" s="201">
        <f>SUM(D23:D28)</f>
        <v>1131</v>
      </c>
      <c r="F29"/>
    </row>
    <row r="30" spans="1:6">
      <c r="A30" s="20"/>
      <c r="B30" s="21"/>
      <c r="C30" s="22"/>
      <c r="D30" s="22"/>
    </row>
    <row r="31" spans="1:6">
      <c r="A31" s="23"/>
      <c r="B31" s="23"/>
      <c r="C31" s="24"/>
      <c r="D31" s="24"/>
    </row>
    <row r="32" spans="1:6">
      <c r="A32" s="23"/>
      <c r="B32" s="23"/>
      <c r="C32" s="24"/>
      <c r="D32" s="24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</sheetData>
  <mergeCells count="4">
    <mergeCell ref="B4:C4"/>
    <mergeCell ref="E4:G4"/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0"/>
  <sheetViews>
    <sheetView workbookViewId="0">
      <selection activeCell="C13" sqref="C13"/>
    </sheetView>
  </sheetViews>
  <sheetFormatPr defaultRowHeight="15"/>
  <cols>
    <col min="1" max="1" width="7.7109375" customWidth="1"/>
    <col min="2" max="2" width="58.85546875" customWidth="1"/>
    <col min="3" max="4" width="16.7109375" style="180" customWidth="1"/>
    <col min="5" max="5" width="16.7109375" customWidth="1"/>
    <col min="6" max="6" width="16.7109375" style="180" customWidth="1"/>
    <col min="7" max="7" width="16.7109375" customWidth="1"/>
  </cols>
  <sheetData>
    <row r="1" spans="1:7" ht="15.75">
      <c r="A1" s="504" t="s">
        <v>468</v>
      </c>
      <c r="B1" s="400"/>
      <c r="C1" s="400"/>
      <c r="D1" s="400"/>
      <c r="E1" s="400"/>
      <c r="F1" s="400"/>
      <c r="G1" s="400"/>
    </row>
    <row r="2" spans="1:7" ht="15.75">
      <c r="A2" s="4"/>
      <c r="B2" s="3"/>
      <c r="C2" s="3"/>
      <c r="D2" s="3"/>
      <c r="E2" s="3"/>
      <c r="F2" s="3"/>
      <c r="G2" s="3"/>
    </row>
    <row r="3" spans="1:7" ht="15.75">
      <c r="A3" s="504" t="s">
        <v>445</v>
      </c>
      <c r="B3" s="400"/>
      <c r="C3" s="400"/>
      <c r="D3" s="400"/>
      <c r="E3" s="400"/>
      <c r="F3" s="400"/>
      <c r="G3" s="400"/>
    </row>
    <row r="4" spans="1:7" ht="15.75">
      <c r="A4" s="2"/>
      <c r="B4" s="12"/>
      <c r="C4" s="123"/>
      <c r="D4" s="123"/>
      <c r="E4" s="12"/>
      <c r="F4" s="123"/>
      <c r="G4" s="123"/>
    </row>
    <row r="5" spans="1:7" ht="15.75">
      <c r="A5" s="2"/>
      <c r="B5" s="12"/>
      <c r="C5" s="123"/>
      <c r="D5" s="123"/>
      <c r="E5" s="12"/>
      <c r="F5" s="123"/>
      <c r="G5" s="123"/>
    </row>
    <row r="6" spans="1:7" ht="16.5" thickBot="1">
      <c r="A6" s="5" t="s">
        <v>6</v>
      </c>
      <c r="B6" s="3"/>
      <c r="C6" s="3"/>
      <c r="D6" s="3"/>
      <c r="E6" s="11"/>
      <c r="F6" s="11"/>
      <c r="G6" s="11" t="s">
        <v>18</v>
      </c>
    </row>
    <row r="7" spans="1:7" ht="15.75">
      <c r="A7" s="211"/>
      <c r="B7" s="204" t="s">
        <v>7</v>
      </c>
      <c r="C7" s="204" t="s">
        <v>8</v>
      </c>
      <c r="D7" s="204" t="s">
        <v>9</v>
      </c>
      <c r="E7" s="204" t="s">
        <v>244</v>
      </c>
      <c r="F7" s="204" t="s">
        <v>451</v>
      </c>
      <c r="G7" s="220" t="s">
        <v>452</v>
      </c>
    </row>
    <row r="8" spans="1:7" ht="47.25">
      <c r="A8" s="35" t="s">
        <v>13</v>
      </c>
      <c r="B8" s="13" t="s">
        <v>16</v>
      </c>
      <c r="C8" s="13" t="s">
        <v>236</v>
      </c>
      <c r="D8" s="13" t="s">
        <v>455</v>
      </c>
      <c r="E8" s="13" t="s">
        <v>179</v>
      </c>
      <c r="F8" s="13" t="s">
        <v>454</v>
      </c>
      <c r="G8" s="222" t="s">
        <v>243</v>
      </c>
    </row>
    <row r="9" spans="1:7" s="180" customFormat="1" ht="31.5" customHeight="1">
      <c r="A9" s="118">
        <v>1</v>
      </c>
      <c r="B9" s="186" t="s">
        <v>458</v>
      </c>
      <c r="C9" s="171">
        <v>0</v>
      </c>
      <c r="D9" s="171">
        <v>28714</v>
      </c>
      <c r="E9" s="171">
        <v>0</v>
      </c>
      <c r="F9" s="171">
        <v>28714</v>
      </c>
      <c r="G9" s="223">
        <v>0</v>
      </c>
    </row>
    <row r="10" spans="1:7" ht="16.5" thickBot="1">
      <c r="A10" s="6"/>
      <c r="B10" s="7" t="s">
        <v>17</v>
      </c>
      <c r="C10" s="205">
        <f>SUM(C9:C9)</f>
        <v>0</v>
      </c>
      <c r="D10" s="205">
        <f>SUM(D9)</f>
        <v>28714</v>
      </c>
      <c r="E10" s="119">
        <f>SUM(E9:E9)</f>
        <v>0</v>
      </c>
      <c r="F10" s="119">
        <f>SUM(F9)</f>
        <v>28714</v>
      </c>
      <c r="G10" s="224">
        <f t="shared" ref="G10" si="0">E10-C10</f>
        <v>0</v>
      </c>
    </row>
  </sheetData>
  <mergeCells count="2">
    <mergeCell ref="A1:G1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3"/>
  <sheetViews>
    <sheetView workbookViewId="0">
      <selection activeCell="F14" sqref="F14"/>
    </sheetView>
  </sheetViews>
  <sheetFormatPr defaultRowHeight="15"/>
  <cols>
    <col min="1" max="1" width="4.7109375" customWidth="1"/>
    <col min="2" max="2" width="45" customWidth="1"/>
    <col min="3" max="3" width="17.42578125" customWidth="1"/>
    <col min="4" max="4" width="17.42578125" style="180" customWidth="1"/>
  </cols>
  <sheetData>
    <row r="1" spans="1:4">
      <c r="A1" s="505" t="s">
        <v>469</v>
      </c>
      <c r="B1" s="400"/>
      <c r="C1" s="400"/>
      <c r="D1" s="400"/>
    </row>
    <row r="2" spans="1:4">
      <c r="A2" s="108"/>
      <c r="B2" s="109"/>
      <c r="C2" s="109"/>
      <c r="D2" s="109"/>
    </row>
    <row r="3" spans="1:4">
      <c r="A3" s="505" t="s">
        <v>444</v>
      </c>
      <c r="B3" s="400"/>
      <c r="C3" s="400"/>
      <c r="D3" s="400"/>
    </row>
    <row r="4" spans="1:4">
      <c r="A4" s="124"/>
      <c r="B4" s="163"/>
      <c r="C4" s="163"/>
      <c r="D4" s="181"/>
    </row>
    <row r="5" spans="1:4">
      <c r="A5" s="124"/>
      <c r="B5" s="163"/>
      <c r="C5" s="163"/>
      <c r="D5" s="181"/>
    </row>
    <row r="6" spans="1:4">
      <c r="A6" s="124"/>
      <c r="B6" s="163"/>
      <c r="C6" s="163"/>
      <c r="D6" s="181"/>
    </row>
    <row r="7" spans="1:4" ht="15.75" thickBot="1">
      <c r="A7" s="58"/>
      <c r="B7" s="58"/>
      <c r="C7" s="164"/>
      <c r="D7" s="164" t="s">
        <v>12</v>
      </c>
    </row>
    <row r="8" spans="1:4">
      <c r="A8" s="160"/>
      <c r="B8" s="120" t="s">
        <v>7</v>
      </c>
      <c r="C8" s="120" t="s">
        <v>8</v>
      </c>
      <c r="D8" s="120" t="s">
        <v>9</v>
      </c>
    </row>
    <row r="9" spans="1:4" ht="42.75">
      <c r="A9" s="165" t="s">
        <v>13</v>
      </c>
      <c r="B9" s="161" t="s">
        <v>14</v>
      </c>
      <c r="C9" s="162" t="s">
        <v>179</v>
      </c>
      <c r="D9" s="162" t="s">
        <v>454</v>
      </c>
    </row>
    <row r="10" spans="1:4">
      <c r="A10" s="166">
        <v>1</v>
      </c>
      <c r="B10" s="27" t="s">
        <v>443</v>
      </c>
      <c r="C10" s="167">
        <v>6051</v>
      </c>
      <c r="D10" s="167">
        <v>0</v>
      </c>
    </row>
    <row r="11" spans="1:4" s="180" customFormat="1">
      <c r="A11" s="190">
        <v>2</v>
      </c>
      <c r="B11" s="191"/>
      <c r="C11" s="192">
        <v>0</v>
      </c>
      <c r="D11" s="192">
        <v>0</v>
      </c>
    </row>
    <row r="12" spans="1:4" s="180" customFormat="1">
      <c r="A12" s="190">
        <v>3</v>
      </c>
      <c r="B12" s="191"/>
      <c r="C12" s="192">
        <v>0</v>
      </c>
      <c r="D12" s="192">
        <v>0</v>
      </c>
    </row>
    <row r="13" spans="1:4" s="10" customFormat="1" ht="15.75" thickBot="1">
      <c r="A13" s="168">
        <v>4</v>
      </c>
      <c r="B13" s="169" t="s">
        <v>15</v>
      </c>
      <c r="C13" s="170">
        <f>SUM(C10:C12)</f>
        <v>6051</v>
      </c>
      <c r="D13" s="170">
        <f>SUM(D10:D12)</f>
        <v>0</v>
      </c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J14"/>
  <sheetViews>
    <sheetView workbookViewId="0">
      <selection activeCell="C17" sqref="C17"/>
    </sheetView>
  </sheetViews>
  <sheetFormatPr defaultRowHeight="15"/>
  <cols>
    <col min="1" max="1" width="4.42578125" customWidth="1"/>
    <col min="2" max="2" width="42" customWidth="1"/>
    <col min="3" max="3" width="19.140625" customWidth="1"/>
    <col min="4" max="4" width="19.140625" style="180" customWidth="1"/>
    <col min="5" max="5" width="16.7109375" customWidth="1"/>
    <col min="6" max="6" width="16.7109375" style="180" customWidth="1"/>
    <col min="7" max="10" width="16.7109375" customWidth="1"/>
  </cols>
  <sheetData>
    <row r="1" spans="1:10">
      <c r="A1" s="505" t="s">
        <v>461</v>
      </c>
      <c r="B1" s="400"/>
      <c r="C1" s="400"/>
      <c r="D1" s="400"/>
      <c r="E1" s="400"/>
      <c r="F1" s="400"/>
      <c r="G1" s="400"/>
      <c r="H1" s="256"/>
      <c r="I1" s="256"/>
      <c r="J1" s="256"/>
    </row>
    <row r="2" spans="1:10">
      <c r="A2" s="108"/>
      <c r="B2" s="58"/>
      <c r="C2" s="58"/>
      <c r="D2" s="58"/>
      <c r="E2" s="58"/>
      <c r="F2" s="58"/>
      <c r="G2" s="58"/>
      <c r="H2" s="58"/>
      <c r="I2" s="58"/>
      <c r="J2" s="58"/>
    </row>
    <row r="3" spans="1:10" ht="33" customHeight="1">
      <c r="A3" s="506" t="s">
        <v>5</v>
      </c>
      <c r="B3" s="400"/>
      <c r="C3" s="400"/>
      <c r="D3" s="400"/>
      <c r="E3" s="400"/>
      <c r="F3" s="400"/>
      <c r="G3" s="400"/>
      <c r="H3" s="256"/>
      <c r="I3" s="256"/>
      <c r="J3" s="256"/>
    </row>
    <row r="4" spans="1:10">
      <c r="A4" s="109" t="s">
        <v>6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15.75" thickBot="1">
      <c r="A5" s="187"/>
      <c r="B5" s="187"/>
      <c r="C5" s="187"/>
      <c r="D5" s="315"/>
      <c r="E5" s="155"/>
      <c r="F5" s="155"/>
      <c r="G5" s="155" t="s">
        <v>183</v>
      </c>
      <c r="H5" s="187"/>
      <c r="I5" s="187"/>
    </row>
    <row r="6" spans="1:10" ht="30.75" customHeight="1">
      <c r="A6" s="208"/>
      <c r="B6" s="209" t="s">
        <v>7</v>
      </c>
      <c r="C6" s="210" t="s">
        <v>8</v>
      </c>
      <c r="D6" s="210" t="s">
        <v>9</v>
      </c>
      <c r="E6" s="210" t="s">
        <v>244</v>
      </c>
      <c r="F6" s="210" t="s">
        <v>451</v>
      </c>
      <c r="G6" s="220" t="s">
        <v>452</v>
      </c>
    </row>
    <row r="7" spans="1:10" ht="44.25" customHeight="1">
      <c r="A7" s="110"/>
      <c r="B7" s="161" t="s">
        <v>10</v>
      </c>
      <c r="C7" s="162" t="s">
        <v>178</v>
      </c>
      <c r="D7" s="162" t="s">
        <v>453</v>
      </c>
      <c r="E7" s="162" t="s">
        <v>179</v>
      </c>
      <c r="F7" s="162" t="s">
        <v>454</v>
      </c>
      <c r="G7" s="162" t="s">
        <v>243</v>
      </c>
    </row>
    <row r="8" spans="1:10">
      <c r="A8" s="110">
        <v>1</v>
      </c>
      <c r="B8" s="111" t="s">
        <v>414</v>
      </c>
      <c r="C8" s="321">
        <v>4972</v>
      </c>
      <c r="D8" s="321">
        <v>4972</v>
      </c>
      <c r="E8" s="112">
        <v>0</v>
      </c>
      <c r="F8" s="112">
        <v>0</v>
      </c>
      <c r="G8" s="221">
        <v>0</v>
      </c>
    </row>
    <row r="9" spans="1:10" s="180" customFormat="1">
      <c r="A9" s="308">
        <v>2</v>
      </c>
      <c r="B9" s="309" t="s">
        <v>442</v>
      </c>
      <c r="C9" s="310">
        <v>4742</v>
      </c>
      <c r="D9" s="310">
        <v>4742</v>
      </c>
      <c r="E9" s="310">
        <v>5034</v>
      </c>
      <c r="F9" s="310">
        <v>0</v>
      </c>
      <c r="G9" s="311"/>
      <c r="I9" s="396"/>
    </row>
    <row r="10" spans="1:10" s="180" customFormat="1">
      <c r="A10" s="308">
        <v>2</v>
      </c>
      <c r="B10" s="309" t="s">
        <v>424</v>
      </c>
      <c r="C10" s="310">
        <v>13800</v>
      </c>
      <c r="D10" s="310">
        <f>13800+17645</f>
        <v>31445</v>
      </c>
      <c r="E10" s="310">
        <v>63500</v>
      </c>
      <c r="F10" s="310">
        <v>0</v>
      </c>
      <c r="G10" s="311">
        <v>0</v>
      </c>
      <c r="I10" s="397"/>
    </row>
    <row r="11" spans="1:10" s="180" customFormat="1">
      <c r="A11" s="308">
        <v>3</v>
      </c>
      <c r="B11" s="309" t="s">
        <v>425</v>
      </c>
      <c r="C11" s="310">
        <v>19206</v>
      </c>
      <c r="D11" s="310">
        <v>19206</v>
      </c>
      <c r="E11" s="310">
        <v>19206</v>
      </c>
      <c r="F11" s="310">
        <v>5793</v>
      </c>
      <c r="G11" s="311">
        <v>0</v>
      </c>
      <c r="I11" s="395"/>
    </row>
    <row r="12" spans="1:10" ht="15.75" thickBot="1">
      <c r="A12" s="113"/>
      <c r="B12" s="8" t="s">
        <v>11</v>
      </c>
      <c r="C12" s="114">
        <f>SUM(C8:C11)</f>
        <v>42720</v>
      </c>
      <c r="D12" s="114">
        <f>SUM(D8:D11)</f>
        <v>60365</v>
      </c>
      <c r="E12" s="114">
        <f>SUM(E8:E11)</f>
        <v>87740</v>
      </c>
      <c r="F12" s="114">
        <f>SUM(F8:F11)</f>
        <v>5793</v>
      </c>
      <c r="G12" s="114">
        <f>SUM(G8:G8)</f>
        <v>0</v>
      </c>
      <c r="I12" s="395"/>
    </row>
    <row r="13" spans="1:10" ht="15.75">
      <c r="A13" s="3"/>
    </row>
    <row r="14" spans="1:10">
      <c r="I14" s="395"/>
    </row>
  </sheetData>
  <mergeCells count="2">
    <mergeCell ref="A3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Részletező_Önk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User</cp:lastModifiedBy>
  <cp:lastPrinted>2020-03-30T09:20:39Z</cp:lastPrinted>
  <dcterms:created xsi:type="dcterms:W3CDTF">2015-05-05T11:38:42Z</dcterms:created>
  <dcterms:modified xsi:type="dcterms:W3CDTF">2021-03-26T05:50:31Z</dcterms:modified>
</cp:coreProperties>
</file>