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firstSheet="11" activeTab="14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átvett pe" sheetId="6" r:id="rId6"/>
    <sheet name="helyi adók" sheetId="7" r:id="rId7"/>
    <sheet name="állami tám" sheetId="8" r:id="rId8"/>
    <sheet name="támog érték kiad" sheetId="9" r:id="rId9"/>
    <sheet name="átadott p" sheetId="10" r:id="rId10"/>
    <sheet name="beruh felújít" sheetId="11" r:id="rId11"/>
    <sheet name="szoc segély" sheetId="12" r:id="rId12"/>
    <sheet name="intézmény finansz" sheetId="13" r:id="rId13"/>
    <sheet name="ÚJ RENDELET MELLÉKLET" sheetId="14" r:id="rId14"/>
    <sheet name="új mell KÖH" sheetId="15" r:id="rId15"/>
  </sheets>
  <definedNames>
    <definedName name="_xlnm.Print_Area" localSheetId="7">'állami tám'!$A$1:$E$30</definedName>
    <definedName name="_xlnm.Print_Area" localSheetId="5">'átvett pe'!$A$1:$E$32</definedName>
    <definedName name="_xlnm.Print_Area" localSheetId="10">'beruh felújít'!$A$1:$K$37</definedName>
    <definedName name="_xlnm.Print_Area" localSheetId="0">'bevételek össz'!$A$1:$E$32</definedName>
    <definedName name="_xlnm.Print_Area" localSheetId="2">'finansz bev kiad'!$A$1:$E$28</definedName>
    <definedName name="_xlnm.Print_Area" localSheetId="12">'intézmény finansz'!$A$1:$E$24</definedName>
    <definedName name="_xlnm.Print_Area" localSheetId="1">'kiadások össz'!$A$1:$E$30</definedName>
    <definedName name="_xlnm.Print_Area" localSheetId="11">'szoc segély'!$A$1:$E$35</definedName>
    <definedName name="_xlnm.Print_Area" localSheetId="8">'támog érték kiad'!$A$1:$H$31</definedName>
    <definedName name="_xlnm.Print_Area" localSheetId="4">'támogatásért átvett'!$A$1:$H$35</definedName>
    <definedName name="_xlnm.Print_Area" localSheetId="13">'ÚJ RENDELET MELLÉKLET'!$A$1:$H$53</definedName>
  </definedNames>
  <calcPr fullCalcOnLoad="1"/>
</workbook>
</file>

<file path=xl/sharedStrings.xml><?xml version="1.0" encoding="utf-8"?>
<sst xmlns="http://schemas.openxmlformats.org/spreadsheetml/2006/main" count="640" uniqueCount="243">
  <si>
    <t>MŰKÖDÉSI KÖLTSÉGVETÉS ÖSSZESEN</t>
  </si>
  <si>
    <t>FELHALMOZÁSI KÖLTSÉGVETÉS ÖSSZESEN</t>
  </si>
  <si>
    <t>KIADÁSOK MINDÖSSZESEN:</t>
  </si>
  <si>
    <t>Felhalmozási célú költségvetési bevételek összesen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</si>
  <si>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</si>
  <si>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</si>
  <si>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</si>
  <si>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</si>
  <si>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</si>
  <si>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</si>
  <si>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Közös Önkormányzati Hivatal</t>
  </si>
  <si>
    <t>megnevezés</t>
  </si>
  <si>
    <t>Finanszírozási kiadások összesen:</t>
  </si>
  <si>
    <t>Finanszírozási bevételek összesen:</t>
  </si>
  <si>
    <t>Összesen:</t>
  </si>
  <si>
    <t>FELÚJÍTÁSOK ÖSSZESEN:</t>
  </si>
  <si>
    <t>hitel, kölcsön felvétele, átvállalása</t>
  </si>
  <si>
    <t>Összesen</t>
  </si>
  <si>
    <t>Kiadás összesen:</t>
  </si>
  <si>
    <t>Bevétel (forrás) összesen:</t>
  </si>
  <si>
    <t>Állami támogatás (kötelező feladatra)</t>
  </si>
  <si>
    <t xml:space="preserve">Magánszemélyek kommunális adója 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</si>
  <si>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</si>
  <si>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</si>
  <si>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</si>
  <si>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</si>
  <si>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</si>
  <si>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</si>
  <si>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</si>
  <si>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 xml:space="preserve">Gépjárműadó 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</si>
  <si>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</si>
  <si>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</si>
  <si>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</si>
  <si>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</si>
  <si>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Önkormányzat</t>
  </si>
  <si>
    <t>Mindösszesen</t>
  </si>
  <si>
    <t>·        - az európai uniós forrásból finanszírozott támogatással megvalósuló programok, projektek kiadásai, valamint a helyi önkormányzat ilyen projektekhez történő hozzájárulásai</t>
  </si>
  <si>
    <t>Költségvetési bevételek</t>
  </si>
  <si>
    <t>Költségvetési kiadások</t>
  </si>
  <si>
    <t>Finanszírozási kiadások, finanszírozási bevételek</t>
  </si>
  <si>
    <t>Beruházások, felújítások</t>
  </si>
  <si>
    <t>BERUHÁZÁSOK ÖSSZESEN</t>
  </si>
  <si>
    <t>(adatok ezer Ft-ban)</t>
  </si>
  <si>
    <t>Saját forrásból (kötelező feladatra)</t>
  </si>
  <si>
    <t>Saját forrásból (önként vállalt feladatra)</t>
  </si>
  <si>
    <t xml:space="preserve">Intézmény finanszírozás </t>
  </si>
  <si>
    <t>Költségvetési szerveknék foglalkoztatottak engedélyezett létszáma</t>
  </si>
  <si>
    <t>( létszám adatok fő-ben megadva)</t>
  </si>
  <si>
    <t xml:space="preserve"> </t>
  </si>
  <si>
    <t>Rendszeres szociális segély</t>
  </si>
  <si>
    <t>Foglalkoztatás helyettesítő támogatás</t>
  </si>
  <si>
    <t>Átmeneti segély</t>
  </si>
  <si>
    <t>Temetési segély</t>
  </si>
  <si>
    <t>Egyéb önkormányzati juttatások</t>
  </si>
  <si>
    <t>Közgyógyellátás</t>
  </si>
  <si>
    <t>2011.évi CXCIV. törvény 10.§.(2) bekezdés a.) pontja alapján a Kormány hozzájárulása nélkül lehetséges adósságot keletkeztető ügylet</t>
  </si>
  <si>
    <t>Talajterhelési díj</t>
  </si>
  <si>
    <t>Közhatalmi bevételek:</t>
  </si>
  <si>
    <t>Gépjárműadó (állami 60%)</t>
  </si>
  <si>
    <t>Települési önk.támogatása nyilvános könyvtári ellátási és a közművelődési feladatokhoz</t>
  </si>
  <si>
    <t>Megnevezés</t>
  </si>
  <si>
    <t>ÁLLAMI FELADATOK</t>
  </si>
  <si>
    <t>Csörötnek Község Önkormányzata</t>
  </si>
  <si>
    <t>Csörötneki Közös Önkormányzati Hivatal</t>
  </si>
  <si>
    <t xml:space="preserve">    - működési célú </t>
  </si>
  <si>
    <t xml:space="preserve">   - felhalmozási célú</t>
  </si>
  <si>
    <t>Müködési kiadások összesen:</t>
  </si>
  <si>
    <t>Felhalmozási kiadások összesen:</t>
  </si>
  <si>
    <t>Működési bevételek összesen</t>
  </si>
  <si>
    <t>Ellátottak pénzbeli juttatásai</t>
  </si>
  <si>
    <t>Központi, irányítószervi működési támogatás</t>
  </si>
  <si>
    <t>Központi, irányítószervi felhalmozási támogatás</t>
  </si>
  <si>
    <t>Óvodáztatási támogatás</t>
  </si>
  <si>
    <t>T KÖTELEZŐ FELADAT</t>
  </si>
  <si>
    <t>T ÖNKÉNT VÁLLALT FELADAT</t>
  </si>
  <si>
    <t>Finanszírozási kiadások</t>
  </si>
  <si>
    <t xml:space="preserve">Finanszírozási bevételek </t>
  </si>
  <si>
    <t>Önkormányzati hivatal működésének támogatása beszámítás után</t>
  </si>
  <si>
    <t>Zöldterület gazdálkodással kapcs.feladatok támogatása beszám.után</t>
  </si>
  <si>
    <t>Közvilágítás fenntartásának támogatása beszámítás után</t>
  </si>
  <si>
    <t>Köztemető fenntartásának támogatása beszámítás után</t>
  </si>
  <si>
    <t>Közutak fenntartásának támogatása beszámítás után</t>
  </si>
  <si>
    <t>Egyéb kötelező önkormányzati feladatok támogatása beszámítás után</t>
  </si>
  <si>
    <t>Hozzájárulás a pénzbeli szociális ellátásokhoz beszámítás után</t>
  </si>
  <si>
    <t>Kistelepülések szociális feladatai</t>
  </si>
  <si>
    <t>Egyes jövedelempótló támogatások kiegészítése</t>
  </si>
  <si>
    <t>A fenti előirányzatokból 2014.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</si>
  <si>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     - támogatás megelőlegező hitel</t>
  </si>
  <si>
    <t>működési költségvetés</t>
  </si>
  <si>
    <t>felhalmozási költségvetés</t>
  </si>
  <si>
    <t>összesen</t>
  </si>
  <si>
    <t>Személyi juttatások</t>
  </si>
  <si>
    <t>Munkaadókat terhelő járulékok és szociális hozzájárulási adó</t>
  </si>
  <si>
    <t>Dologi kiadások</t>
  </si>
  <si>
    <t>Egyéb működési célú kiadások</t>
  </si>
  <si>
    <t>·        - Egyéb működési célú támogatások államháztartáson belülre</t>
  </si>
  <si>
    <t>·        - Egyéb működési célú támogatások államháztartáson kívülre</t>
  </si>
  <si>
    <t>·        - Tartalékok</t>
  </si>
  <si>
    <t xml:space="preserve">Beruházások </t>
  </si>
  <si>
    <t>Felújítások</t>
  </si>
  <si>
    <t xml:space="preserve"> Egyéb felhalmozási célú kiadások </t>
  </si>
  <si>
    <t>·        - Egyéb felhalmozási célú támogatások államháztartáson belülre</t>
  </si>
  <si>
    <t>·        - Egyéb felhalmozási célú támogatások államháztartáson kivülre</t>
  </si>
  <si>
    <t>Működési célú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</si>
  <si>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</si>
  <si>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</si>
  <si>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</si>
  <si>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</si>
  <si>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</si>
  <si>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</si>
  <si>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</si>
  <si>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Felhalmozási célú átvett pénzeszközök</t>
  </si>
  <si>
    <t>Központi, irányítószervi támogatás (finanszírozási bevétel)</t>
  </si>
  <si>
    <t>Központi, irányítószervi támogatás folyósítása (finanszírozási kiadás)</t>
  </si>
  <si>
    <t>Előző év költségvetési maradványának igénybevétele működési célra (finanszírozási bevétel)</t>
  </si>
  <si>
    <t>Előző év költségvetési maradványának igénybevétele felhalmozási célra (finanszírozási bevétel)</t>
  </si>
  <si>
    <t>Belföldi értékpapírok kiadásai</t>
  </si>
  <si>
    <t>Belföldi finanszírozás kiadásai</t>
  </si>
  <si>
    <t>Külföldi finanszírozás kiadásai</t>
  </si>
  <si>
    <t>Adóssághoz nem kapcsolódó származékos ügyletek kiadásai</t>
  </si>
  <si>
    <t>Hitel-, kölcsönfelvétel államháztartáson kívülről</t>
  </si>
  <si>
    <t>Belföldi értékpapírok bevételei</t>
  </si>
  <si>
    <t>Maradvány igénybevétele</t>
  </si>
  <si>
    <t>Hitel-, kölcsöntörlesztés államháztartáson kívülre</t>
  </si>
  <si>
    <t>Központi, irányító szervi támogatás folyósítása</t>
  </si>
  <si>
    <t>Belföldi finanszírozás bevételei</t>
  </si>
  <si>
    <t>Külföldi finanszírozás bevételei</t>
  </si>
  <si>
    <t>Adóssághoz nem kapcsolódó származékos ügyletek bevételei</t>
  </si>
  <si>
    <t xml:space="preserve"> - ebből: Központi költségvetési szervek</t>
  </si>
  <si>
    <t xml:space="preserve"> - ebből: fejezeti kezelésű előirányzatok</t>
  </si>
  <si>
    <t xml:space="preserve"> - ebből: központi kezelésű előirányzatok</t>
  </si>
  <si>
    <t xml:space="preserve"> - ebből: fejezeti kezelésű előirányzatok EU-s programokra és azok hazai társfinanszírozására</t>
  </si>
  <si>
    <t xml:space="preserve"> - ebből: egyéb fejezeti kezelésű előirányzatok</t>
  </si>
  <si>
    <t xml:space="preserve"> - ebből: társadalombiztosítás pénzügyi alapjai</t>
  </si>
  <si>
    <t xml:space="preserve"> - ebből: elkülönített állami pénzalapok</t>
  </si>
  <si>
    <t xml:space="preserve"> - ebből: helyi önkormányzatok és költségvetési szerveik</t>
  </si>
  <si>
    <t xml:space="preserve"> - ebből társulások és költségvetési szerveik</t>
  </si>
  <si>
    <t xml:space="preserve"> - ebből: nemzetiségi önkormányzatok és költségvetési szerveik</t>
  </si>
  <si>
    <t xml:space="preserve"> - ebből : térségi fejlesztési tanácsok és költségvetési szerveik</t>
  </si>
  <si>
    <t xml:space="preserve"> - ebből egyházi jogi személyek</t>
  </si>
  <si>
    <t xml:space="preserve"> - ebből: nonprofit gazdasági társaságok</t>
  </si>
  <si>
    <t xml:space="preserve"> - ebből: egyéb civil szervezetek</t>
  </si>
  <si>
    <t xml:space="preserve"> - ebből: háztartások</t>
  </si>
  <si>
    <t xml:space="preserve"> - ebből: pénzügyi vállalkozások</t>
  </si>
  <si>
    <t xml:space="preserve"> - ebből: állami többségi tulajdonú nem pénzügyi vállalkozások</t>
  </si>
  <si>
    <t xml:space="preserve"> - ebből: önkormányzati többségi tulajdonú nem pénzügyi vállalkozások</t>
  </si>
  <si>
    <t xml:space="preserve"> - ebből: egyéb vállalkozások</t>
  </si>
  <si>
    <t xml:space="preserve"> - ebből: Európai Unió</t>
  </si>
  <si>
    <t xml:space="preserve"> - ebből: kormányok és nemzetközi szervezetek</t>
  </si>
  <si>
    <t xml:space="preserve"> - ebből: egyéb külföldiek</t>
  </si>
  <si>
    <t xml:space="preserve">Állandó jelleggel végzett iparűzési tevékenység után fizetett helyi iparűzési adó </t>
  </si>
  <si>
    <t xml:space="preserve"> Ideiglenes jelleggel végzett iparűzési tevékenység után fizetett helyi iparűzési adó</t>
  </si>
  <si>
    <t>Vagyoni típusú adók</t>
  </si>
  <si>
    <t>Értékesítési és forgalmi adók</t>
  </si>
  <si>
    <t>Gépjárműadók</t>
  </si>
  <si>
    <t>Gépjárműadó (önk. 40%)</t>
  </si>
  <si>
    <t>Egyéb áruhasználati és szolgáltatási adók</t>
  </si>
  <si>
    <t>Helyi önkormányzatok működésének általános támogatásai</t>
  </si>
  <si>
    <t>Települési önkormányzatok szociális gyermekjóléti és gyermekétkeztetési feladatainak támogatása</t>
  </si>
  <si>
    <t>Települési önkormányzatok kulturális feladatainak támogatása</t>
  </si>
  <si>
    <t>Működési célú és felhalmozási célú támogatások államháztartáson belülre</t>
  </si>
  <si>
    <t>Működési és felhalmozási célú támogatások államháztartáson belülről</t>
  </si>
  <si>
    <t xml:space="preserve">Működési célú és felhalmozási célú átvett pénzeszközök </t>
  </si>
  <si>
    <t>Önkormányzatok működési támogatásai</t>
  </si>
  <si>
    <t>Működési célú támogatások államháztartáson belülre</t>
  </si>
  <si>
    <t xml:space="preserve"> - ebből: központi költségvetési szervek</t>
  </si>
  <si>
    <t>Felhalmozási  célú támogatások államháztartáson belülre</t>
  </si>
  <si>
    <t>Működési célú és felhalmozási célú támogatások államháztartáson kívülre</t>
  </si>
  <si>
    <t>Működési célú támogatások államháztartáson kívülre</t>
  </si>
  <si>
    <t>Felhalmozási célú támogatások államháztartáson kívülre</t>
  </si>
  <si>
    <t xml:space="preserve">Ingatlan felújítás </t>
  </si>
  <si>
    <t>"Mikrotérségi szennyvízcsatorna szolgáltató iroda és árvízvédelmi raktár felújítása" Csörötnek, Petőfi u. 1.</t>
  </si>
  <si>
    <t>Informatikai eszközök felújtása</t>
  </si>
  <si>
    <t>Egyéb tárgyi eszközök felújítása</t>
  </si>
  <si>
    <t>Felújítási célú előzetesen felszámított ÁFA</t>
  </si>
  <si>
    <t>Immateriális javak beszerzése, létesítése</t>
  </si>
  <si>
    <t>Ingatlanok beszerzése, létesítése</t>
  </si>
  <si>
    <t>Informatikai eszközök beszerzése,létesítése</t>
  </si>
  <si>
    <t>Egyéb tárgyi eszközök beszerzése, létesítése</t>
  </si>
  <si>
    <t>Részesedések beszerzése</t>
  </si>
  <si>
    <t>Beruházásii célú előzetesen felszámított ÁFA</t>
  </si>
  <si>
    <t>Meglévő részesedések növeléséhez kapcs.kiadások</t>
  </si>
  <si>
    <t>Lakásfenntartási támogatás</t>
  </si>
  <si>
    <t>Foglalkoztatással, munkanélküliséggel kapcsolatos ellátások</t>
  </si>
  <si>
    <t>Lakhatással kapcsolatos ellátások</t>
  </si>
  <si>
    <t>Egyéb nem intézményi ellátások</t>
  </si>
  <si>
    <t>Betegséggel kapcsolatos (nem TB) ellátások</t>
  </si>
  <si>
    <t>Központi, irányítószervi működési támogatás folyósítása (finanszírozási kiadás)</t>
  </si>
  <si>
    <t xml:space="preserve">Egyéb felhalmozási célú kiadások </t>
  </si>
  <si>
    <t>Központi, irányítószervi felhalmozási támogatás folyósítása (finanszírozási kiadás)</t>
  </si>
  <si>
    <t>·        -  egyéb működési célú támogatások államháztartáson belülre</t>
  </si>
  <si>
    <t>·        -  egyéb működési célú támogatások államháztartáson kivülre</t>
  </si>
  <si>
    <t>·        -  tartalékok</t>
  </si>
  <si>
    <t>·        -  egyéb felhalmozási célú támogatások államháztartáson belülre</t>
  </si>
  <si>
    <t>·        -  egyéb felhalmozási célú támogatások államháztartáson kivülre</t>
  </si>
  <si>
    <t>Gyermekétkeztetés támogatása (finansz.szemp.elis.dolg.bértámogatása)</t>
  </si>
  <si>
    <t>Gyermekétkeztetés üzemeltetési támogatása</t>
  </si>
  <si>
    <t>Önkormányzat Eredeti előirányzat</t>
  </si>
  <si>
    <t>Önkormányzat Módosított előirányzat</t>
  </si>
  <si>
    <t>Teljesítés</t>
  </si>
  <si>
    <t>Közös Önkormányzati Hivatal Eredeti előirányzat</t>
  </si>
  <si>
    <t>Közös Önkormányzati Hivatal Módosított előirányzat</t>
  </si>
  <si>
    <t>Közös Önkormányzati Hivatal Teljesítés</t>
  </si>
  <si>
    <t>Mindösszesen Eredeti előirányzat</t>
  </si>
  <si>
    <t>Mindösszesen Módosított előirányzat</t>
  </si>
  <si>
    <t>Mindösszesen Teljesítés</t>
  </si>
  <si>
    <t>Finanszírozási bevételek (támogatás megelőlegező hitel)</t>
  </si>
  <si>
    <t>Önkormányzat Teljesítés</t>
  </si>
  <si>
    <t>·        - Elvonások befizetések</t>
  </si>
  <si>
    <t xml:space="preserve"> - Felhalmozási célú önkormányzati támogatások</t>
  </si>
  <si>
    <t xml:space="preserve"> - Egyéb felhalmozási célú támogatások államháztartáson belülről</t>
  </si>
  <si>
    <t>Finanszírozási kiadások (támogatás megelőlegező hitel)</t>
  </si>
  <si>
    <t>Egyéb közhatalmi bevételek</t>
  </si>
  <si>
    <t>Működési célú központosított előirányzatok</t>
  </si>
  <si>
    <t>Lakossági víz- és csatornaszolgáltatás támogatása</t>
  </si>
  <si>
    <t>Családi támogatások</t>
  </si>
  <si>
    <t>Felhalmozási célú önkormányzati támogatások</t>
  </si>
  <si>
    <t>·        -  elvonások és befizetések</t>
  </si>
  <si>
    <t xml:space="preserve">Önkormányzat </t>
  </si>
  <si>
    <t xml:space="preserve">Közös Önkormányzati Hivatal </t>
  </si>
  <si>
    <t xml:space="preserve">Mindösszesen </t>
  </si>
  <si>
    <t>Finanszírozási kiadások (áht-n belüli megelőlegezés)</t>
  </si>
  <si>
    <t>Államháztartáson belüli megelőlegezés</t>
  </si>
  <si>
    <t>Államháztartáson belüli megelőlegezés visszafizetése</t>
  </si>
  <si>
    <t>Itthon vagy- Magyarország szeretlek" program</t>
  </si>
  <si>
    <t>Bérkompenzáció 2014. évi</t>
  </si>
  <si>
    <t>Bérkompenzáció 2013. évről áthúzódó</t>
  </si>
  <si>
    <t>Vízhálózat felújítása</t>
  </si>
  <si>
    <t>Vis maior keretében felújítás szakértői díj</t>
  </si>
  <si>
    <t xml:space="preserve"> - közbiztonság növelése pályázat</t>
  </si>
  <si>
    <t xml:space="preserve"> - egyéb gép</t>
  </si>
  <si>
    <t>képvis.+12+32</t>
  </si>
  <si>
    <t>civil műk</t>
  </si>
  <si>
    <t>óv+szoc.köt</t>
  </si>
  <si>
    <t>Késedelmi és önellenőrzési pótlék</t>
  </si>
  <si>
    <t>Igazgatási szolgáltatási díj</t>
  </si>
  <si>
    <t>Önk.megillető szabálysértési és helyszíni bírság</t>
  </si>
  <si>
    <t>Egyéb pénzbeli és természetbeni gyermekvédelmi ellátások</t>
  </si>
  <si>
    <t>* Megjegyzés: 12700 eFt támogatás megelőlegező hitel felvétele, a támogatás utalása a visszafizetés forrása</t>
  </si>
  <si>
    <t>választott tisztségviselő /polgármester</t>
  </si>
  <si>
    <t>választott tisztségviselő /alpolgármester</t>
  </si>
  <si>
    <t>választott tisztségviselő/ képviselő-testület tagja</t>
  </si>
  <si>
    <t>Engedélyezett létszámkeret: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</si>
</sst>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2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justify"/>
    </xf>
    <xf numFmtId="164" fontId="10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164" fontId="15" fillId="0" borderId="10" xfId="56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 wrapText="1"/>
    </xf>
    <xf numFmtId="164" fontId="10" fillId="0" borderId="10" xfId="56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8" fillId="0" borderId="0" xfId="0" applyFont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13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15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 horizontal="justify"/>
    </xf>
    <xf numFmtId="164" fontId="15" fillId="0" borderId="10" xfId="56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6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distributed" wrapText="1"/>
    </xf>
    <xf numFmtId="3" fontId="7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97ûrlap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I32" sqref="A1:J32"/>
    </sheetView>
  </sheetViews>
  <sheetFormatPr defaultColWidth="9.140625" defaultRowHeight="12.75"/>
  <cols>
    <col min="1" max="1" width="86.140625" style="67" customWidth="1"/>
    <col min="2" max="2" width="15.28125" style="59" hidden="1" customWidth="1"/>
    <col min="3" max="3" width="15.28125" style="59" customWidth="1"/>
    <col min="4" max="4" width="15.28125" style="59" hidden="1" customWidth="1"/>
    <col min="5" max="5" width="16.7109375" style="59" hidden="1" customWidth="1"/>
    <col min="6" max="6" width="16.7109375" style="59" customWidth="1"/>
    <col min="7" max="7" width="16.7109375" style="59" hidden="1" customWidth="1"/>
    <col min="8" max="8" width="14.57421875" style="59" hidden="1" customWidth="1"/>
    <col min="9" max="9" width="14.57421875" style="59" customWidth="1"/>
    <col min="10" max="10" width="14.57421875" style="59" hidden="1" customWidth="1"/>
    <col min="11" max="16384" width="9.140625" style="67" customWidth="1"/>
  </cols>
  <sheetData>
    <row r="2" spans="1:10" s="53" customFormat="1" ht="15.75">
      <c r="A2" s="101" t="s">
        <v>37</v>
      </c>
      <c r="B2" s="102"/>
      <c r="C2" s="102"/>
      <c r="D2" s="102"/>
      <c r="E2" s="102"/>
      <c r="F2" s="102"/>
      <c r="G2" s="102"/>
      <c r="H2" s="103"/>
      <c r="I2" s="104"/>
      <c r="J2" s="104"/>
    </row>
    <row r="3" spans="1:10" s="53" customFormat="1" ht="15.75">
      <c r="A3" s="101" t="s">
        <v>42</v>
      </c>
      <c r="B3" s="102"/>
      <c r="C3" s="102"/>
      <c r="D3" s="102"/>
      <c r="E3" s="102"/>
      <c r="F3" s="102"/>
      <c r="G3" s="102"/>
      <c r="H3" s="103"/>
      <c r="I3" s="104"/>
      <c r="J3" s="104"/>
    </row>
    <row r="5" spans="1:10" ht="63">
      <c r="A5" s="28" t="s">
        <v>11</v>
      </c>
      <c r="B5" s="89" t="s">
        <v>197</v>
      </c>
      <c r="C5" s="89" t="s">
        <v>218</v>
      </c>
      <c r="D5" s="89" t="s">
        <v>199</v>
      </c>
      <c r="E5" s="40" t="s">
        <v>200</v>
      </c>
      <c r="F5" s="40" t="s">
        <v>219</v>
      </c>
      <c r="G5" s="40" t="s">
        <v>202</v>
      </c>
      <c r="H5" s="40" t="s">
        <v>203</v>
      </c>
      <c r="I5" s="40" t="s">
        <v>220</v>
      </c>
      <c r="J5" s="40" t="s">
        <v>205</v>
      </c>
    </row>
    <row r="6" spans="1:10" s="53" customFormat="1" ht="15.75">
      <c r="A6" s="35" t="s">
        <v>103</v>
      </c>
      <c r="B6" s="54">
        <f aca="true" t="shared" si="0" ref="B6:G6">SUM(B7:B8)</f>
        <v>62577</v>
      </c>
      <c r="C6" s="54">
        <f t="shared" si="0"/>
        <v>70951</v>
      </c>
      <c r="D6" s="54">
        <f t="shared" si="0"/>
        <v>35945</v>
      </c>
      <c r="E6" s="54">
        <f t="shared" si="0"/>
        <v>0</v>
      </c>
      <c r="F6" s="54">
        <f t="shared" si="0"/>
        <v>3346</v>
      </c>
      <c r="G6" s="54">
        <f t="shared" si="0"/>
        <v>1618</v>
      </c>
      <c r="H6" s="54">
        <f aca="true" t="shared" si="1" ref="H6:J12">B6+E6</f>
        <v>62577</v>
      </c>
      <c r="I6" s="54">
        <f t="shared" si="1"/>
        <v>74297</v>
      </c>
      <c r="J6" s="54">
        <f t="shared" si="1"/>
        <v>37563</v>
      </c>
    </row>
    <row r="7" spans="1:10" ht="15.75">
      <c r="A7" s="39" t="s">
        <v>104</v>
      </c>
      <c r="B7" s="90">
        <f>54433+1174</f>
        <v>55607</v>
      </c>
      <c r="C7" s="90">
        <v>58348</v>
      </c>
      <c r="D7" s="90">
        <v>31083</v>
      </c>
      <c r="E7" s="90">
        <v>0</v>
      </c>
      <c r="F7" s="90">
        <v>0</v>
      </c>
      <c r="G7" s="90">
        <v>0</v>
      </c>
      <c r="H7" s="50">
        <f t="shared" si="1"/>
        <v>55607</v>
      </c>
      <c r="I7" s="50">
        <f t="shared" si="1"/>
        <v>58348</v>
      </c>
      <c r="J7" s="50">
        <f t="shared" si="1"/>
        <v>31083</v>
      </c>
    </row>
    <row r="8" spans="1:10" ht="15.75">
      <c r="A8" s="39" t="s">
        <v>105</v>
      </c>
      <c r="B8" s="90">
        <v>6970</v>
      </c>
      <c r="C8" s="90">
        <v>12603</v>
      </c>
      <c r="D8" s="90">
        <v>4862</v>
      </c>
      <c r="E8" s="90">
        <v>0</v>
      </c>
      <c r="F8" s="90">
        <v>3346</v>
      </c>
      <c r="G8" s="90">
        <v>1618</v>
      </c>
      <c r="H8" s="50">
        <f t="shared" si="1"/>
        <v>6970</v>
      </c>
      <c r="I8" s="50">
        <f t="shared" si="1"/>
        <v>15949</v>
      </c>
      <c r="J8" s="50">
        <f t="shared" si="1"/>
        <v>6480</v>
      </c>
    </row>
    <row r="9" spans="1:10" s="53" customFormat="1" ht="15.75">
      <c r="A9" s="83" t="s">
        <v>109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</row>
    <row r="10" spans="1:10" s="53" customFormat="1" ht="15.75">
      <c r="A10" s="83" t="s">
        <v>106</v>
      </c>
      <c r="B10" s="91">
        <v>11561</v>
      </c>
      <c r="C10" s="91">
        <v>11746</v>
      </c>
      <c r="D10" s="91">
        <v>4735</v>
      </c>
      <c r="E10" s="91">
        <v>0</v>
      </c>
      <c r="F10" s="91">
        <v>0</v>
      </c>
      <c r="G10" s="91">
        <v>0</v>
      </c>
      <c r="H10" s="54">
        <f t="shared" si="1"/>
        <v>11561</v>
      </c>
      <c r="I10" s="54">
        <f t="shared" si="1"/>
        <v>11746</v>
      </c>
      <c r="J10" s="54">
        <f t="shared" si="1"/>
        <v>4735</v>
      </c>
    </row>
    <row r="11" spans="1:10" ht="15.75">
      <c r="A11" s="83" t="s">
        <v>107</v>
      </c>
      <c r="B11" s="91">
        <f>14659+436</f>
        <v>15095</v>
      </c>
      <c r="C11" s="91">
        <v>18089</v>
      </c>
      <c r="D11" s="91">
        <v>6972</v>
      </c>
      <c r="E11" s="91">
        <v>0</v>
      </c>
      <c r="F11" s="91">
        <v>191</v>
      </c>
      <c r="G11" s="91">
        <v>0</v>
      </c>
      <c r="H11" s="54">
        <f t="shared" si="1"/>
        <v>15095</v>
      </c>
      <c r="I11" s="54">
        <f t="shared" si="1"/>
        <v>18280</v>
      </c>
      <c r="J11" s="54">
        <f t="shared" si="1"/>
        <v>6972</v>
      </c>
    </row>
    <row r="12" spans="1:10" ht="15.75">
      <c r="A12" s="62" t="s">
        <v>68</v>
      </c>
      <c r="B12" s="54">
        <f aca="true" t="shared" si="2" ref="B12:G12">B6+B10+B11+B9</f>
        <v>89233</v>
      </c>
      <c r="C12" s="54">
        <f t="shared" si="2"/>
        <v>100786</v>
      </c>
      <c r="D12" s="54">
        <f t="shared" si="2"/>
        <v>47652</v>
      </c>
      <c r="E12" s="54">
        <f t="shared" si="2"/>
        <v>0</v>
      </c>
      <c r="F12" s="54">
        <f t="shared" si="2"/>
        <v>3537</v>
      </c>
      <c r="G12" s="54">
        <f t="shared" si="2"/>
        <v>1618</v>
      </c>
      <c r="H12" s="54">
        <f t="shared" si="1"/>
        <v>89233</v>
      </c>
      <c r="I12" s="54">
        <f t="shared" si="1"/>
        <v>104323</v>
      </c>
      <c r="J12" s="54">
        <f t="shared" si="1"/>
        <v>49270</v>
      </c>
    </row>
    <row r="13" spans="1:10" ht="15.75">
      <c r="A13" s="62" t="s">
        <v>4</v>
      </c>
      <c r="B13" s="50"/>
      <c r="C13" s="50"/>
      <c r="D13" s="50"/>
      <c r="E13" s="50">
        <f>'kiadások össz'!E14-'bevételek össz'!E12</f>
        <v>32976</v>
      </c>
      <c r="F13" s="50">
        <f>'kiadások össz'!F14-'bevételek össz'!F12</f>
        <v>33733</v>
      </c>
      <c r="G13" s="50">
        <f>'kiadások össz'!G14-'bevételek össz'!G12</f>
        <v>16699</v>
      </c>
      <c r="H13" s="54">
        <f>'kiadások össz'!H14-'bevételek össz'!H12</f>
        <v>3982</v>
      </c>
      <c r="I13" s="54">
        <f>'kiadások össz'!I14-'bevételek össz'!I12</f>
        <v>3974</v>
      </c>
      <c r="J13" s="54">
        <f>'kiadások össz'!I14-'bevételek össz'!J12</f>
        <v>59027</v>
      </c>
    </row>
    <row r="14" spans="1:10" ht="15.75">
      <c r="A14" s="62" t="s">
        <v>5</v>
      </c>
      <c r="B14" s="50">
        <f>B12-'kiadások össz'!B14</f>
        <v>28994</v>
      </c>
      <c r="C14" s="50">
        <f>C12-'kiadások össz'!C14</f>
        <v>29759</v>
      </c>
      <c r="D14" s="50">
        <f>D12-'kiadások össz'!D14</f>
        <v>15417</v>
      </c>
      <c r="E14" s="50"/>
      <c r="F14" s="50"/>
      <c r="G14" s="50"/>
      <c r="H14" s="50" t="s">
        <v>48</v>
      </c>
      <c r="I14" s="50" t="s">
        <v>48</v>
      </c>
      <c r="J14" s="50" t="s">
        <v>48</v>
      </c>
    </row>
    <row r="15" spans="1:10" s="53" customFormat="1" ht="19.5" customHeight="1">
      <c r="A15" s="68" t="s">
        <v>114</v>
      </c>
      <c r="B15" s="54">
        <v>2518</v>
      </c>
      <c r="C15" s="54">
        <v>3117</v>
      </c>
      <c r="D15" s="54">
        <v>0</v>
      </c>
      <c r="E15" s="54">
        <v>0</v>
      </c>
      <c r="F15" s="54">
        <v>34</v>
      </c>
      <c r="G15" s="54">
        <v>0</v>
      </c>
      <c r="H15" s="54">
        <f>B15+E15</f>
        <v>2518</v>
      </c>
      <c r="I15" s="54">
        <f>C15+F15</f>
        <v>3151</v>
      </c>
      <c r="J15" s="54">
        <f>D15+G15</f>
        <v>0</v>
      </c>
    </row>
    <row r="16" spans="1:10" ht="19.5" customHeight="1">
      <c r="A16" s="30" t="s">
        <v>112</v>
      </c>
      <c r="B16" s="50"/>
      <c r="C16" s="50"/>
      <c r="D16" s="50"/>
      <c r="E16" s="50">
        <v>32976</v>
      </c>
      <c r="F16" s="50">
        <v>33699</v>
      </c>
      <c r="G16" s="50">
        <v>17833</v>
      </c>
      <c r="H16" s="54">
        <v>0</v>
      </c>
      <c r="I16" s="54">
        <v>0</v>
      </c>
      <c r="J16" s="54">
        <v>0</v>
      </c>
    </row>
    <row r="17" spans="1:10" s="53" customFormat="1" ht="19.5" customHeight="1">
      <c r="A17" s="30" t="s">
        <v>76</v>
      </c>
      <c r="B17" s="54">
        <v>0</v>
      </c>
      <c r="C17" s="54">
        <v>2228</v>
      </c>
      <c r="D17" s="54">
        <v>0</v>
      </c>
      <c r="E17" s="54"/>
      <c r="F17" s="54"/>
      <c r="G17" s="54"/>
      <c r="H17" s="54">
        <f>B17+E17</f>
        <v>0</v>
      </c>
      <c r="I17" s="54">
        <f>C17+F17</f>
        <v>2228</v>
      </c>
      <c r="J17" s="54">
        <f>D17+G17</f>
        <v>0</v>
      </c>
    </row>
    <row r="18" spans="1:10" s="94" customFormat="1" ht="27.75" customHeight="1">
      <c r="A18" s="92" t="s">
        <v>0</v>
      </c>
      <c r="B18" s="93">
        <f aca="true" t="shared" si="3" ref="B18:J18">B12+B15+B16+B17</f>
        <v>91751</v>
      </c>
      <c r="C18" s="93">
        <f t="shared" si="3"/>
        <v>106131</v>
      </c>
      <c r="D18" s="93">
        <f t="shared" si="3"/>
        <v>47652</v>
      </c>
      <c r="E18" s="93">
        <f t="shared" si="3"/>
        <v>32976</v>
      </c>
      <c r="F18" s="93">
        <f>F12+F15+F16+F17</f>
        <v>37270</v>
      </c>
      <c r="G18" s="93">
        <f t="shared" si="3"/>
        <v>19451</v>
      </c>
      <c r="H18" s="93">
        <f t="shared" si="3"/>
        <v>91751</v>
      </c>
      <c r="I18" s="93">
        <f t="shared" si="3"/>
        <v>109702</v>
      </c>
      <c r="J18" s="93">
        <f t="shared" si="3"/>
        <v>49270</v>
      </c>
    </row>
    <row r="19" spans="1:10" s="53" customFormat="1" ht="15.75">
      <c r="A19" s="35" t="s">
        <v>110</v>
      </c>
      <c r="B19" s="54">
        <f>SUM(B20:B21)</f>
        <v>11080</v>
      </c>
      <c r="C19" s="54">
        <f>SUM(C20:C21)</f>
        <v>16748</v>
      </c>
      <c r="D19" s="54">
        <f>SUM(D20:D21)</f>
        <v>11270</v>
      </c>
      <c r="E19" s="54"/>
      <c r="F19" s="54">
        <f>SUM(F20:F21)</f>
        <v>837</v>
      </c>
      <c r="G19" s="54"/>
      <c r="H19" s="54">
        <f aca="true" t="shared" si="4" ref="H19:J24">B19+E19</f>
        <v>11080</v>
      </c>
      <c r="I19" s="54">
        <f t="shared" si="4"/>
        <v>17585</v>
      </c>
      <c r="J19" s="54">
        <f t="shared" si="4"/>
        <v>11270</v>
      </c>
    </row>
    <row r="20" spans="1:10" ht="15.75">
      <c r="A20" s="39" t="s">
        <v>209</v>
      </c>
      <c r="B20" s="50">
        <v>0</v>
      </c>
      <c r="C20" s="50">
        <v>5668</v>
      </c>
      <c r="D20" s="50">
        <v>5480</v>
      </c>
      <c r="E20" s="50"/>
      <c r="F20" s="50"/>
      <c r="G20" s="50"/>
      <c r="H20" s="50"/>
      <c r="I20" s="50">
        <f>C20+F20</f>
        <v>5668</v>
      </c>
      <c r="J20" s="50"/>
    </row>
    <row r="21" spans="1:10" ht="15.75">
      <c r="A21" s="39" t="s">
        <v>210</v>
      </c>
      <c r="B21" s="50">
        <v>11080</v>
      </c>
      <c r="C21" s="50">
        <v>11080</v>
      </c>
      <c r="D21" s="50">
        <v>5790</v>
      </c>
      <c r="E21" s="50"/>
      <c r="F21" s="50">
        <v>837</v>
      </c>
      <c r="G21" s="50"/>
      <c r="H21" s="50"/>
      <c r="I21" s="50">
        <f>C21+F21</f>
        <v>11917</v>
      </c>
      <c r="J21" s="50"/>
    </row>
    <row r="22" spans="1:10" s="53" customFormat="1" ht="15.75">
      <c r="A22" s="35" t="s">
        <v>108</v>
      </c>
      <c r="B22" s="54">
        <v>1200</v>
      </c>
      <c r="C22" s="54">
        <v>1200</v>
      </c>
      <c r="D22" s="54">
        <v>0</v>
      </c>
      <c r="E22" s="54"/>
      <c r="F22" s="54"/>
      <c r="G22" s="54"/>
      <c r="H22" s="54">
        <f t="shared" si="4"/>
        <v>1200</v>
      </c>
      <c r="I22" s="54">
        <f t="shared" si="4"/>
        <v>1200</v>
      </c>
      <c r="J22" s="54">
        <f t="shared" si="4"/>
        <v>0</v>
      </c>
    </row>
    <row r="23" spans="1:10" s="53" customFormat="1" ht="15.75">
      <c r="A23" s="35" t="s">
        <v>111</v>
      </c>
      <c r="B23" s="54">
        <f>600</f>
        <v>600</v>
      </c>
      <c r="C23" s="54">
        <v>880</v>
      </c>
      <c r="D23" s="54">
        <v>0</v>
      </c>
      <c r="E23" s="54"/>
      <c r="F23" s="54"/>
      <c r="G23" s="54"/>
      <c r="H23" s="54">
        <f t="shared" si="4"/>
        <v>600</v>
      </c>
      <c r="I23" s="54">
        <f t="shared" si="4"/>
        <v>880</v>
      </c>
      <c r="J23" s="54">
        <f t="shared" si="4"/>
        <v>0</v>
      </c>
    </row>
    <row r="24" spans="1:10" ht="15.75">
      <c r="A24" s="30" t="s">
        <v>76</v>
      </c>
      <c r="B24" s="54">
        <v>0</v>
      </c>
      <c r="C24" s="54">
        <v>0</v>
      </c>
      <c r="D24" s="54">
        <v>0</v>
      </c>
      <c r="E24" s="54"/>
      <c r="F24" s="54"/>
      <c r="G24" s="54"/>
      <c r="H24" s="54">
        <f t="shared" si="4"/>
        <v>0</v>
      </c>
      <c r="I24" s="54">
        <f t="shared" si="4"/>
        <v>0</v>
      </c>
      <c r="J24" s="54">
        <f t="shared" si="4"/>
        <v>0</v>
      </c>
    </row>
    <row r="25" spans="1:10" ht="15.75">
      <c r="A25" s="62" t="s">
        <v>3</v>
      </c>
      <c r="B25" s="54">
        <f aca="true" t="shared" si="5" ref="B25:J25">B19+B22+B23+B24</f>
        <v>12880</v>
      </c>
      <c r="C25" s="54">
        <f t="shared" si="5"/>
        <v>18828</v>
      </c>
      <c r="D25" s="54">
        <f t="shared" si="5"/>
        <v>11270</v>
      </c>
      <c r="E25" s="54">
        <f t="shared" si="5"/>
        <v>0</v>
      </c>
      <c r="F25" s="54">
        <f t="shared" si="5"/>
        <v>837</v>
      </c>
      <c r="G25" s="54">
        <f t="shared" si="5"/>
        <v>0</v>
      </c>
      <c r="H25" s="54">
        <f t="shared" si="5"/>
        <v>12880</v>
      </c>
      <c r="I25" s="54">
        <f t="shared" si="5"/>
        <v>19665</v>
      </c>
      <c r="J25" s="54">
        <f t="shared" si="5"/>
        <v>11270</v>
      </c>
    </row>
    <row r="26" spans="1:10" ht="15.75">
      <c r="A26" s="62" t="s">
        <v>6</v>
      </c>
      <c r="B26" s="54">
        <f>'kiadások össz'!B25-'bevételek össz'!B25</f>
        <v>256</v>
      </c>
      <c r="C26" s="54">
        <f>'kiadások össz'!C25-'bevételek össz'!C25</f>
        <v>-823</v>
      </c>
      <c r="D26" s="54">
        <f>'kiadások össz'!D25-'bevételek össz'!D25</f>
        <v>-582</v>
      </c>
      <c r="E26" s="50">
        <v>0</v>
      </c>
      <c r="F26" s="50">
        <v>0</v>
      </c>
      <c r="G26" s="50">
        <v>0</v>
      </c>
      <c r="H26" s="54">
        <f aca="true" t="shared" si="6" ref="H26:J29">B26+E26</f>
        <v>256</v>
      </c>
      <c r="I26" s="54">
        <f t="shared" si="6"/>
        <v>-823</v>
      </c>
      <c r="J26" s="54">
        <f t="shared" si="6"/>
        <v>-582</v>
      </c>
    </row>
    <row r="27" spans="1:10" ht="15.75">
      <c r="A27" s="62" t="s">
        <v>7</v>
      </c>
      <c r="B27" s="50"/>
      <c r="C27" s="50"/>
      <c r="D27" s="50"/>
      <c r="E27" s="50"/>
      <c r="F27" s="50"/>
      <c r="G27" s="50"/>
      <c r="H27" s="54">
        <f t="shared" si="6"/>
        <v>0</v>
      </c>
      <c r="I27" s="54">
        <f t="shared" si="6"/>
        <v>0</v>
      </c>
      <c r="J27" s="54">
        <f t="shared" si="6"/>
        <v>0</v>
      </c>
    </row>
    <row r="28" spans="1:10" s="53" customFormat="1" ht="20.25" customHeight="1">
      <c r="A28" s="68" t="s">
        <v>115</v>
      </c>
      <c r="B28" s="54">
        <v>1720</v>
      </c>
      <c r="C28" s="54">
        <v>0</v>
      </c>
      <c r="D28" s="54">
        <v>0</v>
      </c>
      <c r="E28" s="54"/>
      <c r="F28" s="54"/>
      <c r="G28" s="54"/>
      <c r="H28" s="54">
        <f t="shared" si="6"/>
        <v>1720</v>
      </c>
      <c r="I28" s="54">
        <f t="shared" si="6"/>
        <v>0</v>
      </c>
      <c r="J28" s="54">
        <f t="shared" si="6"/>
        <v>0</v>
      </c>
    </row>
    <row r="29" spans="1:10" ht="15.75">
      <c r="A29" s="30" t="s">
        <v>112</v>
      </c>
      <c r="B29" s="54">
        <v>0</v>
      </c>
      <c r="C29" s="54">
        <v>0</v>
      </c>
      <c r="D29" s="54">
        <v>0</v>
      </c>
      <c r="E29" s="54"/>
      <c r="F29" s="54"/>
      <c r="G29" s="54"/>
      <c r="H29" s="54">
        <f t="shared" si="6"/>
        <v>0</v>
      </c>
      <c r="I29" s="54">
        <f t="shared" si="6"/>
        <v>0</v>
      </c>
      <c r="J29" s="54">
        <f t="shared" si="6"/>
        <v>0</v>
      </c>
    </row>
    <row r="30" spans="1:10" ht="15.75">
      <c r="A30" s="30" t="s">
        <v>206</v>
      </c>
      <c r="B30" s="54"/>
      <c r="C30" s="54">
        <v>8000</v>
      </c>
      <c r="D30" s="54">
        <v>8000</v>
      </c>
      <c r="E30" s="54"/>
      <c r="F30" s="54"/>
      <c r="G30" s="54"/>
      <c r="H30" s="54">
        <f>B30+E30</f>
        <v>0</v>
      </c>
      <c r="I30" s="54">
        <f>C30+F30</f>
        <v>8000</v>
      </c>
      <c r="J30" s="54">
        <f>D30+G30</f>
        <v>8000</v>
      </c>
    </row>
    <row r="31" spans="1:10" s="94" customFormat="1" ht="30" customHeight="1">
      <c r="A31" s="92" t="s">
        <v>1</v>
      </c>
      <c r="B31" s="93">
        <f aca="true" t="shared" si="7" ref="B31:J31">B25+B28+B29+B30</f>
        <v>14600</v>
      </c>
      <c r="C31" s="93">
        <f t="shared" si="7"/>
        <v>26828</v>
      </c>
      <c r="D31" s="93">
        <f t="shared" si="7"/>
        <v>19270</v>
      </c>
      <c r="E31" s="93">
        <f t="shared" si="7"/>
        <v>0</v>
      </c>
      <c r="F31" s="93">
        <f t="shared" si="7"/>
        <v>837</v>
      </c>
      <c r="G31" s="93">
        <f t="shared" si="7"/>
        <v>0</v>
      </c>
      <c r="H31" s="93">
        <f t="shared" si="7"/>
        <v>14600</v>
      </c>
      <c r="I31" s="93">
        <f t="shared" si="7"/>
        <v>27665</v>
      </c>
      <c r="J31" s="93">
        <f t="shared" si="7"/>
        <v>19270</v>
      </c>
    </row>
    <row r="32" spans="1:10" s="94" customFormat="1" ht="30.75" customHeight="1">
      <c r="A32" s="95" t="s">
        <v>8</v>
      </c>
      <c r="B32" s="96">
        <f aca="true" t="shared" si="8" ref="B32:G32">SUM(B18,B31)</f>
        <v>106351</v>
      </c>
      <c r="C32" s="96">
        <f t="shared" si="8"/>
        <v>132959</v>
      </c>
      <c r="D32" s="96">
        <f t="shared" si="8"/>
        <v>66922</v>
      </c>
      <c r="E32" s="96">
        <f t="shared" si="8"/>
        <v>32976</v>
      </c>
      <c r="F32" s="96">
        <f t="shared" si="8"/>
        <v>38107</v>
      </c>
      <c r="G32" s="96">
        <f t="shared" si="8"/>
        <v>19451</v>
      </c>
      <c r="H32" s="93">
        <f>B32+E32-E32</f>
        <v>106351</v>
      </c>
      <c r="I32" s="93">
        <f>C32+F32-F16</f>
        <v>137367</v>
      </c>
      <c r="J32" s="93">
        <f>D32+G32-G32+G12</f>
        <v>68540</v>
      </c>
    </row>
    <row r="33" spans="2:7" ht="15.75" hidden="1">
      <c r="B33" s="59">
        <v>102113</v>
      </c>
      <c r="C33" s="59">
        <v>110235</v>
      </c>
      <c r="D33" s="59">
        <v>58922</v>
      </c>
      <c r="F33" s="59">
        <v>1628</v>
      </c>
      <c r="G33" s="59">
        <v>1618</v>
      </c>
    </row>
    <row r="34" spans="2:7" ht="15.75" hidden="1">
      <c r="B34" s="59">
        <v>4238</v>
      </c>
      <c r="C34" s="59">
        <v>12238</v>
      </c>
      <c r="D34" s="59">
        <v>8000</v>
      </c>
      <c r="E34" s="59">
        <v>32976</v>
      </c>
      <c r="F34" s="59">
        <v>32976</v>
      </c>
      <c r="G34" s="59">
        <v>17833</v>
      </c>
    </row>
  </sheetData>
  <sheetProtection/>
  <mergeCells count="2">
    <mergeCell ref="A3:J3"/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&amp;C1. melléklet a 3/2015. (II.18.)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I32" sqref="A1:J32"/>
    </sheetView>
  </sheetViews>
  <sheetFormatPr defaultColWidth="9.140625" defaultRowHeight="12.75"/>
  <cols>
    <col min="1" max="1" width="46.28125" style="2" customWidth="1"/>
    <col min="2" max="2" width="18.8515625" style="3" hidden="1" customWidth="1"/>
    <col min="3" max="3" width="18.8515625" style="3" customWidth="1"/>
    <col min="4" max="4" width="18.8515625" style="3" hidden="1" customWidth="1"/>
    <col min="5" max="5" width="19.421875" style="3" hidden="1" customWidth="1"/>
    <col min="6" max="6" width="19.421875" style="3" customWidth="1"/>
    <col min="7" max="7" width="19.421875" style="3" hidden="1" customWidth="1"/>
    <col min="8" max="8" width="18.57421875" style="3" hidden="1" customWidth="1"/>
    <col min="9" max="9" width="18.57421875" style="3" customWidth="1"/>
    <col min="10" max="10" width="18.57421875" style="3" hidden="1" customWidth="1"/>
    <col min="11" max="16384" width="9.140625" style="2" customWidth="1"/>
  </cols>
  <sheetData>
    <row r="1" spans="1:10" s="1" customFormat="1" ht="15.75">
      <c r="A1" s="105" t="s">
        <v>167</v>
      </c>
      <c r="B1" s="106"/>
      <c r="C1" s="106"/>
      <c r="D1" s="106"/>
      <c r="E1" s="106"/>
      <c r="F1" s="106"/>
      <c r="G1" s="106"/>
      <c r="H1" s="106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6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5" spans="1:10" ht="63">
      <c r="A5" s="4" t="s">
        <v>11</v>
      </c>
      <c r="B5" s="12" t="s">
        <v>197</v>
      </c>
      <c r="C5" s="12" t="s">
        <v>34</v>
      </c>
      <c r="D5" s="12" t="s">
        <v>207</v>
      </c>
      <c r="E5" s="12" t="s">
        <v>200</v>
      </c>
      <c r="F5" s="12" t="s">
        <v>10</v>
      </c>
      <c r="G5" s="12" t="s">
        <v>202</v>
      </c>
      <c r="H5" s="40" t="s">
        <v>203</v>
      </c>
      <c r="I5" s="40" t="s">
        <v>220</v>
      </c>
      <c r="J5" s="40" t="s">
        <v>205</v>
      </c>
    </row>
    <row r="6" spans="1:10" s="1" customFormat="1" ht="31.5">
      <c r="A6" s="14" t="s">
        <v>168</v>
      </c>
      <c r="B6" s="66">
        <f>SUM(B7:B17)</f>
        <v>3926</v>
      </c>
      <c r="C6" s="66">
        <f aca="true" t="shared" si="0" ref="C6:J6">SUM(C7:C17)</f>
        <v>6711</v>
      </c>
      <c r="D6" s="66">
        <f t="shared" si="0"/>
        <v>4743</v>
      </c>
      <c r="E6" s="66">
        <f t="shared" si="0"/>
        <v>0</v>
      </c>
      <c r="F6" s="66">
        <f t="shared" si="0"/>
        <v>0</v>
      </c>
      <c r="G6" s="66">
        <f t="shared" si="0"/>
        <v>0</v>
      </c>
      <c r="H6" s="66">
        <f t="shared" si="0"/>
        <v>3926</v>
      </c>
      <c r="I6" s="66">
        <f t="shared" si="0"/>
        <v>6711</v>
      </c>
      <c r="J6" s="66">
        <f t="shared" si="0"/>
        <v>4743</v>
      </c>
    </row>
    <row r="7" spans="1:10" ht="15.75">
      <c r="A7" s="8" t="s">
        <v>139</v>
      </c>
      <c r="B7" s="6"/>
      <c r="C7" s="6"/>
      <c r="D7" s="6"/>
      <c r="E7" s="6"/>
      <c r="F7" s="6"/>
      <c r="G7" s="6"/>
      <c r="H7" s="6">
        <f>B7+E7</f>
        <v>0</v>
      </c>
      <c r="I7" s="6">
        <f>C7+F7</f>
        <v>0</v>
      </c>
      <c r="J7" s="6">
        <f>D7+G7</f>
        <v>0</v>
      </c>
    </row>
    <row r="8" spans="1:10" ht="15.75">
      <c r="A8" s="8" t="s">
        <v>140</v>
      </c>
      <c r="B8" s="6"/>
      <c r="C8" s="6">
        <v>136</v>
      </c>
      <c r="D8" s="6"/>
      <c r="E8" s="6"/>
      <c r="F8" s="6"/>
      <c r="G8" s="6"/>
      <c r="H8" s="6">
        <f aca="true" t="shared" si="1" ref="H8:J17">B8+E8</f>
        <v>0</v>
      </c>
      <c r="I8" s="6">
        <f t="shared" si="1"/>
        <v>136</v>
      </c>
      <c r="J8" s="6">
        <f t="shared" si="1"/>
        <v>0</v>
      </c>
    </row>
    <row r="9" spans="1:10" ht="15.75">
      <c r="A9" s="8" t="s">
        <v>141</v>
      </c>
      <c r="B9" s="6">
        <v>3926</v>
      </c>
      <c r="C9" s="6">
        <v>4577</v>
      </c>
      <c r="D9" s="6">
        <v>2745</v>
      </c>
      <c r="E9" s="6"/>
      <c r="F9" s="6"/>
      <c r="G9" s="6"/>
      <c r="H9" s="6">
        <f t="shared" si="1"/>
        <v>3926</v>
      </c>
      <c r="I9" s="6">
        <f t="shared" si="1"/>
        <v>4577</v>
      </c>
      <c r="J9" s="6">
        <f t="shared" si="1"/>
        <v>2745</v>
      </c>
    </row>
    <row r="10" spans="1:10" ht="15.75">
      <c r="A10" s="8" t="s">
        <v>142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1"/>
        <v>0</v>
      </c>
      <c r="J10" s="6">
        <f t="shared" si="1"/>
        <v>0</v>
      </c>
    </row>
    <row r="11" spans="1:10" ht="15.75">
      <c r="A11" s="8" t="s">
        <v>143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1"/>
        <v>0</v>
      </c>
      <c r="J11" s="6">
        <f t="shared" si="1"/>
        <v>0</v>
      </c>
    </row>
    <row r="12" spans="1:10" ht="31.5">
      <c r="A12" s="8" t="s">
        <v>144</v>
      </c>
      <c r="B12" s="6"/>
      <c r="C12" s="6"/>
      <c r="D12" s="6"/>
      <c r="E12" s="6"/>
      <c r="F12" s="6"/>
      <c r="G12" s="6"/>
      <c r="H12" s="6">
        <f t="shared" si="1"/>
        <v>0</v>
      </c>
      <c r="I12" s="6">
        <f t="shared" si="1"/>
        <v>0</v>
      </c>
      <c r="J12" s="6">
        <f t="shared" si="1"/>
        <v>0</v>
      </c>
    </row>
    <row r="13" spans="1:10" ht="31.5">
      <c r="A13" s="8" t="s">
        <v>145</v>
      </c>
      <c r="B13" s="6"/>
      <c r="C13" s="6">
        <v>1998</v>
      </c>
      <c r="D13" s="6">
        <v>1998</v>
      </c>
      <c r="E13" s="6"/>
      <c r="F13" s="6"/>
      <c r="G13" s="6"/>
      <c r="H13" s="6">
        <f t="shared" si="1"/>
        <v>0</v>
      </c>
      <c r="I13" s="6">
        <f t="shared" si="1"/>
        <v>1998</v>
      </c>
      <c r="J13" s="6">
        <f t="shared" si="1"/>
        <v>1998</v>
      </c>
    </row>
    <row r="14" spans="1:10" s="1" customFormat="1" ht="15.75">
      <c r="A14" s="8" t="s">
        <v>146</v>
      </c>
      <c r="B14" s="10"/>
      <c r="C14" s="10"/>
      <c r="D14" s="10"/>
      <c r="E14" s="10"/>
      <c r="F14" s="10"/>
      <c r="G14" s="10"/>
      <c r="H14" s="6">
        <f t="shared" si="1"/>
        <v>0</v>
      </c>
      <c r="I14" s="6">
        <f t="shared" si="1"/>
        <v>0</v>
      </c>
      <c r="J14" s="6">
        <f t="shared" si="1"/>
        <v>0</v>
      </c>
    </row>
    <row r="15" spans="1:10" ht="15.75">
      <c r="A15" s="8" t="s">
        <v>147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1"/>
        <v>0</v>
      </c>
      <c r="J15" s="6">
        <f t="shared" si="1"/>
        <v>0</v>
      </c>
    </row>
    <row r="16" spans="1:10" ht="15.75">
      <c r="A16" s="8" t="s">
        <v>148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1"/>
        <v>0</v>
      </c>
      <c r="J16" s="6">
        <f t="shared" si="1"/>
        <v>0</v>
      </c>
    </row>
    <row r="17" spans="1:10" ht="15.75">
      <c r="A17" s="8" t="s">
        <v>149</v>
      </c>
      <c r="B17" s="12"/>
      <c r="C17" s="12"/>
      <c r="D17" s="12"/>
      <c r="E17" s="12"/>
      <c r="F17" s="12"/>
      <c r="G17" s="12"/>
      <c r="H17" s="6">
        <f t="shared" si="1"/>
        <v>0</v>
      </c>
      <c r="I17" s="6">
        <f t="shared" si="1"/>
        <v>0</v>
      </c>
      <c r="J17" s="6">
        <f t="shared" si="1"/>
        <v>0</v>
      </c>
    </row>
    <row r="20" spans="1:10" ht="63">
      <c r="A20" s="4" t="s">
        <v>11</v>
      </c>
      <c r="B20" s="12" t="s">
        <v>197</v>
      </c>
      <c r="C20" s="12" t="s">
        <v>218</v>
      </c>
      <c r="D20" s="12" t="s">
        <v>207</v>
      </c>
      <c r="E20" s="12" t="s">
        <v>200</v>
      </c>
      <c r="F20" s="12" t="s">
        <v>10</v>
      </c>
      <c r="G20" s="12" t="s">
        <v>202</v>
      </c>
      <c r="H20" s="40" t="s">
        <v>203</v>
      </c>
      <c r="I20" s="40" t="s">
        <v>35</v>
      </c>
      <c r="J20" s="40" t="s">
        <v>205</v>
      </c>
    </row>
    <row r="21" spans="1:10" ht="31.5">
      <c r="A21" s="14" t="s">
        <v>169</v>
      </c>
      <c r="B21" s="66">
        <f aca="true" t="shared" si="2" ref="B21:J21">SUM(B22:B32)</f>
        <v>0</v>
      </c>
      <c r="C21" s="66">
        <f t="shared" si="2"/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</row>
    <row r="22" spans="1:10" ht="15.75">
      <c r="A22" s="8" t="s">
        <v>139</v>
      </c>
      <c r="B22" s="6"/>
      <c r="C22" s="6"/>
      <c r="D22" s="6"/>
      <c r="E22" s="6"/>
      <c r="F22" s="6"/>
      <c r="G22" s="6"/>
      <c r="H22" s="6">
        <f>B22+E22</f>
        <v>0</v>
      </c>
      <c r="I22" s="6">
        <f>C22+F22</f>
        <v>0</v>
      </c>
      <c r="J22" s="6">
        <f>D22+G22</f>
        <v>0</v>
      </c>
    </row>
    <row r="23" spans="1:10" ht="15.75">
      <c r="A23" s="8" t="s">
        <v>140</v>
      </c>
      <c r="B23" s="6"/>
      <c r="C23" s="6"/>
      <c r="D23" s="6"/>
      <c r="E23" s="6"/>
      <c r="F23" s="6"/>
      <c r="G23" s="6"/>
      <c r="H23" s="6">
        <f aca="true" t="shared" si="3" ref="H23:J32">B23+E23</f>
        <v>0</v>
      </c>
      <c r="I23" s="6">
        <f t="shared" si="3"/>
        <v>0</v>
      </c>
      <c r="J23" s="6">
        <f t="shared" si="3"/>
        <v>0</v>
      </c>
    </row>
    <row r="24" spans="1:10" ht="15.75">
      <c r="A24" s="8" t="s">
        <v>141</v>
      </c>
      <c r="B24" s="6"/>
      <c r="C24" s="6"/>
      <c r="D24" s="6"/>
      <c r="E24" s="6"/>
      <c r="F24" s="6"/>
      <c r="G24" s="6"/>
      <c r="H24" s="6">
        <f t="shared" si="3"/>
        <v>0</v>
      </c>
      <c r="I24" s="6">
        <f t="shared" si="3"/>
        <v>0</v>
      </c>
      <c r="J24" s="6">
        <f t="shared" si="3"/>
        <v>0</v>
      </c>
    </row>
    <row r="25" spans="1:10" ht="15.75">
      <c r="A25" s="8" t="s">
        <v>142</v>
      </c>
      <c r="B25" s="6"/>
      <c r="C25" s="6"/>
      <c r="D25" s="6"/>
      <c r="E25" s="6"/>
      <c r="F25" s="6"/>
      <c r="G25" s="6"/>
      <c r="H25" s="6">
        <f t="shared" si="3"/>
        <v>0</v>
      </c>
      <c r="I25" s="6">
        <f t="shared" si="3"/>
        <v>0</v>
      </c>
      <c r="J25" s="6">
        <f t="shared" si="3"/>
        <v>0</v>
      </c>
    </row>
    <row r="26" spans="1:10" ht="15.75">
      <c r="A26" s="8" t="s">
        <v>143</v>
      </c>
      <c r="B26" s="6"/>
      <c r="C26" s="6"/>
      <c r="D26" s="6"/>
      <c r="E26" s="6"/>
      <c r="F26" s="6"/>
      <c r="G26" s="6"/>
      <c r="H26" s="6">
        <f t="shared" si="3"/>
        <v>0</v>
      </c>
      <c r="I26" s="6">
        <f t="shared" si="3"/>
        <v>0</v>
      </c>
      <c r="J26" s="6">
        <f t="shared" si="3"/>
        <v>0</v>
      </c>
    </row>
    <row r="27" spans="1:10" ht="31.5">
      <c r="A27" s="8" t="s">
        <v>144</v>
      </c>
      <c r="B27" s="6"/>
      <c r="C27" s="6"/>
      <c r="D27" s="6"/>
      <c r="E27" s="6"/>
      <c r="F27" s="6"/>
      <c r="G27" s="6"/>
      <c r="H27" s="6">
        <f t="shared" si="3"/>
        <v>0</v>
      </c>
      <c r="I27" s="6">
        <f t="shared" si="3"/>
        <v>0</v>
      </c>
      <c r="J27" s="6">
        <f t="shared" si="3"/>
        <v>0</v>
      </c>
    </row>
    <row r="28" spans="1:10" ht="31.5">
      <c r="A28" s="8" t="s">
        <v>145</v>
      </c>
      <c r="B28" s="6"/>
      <c r="C28" s="6"/>
      <c r="D28" s="6"/>
      <c r="E28" s="6"/>
      <c r="F28" s="6"/>
      <c r="G28" s="6"/>
      <c r="H28" s="6">
        <f t="shared" si="3"/>
        <v>0</v>
      </c>
      <c r="I28" s="6">
        <f t="shared" si="3"/>
        <v>0</v>
      </c>
      <c r="J28" s="6">
        <f t="shared" si="3"/>
        <v>0</v>
      </c>
    </row>
    <row r="29" spans="1:10" ht="15.75">
      <c r="A29" s="8" t="s">
        <v>146</v>
      </c>
      <c r="B29" s="10"/>
      <c r="C29" s="10"/>
      <c r="D29" s="10"/>
      <c r="E29" s="10"/>
      <c r="F29" s="10"/>
      <c r="G29" s="10"/>
      <c r="H29" s="6">
        <f t="shared" si="3"/>
        <v>0</v>
      </c>
      <c r="I29" s="6">
        <f t="shared" si="3"/>
        <v>0</v>
      </c>
      <c r="J29" s="6">
        <f t="shared" si="3"/>
        <v>0</v>
      </c>
    </row>
    <row r="30" spans="1:10" ht="15.75">
      <c r="A30" s="8" t="s">
        <v>147</v>
      </c>
      <c r="B30" s="6"/>
      <c r="C30" s="6"/>
      <c r="D30" s="6"/>
      <c r="E30" s="6"/>
      <c r="F30" s="6"/>
      <c r="G30" s="6"/>
      <c r="H30" s="6">
        <f t="shared" si="3"/>
        <v>0</v>
      </c>
      <c r="I30" s="6">
        <f t="shared" si="3"/>
        <v>0</v>
      </c>
      <c r="J30" s="6">
        <f t="shared" si="3"/>
        <v>0</v>
      </c>
    </row>
    <row r="31" spans="1:10" ht="15.75">
      <c r="A31" s="8" t="s">
        <v>148</v>
      </c>
      <c r="B31" s="6"/>
      <c r="C31" s="6"/>
      <c r="D31" s="6"/>
      <c r="E31" s="6"/>
      <c r="F31" s="6"/>
      <c r="G31" s="6"/>
      <c r="H31" s="6">
        <f t="shared" si="3"/>
        <v>0</v>
      </c>
      <c r="I31" s="6">
        <f t="shared" si="3"/>
        <v>0</v>
      </c>
      <c r="J31" s="6">
        <f t="shared" si="3"/>
        <v>0</v>
      </c>
    </row>
    <row r="32" spans="1:10" ht="15.75">
      <c r="A32" s="8" t="s">
        <v>149</v>
      </c>
      <c r="B32" s="12"/>
      <c r="C32" s="12"/>
      <c r="D32" s="12"/>
      <c r="E32" s="12"/>
      <c r="F32" s="12"/>
      <c r="G32" s="12"/>
      <c r="H32" s="6">
        <f t="shared" si="3"/>
        <v>0</v>
      </c>
      <c r="I32" s="6">
        <f t="shared" si="3"/>
        <v>0</v>
      </c>
      <c r="J32" s="6">
        <f t="shared" si="3"/>
        <v>0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&amp;C10. melléklet a 3/2015. (II.18.)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K40" sqref="A1:K40"/>
    </sheetView>
  </sheetViews>
  <sheetFormatPr defaultColWidth="9.140625" defaultRowHeight="12.75"/>
  <cols>
    <col min="1" max="1" width="46.28125" style="2" customWidth="1"/>
    <col min="2" max="2" width="18.00390625" style="3" hidden="1" customWidth="1"/>
    <col min="3" max="3" width="18.00390625" style="3" customWidth="1"/>
    <col min="4" max="4" width="18.00390625" style="3" hidden="1" customWidth="1"/>
    <col min="5" max="5" width="18.140625" style="3" hidden="1" customWidth="1"/>
    <col min="6" max="6" width="18.140625" style="3" customWidth="1"/>
    <col min="7" max="7" width="18.140625" style="3" hidden="1" customWidth="1"/>
    <col min="8" max="8" width="17.57421875" style="3" hidden="1" customWidth="1"/>
    <col min="9" max="9" width="17.57421875" style="3" customWidth="1"/>
    <col min="10" max="10" width="17.57421875" style="3" hidden="1" customWidth="1"/>
    <col min="11" max="11" width="18.28125" style="2" customWidth="1"/>
    <col min="12" max="12" width="20.7109375" style="2" customWidth="1"/>
    <col min="13" max="13" width="12.7109375" style="2" customWidth="1"/>
    <col min="14" max="16384" width="9.140625" style="2" customWidth="1"/>
  </cols>
  <sheetData>
    <row r="1" spans="1:10" ht="15.75">
      <c r="A1" s="105" t="s">
        <v>40</v>
      </c>
      <c r="B1" s="106"/>
      <c r="C1" s="106"/>
      <c r="D1" s="106"/>
      <c r="E1" s="106"/>
      <c r="F1" s="106"/>
      <c r="G1" s="106"/>
      <c r="H1" s="106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6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5" spans="1:11" ht="63">
      <c r="A5" s="4" t="s">
        <v>11</v>
      </c>
      <c r="B5" s="12" t="s">
        <v>197</v>
      </c>
      <c r="C5" s="12" t="s">
        <v>218</v>
      </c>
      <c r="D5" s="12" t="s">
        <v>207</v>
      </c>
      <c r="E5" s="12" t="s">
        <v>200</v>
      </c>
      <c r="F5" s="12" t="s">
        <v>219</v>
      </c>
      <c r="G5" s="12" t="s">
        <v>202</v>
      </c>
      <c r="H5" s="40" t="s">
        <v>203</v>
      </c>
      <c r="I5" s="40" t="s">
        <v>220</v>
      </c>
      <c r="J5" s="40" t="s">
        <v>205</v>
      </c>
      <c r="K5" s="26"/>
    </row>
    <row r="6" spans="1:11" ht="15.75">
      <c r="A6" s="39" t="s">
        <v>175</v>
      </c>
      <c r="B6" s="6">
        <v>0</v>
      </c>
      <c r="C6" s="6">
        <v>0</v>
      </c>
      <c r="D6" s="6">
        <v>0</v>
      </c>
      <c r="E6" s="6"/>
      <c r="F6" s="6">
        <v>210</v>
      </c>
      <c r="G6" s="6"/>
      <c r="H6" s="6">
        <f aca="true" t="shared" si="0" ref="H6:J14">B6+E6</f>
        <v>0</v>
      </c>
      <c r="I6" s="6">
        <f t="shared" si="0"/>
        <v>210</v>
      </c>
      <c r="J6" s="6">
        <f t="shared" si="0"/>
        <v>0</v>
      </c>
      <c r="K6" s="26"/>
    </row>
    <row r="7" spans="1:11" ht="15.75">
      <c r="A7" s="39" t="s">
        <v>176</v>
      </c>
      <c r="B7" s="6">
        <v>0</v>
      </c>
      <c r="C7" s="6">
        <v>0</v>
      </c>
      <c r="D7" s="6">
        <v>0</v>
      </c>
      <c r="E7" s="6"/>
      <c r="F7" s="6"/>
      <c r="G7" s="6"/>
      <c r="H7" s="6">
        <f t="shared" si="0"/>
        <v>0</v>
      </c>
      <c r="I7" s="6">
        <f t="shared" si="0"/>
        <v>0</v>
      </c>
      <c r="J7" s="6">
        <f t="shared" si="0"/>
        <v>0</v>
      </c>
      <c r="K7" s="26"/>
    </row>
    <row r="8" spans="1:11" ht="15.75">
      <c r="A8" s="39" t="s">
        <v>177</v>
      </c>
      <c r="B8" s="6">
        <v>0</v>
      </c>
      <c r="C8" s="6">
        <v>0</v>
      </c>
      <c r="D8" s="6">
        <v>0</v>
      </c>
      <c r="E8" s="6"/>
      <c r="F8" s="6">
        <v>349</v>
      </c>
      <c r="G8" s="6"/>
      <c r="H8" s="6">
        <f t="shared" si="0"/>
        <v>0</v>
      </c>
      <c r="I8" s="6">
        <f t="shared" si="0"/>
        <v>349</v>
      </c>
      <c r="J8" s="6">
        <f t="shared" si="0"/>
        <v>0</v>
      </c>
      <c r="K8" s="26"/>
    </row>
    <row r="9" spans="1:11" ht="15.75">
      <c r="A9" s="28" t="s">
        <v>178</v>
      </c>
      <c r="B9" s="6">
        <v>0</v>
      </c>
      <c r="C9" s="6">
        <f>SUM(C10:C11)</f>
        <v>4700</v>
      </c>
      <c r="D9" s="6">
        <v>0</v>
      </c>
      <c r="E9" s="6"/>
      <c r="F9" s="6">
        <f>SUM(F10:F11)</f>
        <v>99</v>
      </c>
      <c r="G9" s="6"/>
      <c r="H9" s="6">
        <f t="shared" si="0"/>
        <v>0</v>
      </c>
      <c r="I9" s="6">
        <f t="shared" si="0"/>
        <v>4799</v>
      </c>
      <c r="J9" s="6">
        <f t="shared" si="0"/>
        <v>0</v>
      </c>
      <c r="K9" s="26"/>
    </row>
    <row r="10" spans="1:11" ht="15.75">
      <c r="A10" s="39" t="s">
        <v>230</v>
      </c>
      <c r="B10" s="6"/>
      <c r="C10" s="6">
        <v>385</v>
      </c>
      <c r="D10" s="6"/>
      <c r="E10" s="6"/>
      <c r="F10" s="6">
        <v>99</v>
      </c>
      <c r="G10" s="6"/>
      <c r="H10" s="6"/>
      <c r="I10" s="6">
        <f t="shared" si="0"/>
        <v>484</v>
      </c>
      <c r="J10" s="6"/>
      <c r="K10" s="26"/>
    </row>
    <row r="11" spans="1:11" ht="15.75">
      <c r="A11" s="39" t="s">
        <v>229</v>
      </c>
      <c r="B11" s="6"/>
      <c r="C11" s="6">
        <v>4315</v>
      </c>
      <c r="D11" s="6"/>
      <c r="E11" s="6"/>
      <c r="F11" s="6"/>
      <c r="G11" s="6"/>
      <c r="H11" s="6"/>
      <c r="I11" s="6">
        <f t="shared" si="0"/>
        <v>4315</v>
      </c>
      <c r="J11" s="6"/>
      <c r="K11" s="26"/>
    </row>
    <row r="12" spans="1:11" ht="15.75">
      <c r="A12" s="39" t="s">
        <v>179</v>
      </c>
      <c r="B12" s="6">
        <v>0</v>
      </c>
      <c r="C12" s="6">
        <v>0</v>
      </c>
      <c r="D12" s="6">
        <v>0</v>
      </c>
      <c r="E12" s="6"/>
      <c r="F12" s="6"/>
      <c r="G12" s="6"/>
      <c r="H12" s="6">
        <f t="shared" si="0"/>
        <v>0</v>
      </c>
      <c r="I12" s="6">
        <f t="shared" si="0"/>
        <v>0</v>
      </c>
      <c r="J12" s="6">
        <f t="shared" si="0"/>
        <v>0</v>
      </c>
      <c r="K12" s="26"/>
    </row>
    <row r="13" spans="1:11" ht="15.75">
      <c r="A13" s="39" t="s">
        <v>181</v>
      </c>
      <c r="B13" s="6">
        <v>0</v>
      </c>
      <c r="C13" s="6">
        <v>0</v>
      </c>
      <c r="D13" s="6">
        <v>0</v>
      </c>
      <c r="E13" s="6"/>
      <c r="F13" s="6"/>
      <c r="G13" s="6"/>
      <c r="H13" s="6">
        <f t="shared" si="0"/>
        <v>0</v>
      </c>
      <c r="I13" s="6">
        <f t="shared" si="0"/>
        <v>0</v>
      </c>
      <c r="J13" s="6">
        <f t="shared" si="0"/>
        <v>0</v>
      </c>
      <c r="K13" s="26"/>
    </row>
    <row r="14" spans="1:11" ht="15.75">
      <c r="A14" s="39" t="s">
        <v>180</v>
      </c>
      <c r="B14" s="6">
        <v>0</v>
      </c>
      <c r="C14" s="6">
        <v>1269</v>
      </c>
      <c r="D14" s="6">
        <v>0</v>
      </c>
      <c r="E14" s="6"/>
      <c r="F14" s="6">
        <v>179</v>
      </c>
      <c r="G14" s="6"/>
      <c r="H14" s="6">
        <f t="shared" si="0"/>
        <v>0</v>
      </c>
      <c r="I14" s="6">
        <f t="shared" si="0"/>
        <v>1448</v>
      </c>
      <c r="J14" s="6">
        <f t="shared" si="0"/>
        <v>0</v>
      </c>
      <c r="K14" s="26"/>
    </row>
    <row r="15" spans="1:11" s="1" customFormat="1" ht="15.75">
      <c r="A15" s="31" t="s">
        <v>41</v>
      </c>
      <c r="B15" s="10">
        <f>SUM(B6:B14)</f>
        <v>0</v>
      </c>
      <c r="C15" s="10">
        <f>C9+C14+C6+C7+C8</f>
        <v>5969</v>
      </c>
      <c r="D15" s="10">
        <f>SUM(D6:D14)</f>
        <v>0</v>
      </c>
      <c r="E15" s="10">
        <f>SUM(E6:E14)</f>
        <v>0</v>
      </c>
      <c r="F15" s="10">
        <f>F9+F14+F6+F7+F8</f>
        <v>837</v>
      </c>
      <c r="G15" s="10">
        <f>G9+G14+G6+G7+G8</f>
        <v>0</v>
      </c>
      <c r="H15" s="10">
        <f>H9+H14+H6+H7+H8</f>
        <v>0</v>
      </c>
      <c r="I15" s="10">
        <f>I9+I14+I6+I7+I8</f>
        <v>6806</v>
      </c>
      <c r="J15" s="10">
        <f>SUM(J6:J14)</f>
        <v>0</v>
      </c>
      <c r="K15" s="58"/>
    </row>
    <row r="19" spans="1:11" ht="63">
      <c r="A19" s="4" t="s">
        <v>11</v>
      </c>
      <c r="B19" s="12" t="s">
        <v>197</v>
      </c>
      <c r="C19" s="12" t="s">
        <v>218</v>
      </c>
      <c r="D19" s="12" t="s">
        <v>207</v>
      </c>
      <c r="E19" s="12" t="s">
        <v>200</v>
      </c>
      <c r="F19" s="12" t="s">
        <v>10</v>
      </c>
      <c r="G19" s="12" t="s">
        <v>202</v>
      </c>
      <c r="H19" s="40" t="s">
        <v>203</v>
      </c>
      <c r="I19" s="40" t="s">
        <v>220</v>
      </c>
      <c r="J19" s="40" t="s">
        <v>205</v>
      </c>
      <c r="K19" s="26"/>
    </row>
    <row r="20" spans="1:11" s="37" customFormat="1" ht="15.75">
      <c r="A20" s="4" t="s">
        <v>170</v>
      </c>
      <c r="B20" s="74">
        <f>SUM(B21)</f>
        <v>10000</v>
      </c>
      <c r="C20" s="74">
        <f>SUM(C21:C23)</f>
        <v>10776</v>
      </c>
      <c r="D20" s="74">
        <f>SUM(D21)</f>
        <v>9985</v>
      </c>
      <c r="E20" s="74">
        <f aca="true" t="shared" si="1" ref="E20:J20">SUM(E21)</f>
        <v>0</v>
      </c>
      <c r="F20" s="74">
        <f t="shared" si="1"/>
        <v>0</v>
      </c>
      <c r="G20" s="74">
        <f t="shared" si="1"/>
        <v>0</v>
      </c>
      <c r="H20" s="74">
        <f t="shared" si="1"/>
        <v>10000</v>
      </c>
      <c r="I20" s="74">
        <f t="shared" si="1"/>
        <v>10000</v>
      </c>
      <c r="J20" s="74">
        <f t="shared" si="1"/>
        <v>9985</v>
      </c>
      <c r="K20" s="75"/>
    </row>
    <row r="21" spans="1:11" ht="47.25">
      <c r="A21" s="27" t="s">
        <v>171</v>
      </c>
      <c r="B21" s="6">
        <v>10000</v>
      </c>
      <c r="C21" s="6">
        <v>10000</v>
      </c>
      <c r="D21" s="6">
        <v>9985</v>
      </c>
      <c r="E21" s="6"/>
      <c r="F21" s="6"/>
      <c r="G21" s="6"/>
      <c r="H21" s="6">
        <f>B21+E21</f>
        <v>10000</v>
      </c>
      <c r="I21" s="6">
        <f>C21+F21</f>
        <v>10000</v>
      </c>
      <c r="J21" s="6">
        <f>D21+G21</f>
        <v>9985</v>
      </c>
      <c r="K21" s="26"/>
    </row>
    <row r="22" spans="1:11" ht="15.75">
      <c r="A22" s="27" t="s">
        <v>227</v>
      </c>
      <c r="B22" s="6"/>
      <c r="C22" s="6">
        <v>586</v>
      </c>
      <c r="D22" s="6"/>
      <c r="E22" s="6"/>
      <c r="F22" s="6"/>
      <c r="G22" s="6"/>
      <c r="H22" s="6"/>
      <c r="I22" s="6"/>
      <c r="J22" s="6"/>
      <c r="K22" s="26"/>
    </row>
    <row r="23" spans="1:11" ht="15.75">
      <c r="A23" s="27" t="s">
        <v>228</v>
      </c>
      <c r="B23" s="6"/>
      <c r="C23" s="6">
        <v>190</v>
      </c>
      <c r="D23" s="6"/>
      <c r="E23" s="6"/>
      <c r="F23" s="6"/>
      <c r="G23" s="6"/>
      <c r="H23" s="6"/>
      <c r="I23" s="6"/>
      <c r="J23" s="6"/>
      <c r="K23" s="26"/>
    </row>
    <row r="24" spans="1:11" s="37" customFormat="1" ht="15.75">
      <c r="A24" s="23" t="s">
        <v>172</v>
      </c>
      <c r="B24" s="11"/>
      <c r="C24" s="11"/>
      <c r="D24" s="11"/>
      <c r="E24" s="11"/>
      <c r="F24" s="11"/>
      <c r="G24" s="11"/>
      <c r="H24" s="11"/>
      <c r="I24" s="11"/>
      <c r="J24" s="11"/>
      <c r="K24" s="73"/>
    </row>
    <row r="25" spans="1:11" s="37" customFormat="1" ht="15.75">
      <c r="A25" s="4" t="s">
        <v>173</v>
      </c>
      <c r="B25" s="11"/>
      <c r="C25" s="11"/>
      <c r="D25" s="11"/>
      <c r="E25" s="11"/>
      <c r="F25" s="11"/>
      <c r="G25" s="11"/>
      <c r="H25" s="11">
        <f aca="true" t="shared" si="2" ref="H25:J27">B25+E25</f>
        <v>0</v>
      </c>
      <c r="I25" s="11">
        <f t="shared" si="2"/>
        <v>0</v>
      </c>
      <c r="J25" s="11">
        <f t="shared" si="2"/>
        <v>0</v>
      </c>
      <c r="K25" s="73"/>
    </row>
    <row r="26" spans="1:11" s="37" customFormat="1" ht="15.75">
      <c r="A26" s="4" t="s">
        <v>174</v>
      </c>
      <c r="B26" s="11">
        <v>2700</v>
      </c>
      <c r="C26" s="11">
        <v>480</v>
      </c>
      <c r="D26" s="11">
        <v>267</v>
      </c>
      <c r="E26" s="11"/>
      <c r="F26" s="11"/>
      <c r="G26" s="11"/>
      <c r="H26" s="11">
        <f t="shared" si="2"/>
        <v>2700</v>
      </c>
      <c r="I26" s="11">
        <f t="shared" si="2"/>
        <v>480</v>
      </c>
      <c r="J26" s="11">
        <f t="shared" si="2"/>
        <v>267</v>
      </c>
      <c r="K26" s="73"/>
    </row>
    <row r="27" spans="1:11" s="1" customFormat="1" ht="15.75">
      <c r="A27" s="31" t="s">
        <v>15</v>
      </c>
      <c r="B27" s="10">
        <f aca="true" t="shared" si="3" ref="B27:G27">SUM(B21:B26)</f>
        <v>12700</v>
      </c>
      <c r="C27" s="10">
        <f>C20+C24+C25+C26</f>
        <v>11256</v>
      </c>
      <c r="D27" s="10">
        <f t="shared" si="3"/>
        <v>10252</v>
      </c>
      <c r="E27" s="10">
        <f t="shared" si="3"/>
        <v>0</v>
      </c>
      <c r="F27" s="10">
        <f t="shared" si="3"/>
        <v>0</v>
      </c>
      <c r="G27" s="10">
        <f t="shared" si="3"/>
        <v>0</v>
      </c>
      <c r="H27" s="10">
        <f t="shared" si="2"/>
        <v>12700</v>
      </c>
      <c r="I27" s="10">
        <f t="shared" si="2"/>
        <v>11256</v>
      </c>
      <c r="J27" s="10">
        <f t="shared" si="2"/>
        <v>10252</v>
      </c>
      <c r="K27" s="58"/>
    </row>
    <row r="30" spans="1:11" ht="45" customHeight="1">
      <c r="A30" s="107" t="s">
        <v>86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2" spans="1:13" s="46" customFormat="1" ht="93.75" customHeight="1">
      <c r="A32" s="63" t="s">
        <v>11</v>
      </c>
      <c r="B32" s="64" t="s">
        <v>16</v>
      </c>
      <c r="C32" s="64"/>
      <c r="D32" s="65"/>
      <c r="E32" s="98"/>
      <c r="F32" s="98"/>
      <c r="G32" s="98"/>
      <c r="H32" s="65"/>
      <c r="I32" s="65"/>
      <c r="J32" s="65"/>
      <c r="K32" s="98"/>
      <c r="L32" s="98"/>
      <c r="M32" s="99"/>
    </row>
    <row r="33" spans="1:13" ht="15.75">
      <c r="A33" s="48" t="s">
        <v>87</v>
      </c>
      <c r="B33" s="6">
        <v>12700</v>
      </c>
      <c r="C33" s="6">
        <v>12700</v>
      </c>
      <c r="D33" s="45"/>
      <c r="E33" s="45"/>
      <c r="F33" s="45"/>
      <c r="G33" s="45"/>
      <c r="H33" s="45"/>
      <c r="I33" s="45"/>
      <c r="J33" s="45"/>
      <c r="K33" s="45"/>
      <c r="L33" s="26"/>
      <c r="M33" s="45"/>
    </row>
    <row r="34" spans="1:13" s="1" customFormat="1" ht="15.75">
      <c r="A34" s="23" t="s">
        <v>17</v>
      </c>
      <c r="B34" s="10">
        <f>SUM(B33)</f>
        <v>12700</v>
      </c>
      <c r="C34" s="1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7" spans="1:7" ht="15.75">
      <c r="A37" s="2" t="s">
        <v>238</v>
      </c>
      <c r="B37" s="2"/>
      <c r="C37" s="2"/>
      <c r="D37" s="2"/>
      <c r="E37" s="2"/>
      <c r="F37" s="2"/>
      <c r="G37" s="2"/>
    </row>
    <row r="38" spans="1:7" ht="15.75">
      <c r="A38" s="2" t="s">
        <v>55</v>
      </c>
      <c r="B38" s="2"/>
      <c r="C38" s="2"/>
      <c r="D38" s="2"/>
      <c r="E38" s="2"/>
      <c r="F38" s="2"/>
      <c r="G38" s="2"/>
    </row>
    <row r="45" spans="1:7" ht="15.75">
      <c r="A45" s="76"/>
      <c r="B45" s="76"/>
      <c r="C45" s="76"/>
      <c r="D45" s="76"/>
      <c r="E45" s="24"/>
      <c r="F45" s="24"/>
      <c r="G45" s="24"/>
    </row>
    <row r="46" spans="1:7" ht="15.75">
      <c r="A46" s="26"/>
      <c r="B46" s="45"/>
      <c r="C46" s="45"/>
      <c r="D46" s="45"/>
      <c r="E46" s="45"/>
      <c r="F46" s="45"/>
      <c r="G46" s="45"/>
    </row>
  </sheetData>
  <sheetProtection/>
  <mergeCells count="3">
    <mergeCell ref="A30:K30"/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&amp;C11. melléklet a 3/2015. (II.18.)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I21" sqref="A1:J21"/>
    </sheetView>
  </sheetViews>
  <sheetFormatPr defaultColWidth="9.140625" defaultRowHeight="12.75"/>
  <cols>
    <col min="1" max="1" width="46.28125" style="2" customWidth="1"/>
    <col min="2" max="2" width="19.57421875" style="3" hidden="1" customWidth="1"/>
    <col min="3" max="3" width="19.57421875" style="3" customWidth="1"/>
    <col min="4" max="4" width="19.57421875" style="3" hidden="1" customWidth="1"/>
    <col min="5" max="5" width="15.8515625" style="3" hidden="1" customWidth="1"/>
    <col min="6" max="6" width="15.8515625" style="3" customWidth="1"/>
    <col min="7" max="7" width="15.8515625" style="3" hidden="1" customWidth="1"/>
    <col min="8" max="8" width="18.421875" style="3" hidden="1" customWidth="1"/>
    <col min="9" max="9" width="18.421875" style="3" customWidth="1"/>
    <col min="10" max="10" width="18.421875" style="3" hidden="1" customWidth="1"/>
    <col min="11" max="16384" width="9.140625" style="2" customWidth="1"/>
  </cols>
  <sheetData>
    <row r="1" spans="1:10" ht="15.75">
      <c r="A1" s="105" t="s">
        <v>69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>
      <c r="A2" s="105" t="s">
        <v>42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5.75">
      <c r="A3" s="1"/>
    </row>
    <row r="5" spans="1:10" ht="63">
      <c r="A5" s="4" t="s">
        <v>11</v>
      </c>
      <c r="B5" s="40" t="s">
        <v>197</v>
      </c>
      <c r="C5" s="40" t="s">
        <v>218</v>
      </c>
      <c r="D5" s="40" t="s">
        <v>207</v>
      </c>
      <c r="E5" s="12" t="s">
        <v>200</v>
      </c>
      <c r="F5" s="12" t="s">
        <v>219</v>
      </c>
      <c r="G5" s="12" t="s">
        <v>202</v>
      </c>
      <c r="H5" s="40" t="s">
        <v>203</v>
      </c>
      <c r="I5" s="40" t="s">
        <v>35</v>
      </c>
      <c r="J5" s="40" t="s">
        <v>205</v>
      </c>
    </row>
    <row r="6" spans="1:10" ht="31.5">
      <c r="A6" s="23" t="s">
        <v>183</v>
      </c>
      <c r="B6" s="77">
        <f aca="true" t="shared" si="0" ref="B6:J6">SUM(B7:B7)</f>
        <v>3370</v>
      </c>
      <c r="C6" s="77">
        <f t="shared" si="0"/>
        <v>3371</v>
      </c>
      <c r="D6" s="77">
        <f t="shared" si="0"/>
        <v>1633</v>
      </c>
      <c r="E6" s="77">
        <f t="shared" si="0"/>
        <v>0</v>
      </c>
      <c r="F6" s="77">
        <f t="shared" si="0"/>
        <v>0</v>
      </c>
      <c r="G6" s="77">
        <f t="shared" si="0"/>
        <v>0</v>
      </c>
      <c r="H6" s="77">
        <f t="shared" si="0"/>
        <v>3370</v>
      </c>
      <c r="I6" s="77">
        <f t="shared" si="0"/>
        <v>3371</v>
      </c>
      <c r="J6" s="77">
        <f t="shared" si="0"/>
        <v>1633</v>
      </c>
    </row>
    <row r="7" spans="1:10" ht="15.75">
      <c r="A7" s="9" t="s">
        <v>50</v>
      </c>
      <c r="B7" s="6">
        <v>3370</v>
      </c>
      <c r="C7" s="6">
        <v>3371</v>
      </c>
      <c r="D7" s="6">
        <v>1633</v>
      </c>
      <c r="E7" s="6"/>
      <c r="F7" s="6"/>
      <c r="G7" s="6"/>
      <c r="H7" s="6">
        <f>B7+E7</f>
        <v>3370</v>
      </c>
      <c r="I7" s="6">
        <f>C7+F7</f>
        <v>3371</v>
      </c>
      <c r="J7" s="6">
        <f>D7+G7</f>
        <v>1633</v>
      </c>
    </row>
    <row r="8" spans="1:10" s="37" customFormat="1" ht="15.75">
      <c r="A8" s="4" t="s">
        <v>184</v>
      </c>
      <c r="B8" s="11">
        <f aca="true" t="shared" si="1" ref="B8:J8">SUM(B9)</f>
        <v>1500</v>
      </c>
      <c r="C8" s="11">
        <f t="shared" si="1"/>
        <v>1526</v>
      </c>
      <c r="D8" s="11">
        <f t="shared" si="1"/>
        <v>728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1500</v>
      </c>
      <c r="I8" s="11">
        <f t="shared" si="1"/>
        <v>1526</v>
      </c>
      <c r="J8" s="11">
        <f t="shared" si="1"/>
        <v>728</v>
      </c>
    </row>
    <row r="9" spans="1:10" ht="15.75">
      <c r="A9" s="9" t="s">
        <v>182</v>
      </c>
      <c r="B9" s="6">
        <v>1500</v>
      </c>
      <c r="C9" s="6">
        <v>1526</v>
      </c>
      <c r="D9" s="6">
        <v>728</v>
      </c>
      <c r="E9" s="6"/>
      <c r="F9" s="6"/>
      <c r="G9" s="6"/>
      <c r="H9" s="6">
        <f>B9+E9</f>
        <v>1500</v>
      </c>
      <c r="I9" s="6">
        <f>C9+F9</f>
        <v>1526</v>
      </c>
      <c r="J9" s="6">
        <f>D9+G9</f>
        <v>728</v>
      </c>
    </row>
    <row r="10" spans="1:10" s="37" customFormat="1" ht="15.75">
      <c r="A10" s="4" t="s">
        <v>185</v>
      </c>
      <c r="B10" s="11">
        <f>SUM(B11:B14)</f>
        <v>946</v>
      </c>
      <c r="C10" s="11">
        <f aca="true" t="shared" si="2" ref="C10:J10">SUM(C11:C14)</f>
        <v>773</v>
      </c>
      <c r="D10" s="11">
        <f t="shared" si="2"/>
        <v>379</v>
      </c>
      <c r="E10" s="11">
        <f t="shared" si="2"/>
        <v>0</v>
      </c>
      <c r="F10" s="11">
        <f t="shared" si="2"/>
        <v>0</v>
      </c>
      <c r="G10" s="11">
        <f t="shared" si="2"/>
        <v>0</v>
      </c>
      <c r="H10" s="11">
        <f t="shared" si="2"/>
        <v>946</v>
      </c>
      <c r="I10" s="11">
        <f t="shared" si="2"/>
        <v>773</v>
      </c>
      <c r="J10" s="11">
        <f t="shared" si="2"/>
        <v>379</v>
      </c>
    </row>
    <row r="11" spans="1:10" ht="15.75">
      <c r="A11" s="9" t="s">
        <v>49</v>
      </c>
      <c r="B11" s="6">
        <v>616</v>
      </c>
      <c r="C11" s="6">
        <v>543</v>
      </c>
      <c r="D11" s="6">
        <v>308</v>
      </c>
      <c r="E11" s="6"/>
      <c r="F11" s="6"/>
      <c r="G11" s="6"/>
      <c r="H11" s="6">
        <f aca="true" t="shared" si="3" ref="H11:J14">B11+E11</f>
        <v>616</v>
      </c>
      <c r="I11" s="6">
        <f t="shared" si="3"/>
        <v>543</v>
      </c>
      <c r="J11" s="6">
        <f t="shared" si="3"/>
        <v>308</v>
      </c>
    </row>
    <row r="12" spans="1:10" ht="15.75">
      <c r="A12" s="9" t="s">
        <v>51</v>
      </c>
      <c r="B12" s="6">
        <v>60</v>
      </c>
      <c r="C12" s="6">
        <v>130</v>
      </c>
      <c r="D12" s="6">
        <v>29</v>
      </c>
      <c r="E12" s="6"/>
      <c r="F12" s="6"/>
      <c r="G12" s="6"/>
      <c r="H12" s="6">
        <f t="shared" si="3"/>
        <v>60</v>
      </c>
      <c r="I12" s="6">
        <f t="shared" si="3"/>
        <v>130</v>
      </c>
      <c r="J12" s="6">
        <f t="shared" si="3"/>
        <v>29</v>
      </c>
    </row>
    <row r="13" spans="1:10" ht="15.75">
      <c r="A13" s="9" t="s">
        <v>52</v>
      </c>
      <c r="B13" s="6">
        <v>70</v>
      </c>
      <c r="C13" s="6">
        <v>0</v>
      </c>
      <c r="D13" s="6">
        <v>42</v>
      </c>
      <c r="E13" s="6"/>
      <c r="F13" s="6"/>
      <c r="G13" s="6"/>
      <c r="H13" s="6">
        <f t="shared" si="3"/>
        <v>70</v>
      </c>
      <c r="I13" s="6">
        <f t="shared" si="3"/>
        <v>0</v>
      </c>
      <c r="J13" s="6">
        <f t="shared" si="3"/>
        <v>42</v>
      </c>
    </row>
    <row r="14" spans="1:10" ht="15.75">
      <c r="A14" s="9" t="s">
        <v>53</v>
      </c>
      <c r="B14" s="6">
        <v>200</v>
      </c>
      <c r="C14" s="6">
        <v>100</v>
      </c>
      <c r="D14" s="6">
        <v>0</v>
      </c>
      <c r="E14" s="6"/>
      <c r="F14" s="6"/>
      <c r="G14" s="6"/>
      <c r="H14" s="6">
        <f t="shared" si="3"/>
        <v>200</v>
      </c>
      <c r="I14" s="6">
        <f t="shared" si="3"/>
        <v>100</v>
      </c>
      <c r="J14" s="6">
        <f t="shared" si="3"/>
        <v>0</v>
      </c>
    </row>
    <row r="15" spans="1:10" s="1" customFormat="1" ht="15.75">
      <c r="A15" s="31" t="s">
        <v>186</v>
      </c>
      <c r="B15" s="10">
        <f aca="true" t="shared" si="4" ref="B15:J15">SUM(B16)</f>
        <v>80</v>
      </c>
      <c r="C15" s="10">
        <f t="shared" si="4"/>
        <v>80</v>
      </c>
      <c r="D15" s="10">
        <f t="shared" si="4"/>
        <v>23</v>
      </c>
      <c r="E15" s="10">
        <f t="shared" si="4"/>
        <v>0</v>
      </c>
      <c r="F15" s="10">
        <f t="shared" si="4"/>
        <v>0</v>
      </c>
      <c r="G15" s="10">
        <f t="shared" si="4"/>
        <v>0</v>
      </c>
      <c r="H15" s="10">
        <f t="shared" si="4"/>
        <v>80</v>
      </c>
      <c r="I15" s="10">
        <f t="shared" si="4"/>
        <v>80</v>
      </c>
      <c r="J15" s="10">
        <f t="shared" si="4"/>
        <v>23</v>
      </c>
    </row>
    <row r="16" spans="1:10" ht="15.75">
      <c r="A16" s="9" t="s">
        <v>54</v>
      </c>
      <c r="B16" s="6">
        <v>80</v>
      </c>
      <c r="C16" s="6">
        <v>80</v>
      </c>
      <c r="D16" s="6">
        <v>23</v>
      </c>
      <c r="E16" s="6"/>
      <c r="F16" s="6"/>
      <c r="G16" s="6"/>
      <c r="H16" s="6">
        <f>B16+E16</f>
        <v>80</v>
      </c>
      <c r="I16" s="6">
        <f>C16+F16</f>
        <v>80</v>
      </c>
      <c r="J16" s="6">
        <f>D16+G16</f>
        <v>23</v>
      </c>
    </row>
    <row r="17" spans="1:10" s="1" customFormat="1" ht="15.75">
      <c r="A17" s="31" t="s">
        <v>215</v>
      </c>
      <c r="B17" s="10">
        <f>SUM(B18)</f>
        <v>0</v>
      </c>
      <c r="C17" s="10">
        <f>SUM(C18:C19)</f>
        <v>1250</v>
      </c>
      <c r="D17" s="10">
        <f aca="true" t="shared" si="5" ref="D17:J17">SUM(D18)</f>
        <v>150</v>
      </c>
      <c r="E17" s="10">
        <f t="shared" si="5"/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10">
        <f>SUM(I18:I19)</f>
        <v>1250</v>
      </c>
      <c r="J17" s="10">
        <f t="shared" si="5"/>
        <v>150</v>
      </c>
    </row>
    <row r="18" spans="1:10" ht="15.75">
      <c r="A18" s="9" t="s">
        <v>72</v>
      </c>
      <c r="B18" s="6">
        <v>0</v>
      </c>
      <c r="C18" s="6">
        <v>310</v>
      </c>
      <c r="D18" s="6">
        <v>150</v>
      </c>
      <c r="E18" s="6"/>
      <c r="F18" s="6"/>
      <c r="G18" s="6"/>
      <c r="H18" s="6">
        <f>B18+E18</f>
        <v>0</v>
      </c>
      <c r="I18" s="6">
        <f>C18+F18</f>
        <v>310</v>
      </c>
      <c r="J18" s="6">
        <f>D18+G18</f>
        <v>150</v>
      </c>
    </row>
    <row r="19" spans="1:10" ht="31.5">
      <c r="A19" s="27" t="s">
        <v>237</v>
      </c>
      <c r="B19" s="6"/>
      <c r="C19" s="6">
        <v>940</v>
      </c>
      <c r="D19" s="6"/>
      <c r="E19" s="6"/>
      <c r="F19" s="6"/>
      <c r="G19" s="6"/>
      <c r="H19" s="6"/>
      <c r="I19" s="6">
        <f>C19+F19</f>
        <v>940</v>
      </c>
      <c r="J19" s="6"/>
    </row>
    <row r="20" spans="1:10" ht="15.75" hidden="1">
      <c r="A20" s="9"/>
      <c r="B20" s="6"/>
      <c r="C20" s="6"/>
      <c r="D20" s="6"/>
      <c r="E20" s="6"/>
      <c r="F20" s="6"/>
      <c r="G20" s="6"/>
      <c r="H20" s="6"/>
      <c r="I20" s="6"/>
      <c r="J20" s="6"/>
    </row>
    <row r="21" spans="1:10" s="37" customFormat="1" ht="15.75">
      <c r="A21" s="4" t="s">
        <v>14</v>
      </c>
      <c r="B21" s="11">
        <f aca="true" t="shared" si="6" ref="B21:J21">B6+B8+B10+B15+B17</f>
        <v>5896</v>
      </c>
      <c r="C21" s="11">
        <f t="shared" si="6"/>
        <v>7000</v>
      </c>
      <c r="D21" s="11">
        <f t="shared" si="6"/>
        <v>2913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5896</v>
      </c>
      <c r="I21" s="11">
        <f t="shared" si="6"/>
        <v>7000</v>
      </c>
      <c r="J21" s="11">
        <f t="shared" si="6"/>
        <v>2913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&amp;C12. melléklet a 3/2015. (II.18.)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I20" sqref="A1:J20"/>
    </sheetView>
  </sheetViews>
  <sheetFormatPr defaultColWidth="9.140625" defaultRowHeight="12.75"/>
  <cols>
    <col min="1" max="1" width="63.57421875" style="2" customWidth="1"/>
    <col min="2" max="2" width="19.28125" style="3" hidden="1" customWidth="1"/>
    <col min="3" max="3" width="19.28125" style="3" customWidth="1"/>
    <col min="4" max="4" width="19.28125" style="3" hidden="1" customWidth="1"/>
    <col min="5" max="5" width="16.28125" style="3" hidden="1" customWidth="1"/>
    <col min="6" max="6" width="16.28125" style="3" customWidth="1"/>
    <col min="7" max="7" width="16.28125" style="3" hidden="1" customWidth="1"/>
    <col min="8" max="8" width="17.140625" style="3" hidden="1" customWidth="1"/>
    <col min="9" max="9" width="14.7109375" style="3" customWidth="1"/>
    <col min="10" max="10" width="15.421875" style="3" hidden="1" customWidth="1"/>
    <col min="11" max="16384" width="9.140625" style="2" customWidth="1"/>
  </cols>
  <sheetData>
    <row r="1" spans="1:10" ht="15.75">
      <c r="A1" s="105" t="s">
        <v>45</v>
      </c>
      <c r="B1" s="106"/>
      <c r="C1" s="106"/>
      <c r="D1" s="106"/>
      <c r="E1" s="106"/>
      <c r="F1" s="106"/>
      <c r="G1" s="106"/>
      <c r="H1" s="104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4"/>
      <c r="I2" s="104"/>
      <c r="J2" s="104"/>
    </row>
    <row r="4" spans="1:10" ht="78.75">
      <c r="A4" s="4" t="s">
        <v>11</v>
      </c>
      <c r="B4" s="12" t="s">
        <v>197</v>
      </c>
      <c r="C4" s="12" t="s">
        <v>198</v>
      </c>
      <c r="D4" s="12" t="s">
        <v>207</v>
      </c>
      <c r="E4" s="12" t="s">
        <v>200</v>
      </c>
      <c r="F4" s="12" t="s">
        <v>201</v>
      </c>
      <c r="G4" s="12" t="s">
        <v>202</v>
      </c>
      <c r="H4" s="12" t="s">
        <v>203</v>
      </c>
      <c r="I4" s="12" t="s">
        <v>204</v>
      </c>
      <c r="J4" s="12" t="s">
        <v>205</v>
      </c>
    </row>
    <row r="5" spans="1:10" ht="15.75">
      <c r="A5" s="29" t="s">
        <v>70</v>
      </c>
      <c r="B5" s="6">
        <v>32976</v>
      </c>
      <c r="C5" s="6">
        <v>33699</v>
      </c>
      <c r="D5" s="6">
        <v>17833</v>
      </c>
      <c r="E5" s="6"/>
      <c r="F5" s="6"/>
      <c r="G5" s="6"/>
      <c r="H5" s="6">
        <f aca="true" t="shared" si="0" ref="H5:J6">B5+E5</f>
        <v>32976</v>
      </c>
      <c r="I5" s="6">
        <f t="shared" si="0"/>
        <v>33699</v>
      </c>
      <c r="J5" s="6">
        <f t="shared" si="0"/>
        <v>17833</v>
      </c>
    </row>
    <row r="6" spans="1:10" ht="15.75">
      <c r="A6" s="29" t="s">
        <v>71</v>
      </c>
      <c r="B6" s="6"/>
      <c r="C6" s="6"/>
      <c r="D6" s="6"/>
      <c r="E6" s="6"/>
      <c r="F6" s="6"/>
      <c r="G6" s="6"/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0" ht="33" customHeight="1">
      <c r="A7" s="31" t="s">
        <v>18</v>
      </c>
      <c r="B7" s="11">
        <f aca="true" t="shared" si="1" ref="B7:J7">SUM(B5:B6)</f>
        <v>32976</v>
      </c>
      <c r="C7" s="11">
        <f t="shared" si="1"/>
        <v>33699</v>
      </c>
      <c r="D7" s="11">
        <f t="shared" si="1"/>
        <v>17833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32976</v>
      </c>
      <c r="I7" s="11">
        <f t="shared" si="1"/>
        <v>33699</v>
      </c>
      <c r="J7" s="11">
        <f t="shared" si="1"/>
        <v>17833</v>
      </c>
    </row>
    <row r="11" spans="1:10" ht="78.75">
      <c r="A11" s="4" t="s">
        <v>11</v>
      </c>
      <c r="B11" s="12" t="s">
        <v>197</v>
      </c>
      <c r="C11" s="12" t="s">
        <v>198</v>
      </c>
      <c r="D11" s="12" t="s">
        <v>207</v>
      </c>
      <c r="E11" s="12" t="s">
        <v>200</v>
      </c>
      <c r="F11" s="12" t="s">
        <v>201</v>
      </c>
      <c r="G11" s="12" t="s">
        <v>202</v>
      </c>
      <c r="H11" s="12" t="s">
        <v>203</v>
      </c>
      <c r="I11" s="12" t="s">
        <v>204</v>
      </c>
      <c r="J11" s="12" t="s">
        <v>205</v>
      </c>
    </row>
    <row r="12" spans="1:10" ht="15.75">
      <c r="A12" s="29" t="s">
        <v>70</v>
      </c>
      <c r="B12" s="10">
        <f aca="true" t="shared" si="2" ref="B12:G12">SUM(B13:B15)</f>
        <v>32976</v>
      </c>
      <c r="C12" s="10">
        <f t="shared" si="2"/>
        <v>33699</v>
      </c>
      <c r="D12" s="10">
        <f t="shared" si="2"/>
        <v>17833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aca="true" t="shared" si="3" ref="H12:H20">B12+E12</f>
        <v>32976</v>
      </c>
      <c r="I12" s="10">
        <f aca="true" t="shared" si="4" ref="I12:I20">C12+F12</f>
        <v>33699</v>
      </c>
      <c r="J12" s="10">
        <f aca="true" t="shared" si="5" ref="J12:J20">D12+G12</f>
        <v>17833</v>
      </c>
    </row>
    <row r="13" spans="1:10" ht="15.75">
      <c r="A13" s="29" t="s">
        <v>20</v>
      </c>
      <c r="B13" s="6">
        <v>32976</v>
      </c>
      <c r="C13" s="6">
        <v>33699</v>
      </c>
      <c r="D13" s="6">
        <v>17833</v>
      </c>
      <c r="E13" s="6"/>
      <c r="F13" s="6"/>
      <c r="G13" s="6"/>
      <c r="H13" s="10">
        <f t="shared" si="3"/>
        <v>32976</v>
      </c>
      <c r="I13" s="10">
        <f t="shared" si="4"/>
        <v>33699</v>
      </c>
      <c r="J13" s="10">
        <f t="shared" si="5"/>
        <v>17833</v>
      </c>
    </row>
    <row r="14" spans="1:10" ht="15.75">
      <c r="A14" s="29" t="s">
        <v>43</v>
      </c>
      <c r="B14" s="6"/>
      <c r="C14" s="6"/>
      <c r="D14" s="6"/>
      <c r="E14" s="6"/>
      <c r="F14" s="6"/>
      <c r="G14" s="6"/>
      <c r="H14" s="10">
        <f t="shared" si="3"/>
        <v>0</v>
      </c>
      <c r="I14" s="10">
        <f t="shared" si="4"/>
        <v>0</v>
      </c>
      <c r="J14" s="10">
        <f t="shared" si="5"/>
        <v>0</v>
      </c>
    </row>
    <row r="15" spans="1:10" ht="15.75">
      <c r="A15" s="29" t="s">
        <v>44</v>
      </c>
      <c r="B15" s="6"/>
      <c r="C15" s="6"/>
      <c r="D15" s="6"/>
      <c r="E15" s="6"/>
      <c r="F15" s="6"/>
      <c r="G15" s="6"/>
      <c r="H15" s="10">
        <f t="shared" si="3"/>
        <v>0</v>
      </c>
      <c r="I15" s="10">
        <f t="shared" si="4"/>
        <v>0</v>
      </c>
      <c r="J15" s="10">
        <f t="shared" si="5"/>
        <v>0</v>
      </c>
    </row>
    <row r="16" spans="1:10" ht="15.75">
      <c r="A16" s="29" t="s">
        <v>71</v>
      </c>
      <c r="B16" s="10">
        <f aca="true" t="shared" si="6" ref="B16:G16">SUM(B17:B19)</f>
        <v>0</v>
      </c>
      <c r="C16" s="10">
        <f t="shared" si="6"/>
        <v>0</v>
      </c>
      <c r="D16" s="10">
        <f t="shared" si="6"/>
        <v>0</v>
      </c>
      <c r="E16" s="10">
        <f t="shared" si="6"/>
        <v>0</v>
      </c>
      <c r="F16" s="10">
        <f t="shared" si="6"/>
        <v>0</v>
      </c>
      <c r="G16" s="10">
        <f t="shared" si="6"/>
        <v>0</v>
      </c>
      <c r="H16" s="10">
        <f t="shared" si="3"/>
        <v>0</v>
      </c>
      <c r="I16" s="10">
        <f t="shared" si="4"/>
        <v>0</v>
      </c>
      <c r="J16" s="10">
        <f t="shared" si="5"/>
        <v>0</v>
      </c>
    </row>
    <row r="17" spans="1:10" ht="15.75">
      <c r="A17" s="29" t="s">
        <v>20</v>
      </c>
      <c r="B17" s="6"/>
      <c r="C17" s="6"/>
      <c r="D17" s="6"/>
      <c r="E17" s="6"/>
      <c r="F17" s="6"/>
      <c r="G17" s="6"/>
      <c r="H17" s="10">
        <f t="shared" si="3"/>
        <v>0</v>
      </c>
      <c r="I17" s="10">
        <f t="shared" si="4"/>
        <v>0</v>
      </c>
      <c r="J17" s="10">
        <f t="shared" si="5"/>
        <v>0</v>
      </c>
    </row>
    <row r="18" spans="1:10" ht="15.75">
      <c r="A18" s="29" t="s">
        <v>43</v>
      </c>
      <c r="B18" s="6"/>
      <c r="C18" s="6"/>
      <c r="D18" s="6"/>
      <c r="E18" s="6"/>
      <c r="F18" s="6"/>
      <c r="G18" s="6"/>
      <c r="H18" s="10">
        <f t="shared" si="3"/>
        <v>0</v>
      </c>
      <c r="I18" s="10">
        <f t="shared" si="4"/>
        <v>0</v>
      </c>
      <c r="J18" s="10">
        <f t="shared" si="5"/>
        <v>0</v>
      </c>
    </row>
    <row r="19" spans="1:10" ht="15.75">
      <c r="A19" s="29" t="s">
        <v>44</v>
      </c>
      <c r="B19" s="6"/>
      <c r="C19" s="6"/>
      <c r="D19" s="6"/>
      <c r="E19" s="6"/>
      <c r="F19" s="6"/>
      <c r="G19" s="6"/>
      <c r="H19" s="10">
        <f t="shared" si="3"/>
        <v>0</v>
      </c>
      <c r="I19" s="10">
        <f t="shared" si="4"/>
        <v>0</v>
      </c>
      <c r="J19" s="10">
        <f t="shared" si="5"/>
        <v>0</v>
      </c>
    </row>
    <row r="20" spans="1:10" ht="31.5" customHeight="1">
      <c r="A20" s="31" t="s">
        <v>19</v>
      </c>
      <c r="B20" s="11">
        <f aca="true" t="shared" si="7" ref="B20:G20">SUM(B12,B16)</f>
        <v>32976</v>
      </c>
      <c r="C20" s="11">
        <f t="shared" si="7"/>
        <v>33699</v>
      </c>
      <c r="D20" s="11">
        <f t="shared" si="7"/>
        <v>17833</v>
      </c>
      <c r="E20" s="11">
        <f t="shared" si="7"/>
        <v>0</v>
      </c>
      <c r="F20" s="11">
        <f t="shared" si="7"/>
        <v>0</v>
      </c>
      <c r="G20" s="11">
        <f t="shared" si="7"/>
        <v>0</v>
      </c>
      <c r="H20" s="10">
        <f t="shared" si="3"/>
        <v>32976</v>
      </c>
      <c r="I20" s="10">
        <f t="shared" si="4"/>
        <v>33699</v>
      </c>
      <c r="J20" s="10">
        <f t="shared" si="5"/>
        <v>17833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 xml:space="preserve">&amp;C13. melléklet a 3/2015. (II.18.) önkormányzati rendelethez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J53" sqref="A1:J53"/>
    </sheetView>
  </sheetViews>
  <sheetFormatPr defaultColWidth="9.140625" defaultRowHeight="12.75"/>
  <cols>
    <col min="1" max="1" width="73.421875" style="2" customWidth="1"/>
    <col min="2" max="2" width="20.57421875" style="2" hidden="1" customWidth="1"/>
    <col min="3" max="3" width="17.421875" style="3" customWidth="1"/>
    <col min="4" max="4" width="20.57421875" style="3" hidden="1" customWidth="1"/>
    <col min="5" max="5" width="18.421875" style="3" hidden="1" customWidth="1"/>
    <col min="6" max="6" width="14.00390625" style="3" customWidth="1"/>
    <col min="7" max="7" width="18.421875" style="3" hidden="1" customWidth="1"/>
    <col min="8" max="8" width="10.140625" style="3" customWidth="1"/>
    <col min="9" max="9" width="18.140625" style="3" hidden="1" customWidth="1"/>
    <col min="10" max="10" width="15.8515625" style="3" customWidth="1"/>
    <col min="11" max="11" width="18.140625" style="2" hidden="1" customWidth="1"/>
    <col min="12" max="12" width="21.7109375" style="2" customWidth="1"/>
    <col min="13" max="15" width="0" style="2" hidden="1" customWidth="1"/>
    <col min="16" max="16384" width="9.140625" style="2" customWidth="1"/>
  </cols>
  <sheetData>
    <row r="2" spans="1:4" ht="15.75">
      <c r="A2" s="25" t="s">
        <v>62</v>
      </c>
      <c r="B2" s="80"/>
      <c r="C2" s="84"/>
      <c r="D2" s="84"/>
    </row>
    <row r="4" spans="1:11" ht="39">
      <c r="A4" s="81" t="s">
        <v>60</v>
      </c>
      <c r="B4" s="82" t="s">
        <v>30</v>
      </c>
      <c r="C4" s="85" t="s">
        <v>30</v>
      </c>
      <c r="D4" s="85" t="s">
        <v>73</v>
      </c>
      <c r="E4" s="85" t="s">
        <v>31</v>
      </c>
      <c r="F4" s="85" t="s">
        <v>31</v>
      </c>
      <c r="G4" s="85" t="s">
        <v>74</v>
      </c>
      <c r="H4" s="85" t="s">
        <v>61</v>
      </c>
      <c r="I4" s="52" t="s">
        <v>9</v>
      </c>
      <c r="J4" s="52" t="s">
        <v>9</v>
      </c>
      <c r="K4" s="21" t="s">
        <v>9</v>
      </c>
    </row>
    <row r="5" spans="1:14" ht="15.75">
      <c r="A5" s="13" t="s">
        <v>91</v>
      </c>
      <c r="B5" s="9">
        <f>1484+742+1806+742+1652</f>
        <v>6426</v>
      </c>
      <c r="C5" s="6">
        <f>18490-1207</f>
        <v>17283</v>
      </c>
      <c r="D5" s="6">
        <v>2922</v>
      </c>
      <c r="E5" s="6">
        <v>5527</v>
      </c>
      <c r="F5" s="6">
        <f>570+593+12+32</f>
        <v>1207</v>
      </c>
      <c r="G5" s="6">
        <v>2838</v>
      </c>
      <c r="H5" s="6"/>
      <c r="I5" s="10">
        <f>B5+E5</f>
        <v>11953</v>
      </c>
      <c r="J5" s="10">
        <f aca="true" t="shared" si="0" ref="J5:K15">C5+F5</f>
        <v>18490</v>
      </c>
      <c r="K5" s="31">
        <f t="shared" si="0"/>
        <v>5760</v>
      </c>
      <c r="N5" s="2" t="s">
        <v>231</v>
      </c>
    </row>
    <row r="6" spans="1:11" ht="15.75">
      <c r="A6" s="13" t="s">
        <v>92</v>
      </c>
      <c r="B6" s="9">
        <f>392+196+479+196+223</f>
        <v>1486</v>
      </c>
      <c r="C6" s="6">
        <f>3694-326</f>
        <v>3368</v>
      </c>
      <c r="D6" s="6">
        <f>102+118+258+116+54</f>
        <v>648</v>
      </c>
      <c r="E6" s="6">
        <v>1284</v>
      </c>
      <c r="F6" s="6">
        <v>326</v>
      </c>
      <c r="G6" s="6">
        <v>632</v>
      </c>
      <c r="H6" s="6"/>
      <c r="I6" s="10">
        <f aca="true" t="shared" si="1" ref="I6:I26">B6+E6</f>
        <v>2770</v>
      </c>
      <c r="J6" s="10">
        <f t="shared" si="0"/>
        <v>3694</v>
      </c>
      <c r="K6" s="31">
        <f t="shared" si="0"/>
        <v>1280</v>
      </c>
    </row>
    <row r="7" spans="1:11" ht="15.75">
      <c r="A7" s="13" t="s">
        <v>93</v>
      </c>
      <c r="B7" s="9">
        <f>254+15+432+850+2413+19+635+205+254+1230+19+5226+10+13+1238+445+248</f>
        <v>13506</v>
      </c>
      <c r="C7" s="6">
        <f>30320-2696</f>
        <v>27624</v>
      </c>
      <c r="D7" s="6">
        <f>65+7+396+1499+157+9+695+102+424+51+9+2078+5+4+651+245+130+140</f>
        <v>6667</v>
      </c>
      <c r="E7" s="6">
        <f>5298+127+1664+540+2719+100+850</f>
        <v>11298</v>
      </c>
      <c r="F7" s="6">
        <v>2696</v>
      </c>
      <c r="G7" s="6">
        <f>3774+4+1+1276+268+1418+129+38+458</f>
        <v>7366</v>
      </c>
      <c r="H7" s="6"/>
      <c r="I7" s="10">
        <f t="shared" si="1"/>
        <v>24804</v>
      </c>
      <c r="J7" s="10">
        <f t="shared" si="0"/>
        <v>30320</v>
      </c>
      <c r="K7" s="31">
        <f t="shared" si="0"/>
        <v>14033</v>
      </c>
    </row>
    <row r="8" spans="1:11" ht="15.75">
      <c r="A8" s="13" t="s">
        <v>69</v>
      </c>
      <c r="B8" s="9">
        <v>6049</v>
      </c>
      <c r="C8" s="6">
        <v>7000</v>
      </c>
      <c r="D8" s="6">
        <f>3823-14</f>
        <v>3809</v>
      </c>
      <c r="E8" s="6">
        <v>698</v>
      </c>
      <c r="F8" s="6">
        <v>0</v>
      </c>
      <c r="G8" s="6">
        <v>14</v>
      </c>
      <c r="H8" s="6"/>
      <c r="I8" s="10">
        <f>B8+E8</f>
        <v>6747</v>
      </c>
      <c r="J8" s="10">
        <f>C8+F8</f>
        <v>7000</v>
      </c>
      <c r="K8" s="31">
        <f>D8+G8</f>
        <v>3823</v>
      </c>
    </row>
    <row r="9" spans="1:14" ht="15.75">
      <c r="A9" s="13" t="s">
        <v>94</v>
      </c>
      <c r="B9" s="31">
        <f aca="true" t="shared" si="2" ref="B9:H9">SUM(B10:B11)</f>
        <v>8125</v>
      </c>
      <c r="C9" s="6">
        <f>SUM(C10:C13)</f>
        <v>11282</v>
      </c>
      <c r="D9" s="6">
        <f t="shared" si="2"/>
        <v>5058</v>
      </c>
      <c r="E9" s="6">
        <f t="shared" si="2"/>
        <v>13153</v>
      </c>
      <c r="F9" s="6">
        <f>SUM(F10:F13)</f>
        <v>241</v>
      </c>
      <c r="G9" s="10">
        <f t="shared" si="2"/>
        <v>9411</v>
      </c>
      <c r="H9" s="10">
        <f t="shared" si="2"/>
        <v>0</v>
      </c>
      <c r="I9" s="10">
        <f t="shared" si="1"/>
        <v>21278</v>
      </c>
      <c r="J9" s="10">
        <f t="shared" si="0"/>
        <v>11523</v>
      </c>
      <c r="K9" s="31">
        <f t="shared" si="0"/>
        <v>14469</v>
      </c>
      <c r="N9" s="2" t="s">
        <v>232</v>
      </c>
    </row>
    <row r="10" spans="1:11" ht="15.75">
      <c r="A10" s="5" t="s">
        <v>190</v>
      </c>
      <c r="B10" s="9">
        <v>136</v>
      </c>
      <c r="C10" s="6">
        <v>4542</v>
      </c>
      <c r="D10" s="6">
        <v>0</v>
      </c>
      <c r="E10" s="6">
        <f>1196+7909+198+2400+600+850</f>
        <v>13153</v>
      </c>
      <c r="F10" s="6"/>
      <c r="G10" s="6">
        <f>7909+48+1155+300-1</f>
        <v>9411</v>
      </c>
      <c r="H10" s="6"/>
      <c r="I10" s="10">
        <f t="shared" si="1"/>
        <v>13289</v>
      </c>
      <c r="J10" s="10">
        <f t="shared" si="0"/>
        <v>4542</v>
      </c>
      <c r="K10" s="31">
        <f t="shared" si="0"/>
        <v>9411</v>
      </c>
    </row>
    <row r="11" spans="1:11" ht="15.75">
      <c r="A11" s="5" t="s">
        <v>191</v>
      </c>
      <c r="B11" s="9">
        <f>226+87+4733+1447+559+198+126+613</f>
        <v>7989</v>
      </c>
      <c r="C11" s="6">
        <f>6811-241</f>
        <v>6570</v>
      </c>
      <c r="D11" s="6">
        <v>5058</v>
      </c>
      <c r="E11" s="6"/>
      <c r="F11" s="6">
        <v>241</v>
      </c>
      <c r="G11" s="6"/>
      <c r="H11" s="6"/>
      <c r="I11" s="10">
        <f t="shared" si="1"/>
        <v>7989</v>
      </c>
      <c r="J11" s="10">
        <f t="shared" si="0"/>
        <v>6811</v>
      </c>
      <c r="K11" s="31">
        <f t="shared" si="0"/>
        <v>5058</v>
      </c>
    </row>
    <row r="12" spans="1:10" ht="15.75">
      <c r="A12" s="5" t="s">
        <v>192</v>
      </c>
      <c r="B12" s="9"/>
      <c r="C12" s="6">
        <v>0</v>
      </c>
      <c r="D12" s="6"/>
      <c r="E12" s="6"/>
      <c r="F12" s="6">
        <v>0</v>
      </c>
      <c r="G12" s="6"/>
      <c r="H12" s="6"/>
      <c r="I12" s="6"/>
      <c r="J12" s="10">
        <f t="shared" si="0"/>
        <v>0</v>
      </c>
    </row>
    <row r="13" spans="1:10" ht="15.75">
      <c r="A13" s="5" t="s">
        <v>217</v>
      </c>
      <c r="B13" s="9"/>
      <c r="C13" s="6">
        <v>170</v>
      </c>
      <c r="D13" s="6"/>
      <c r="E13" s="6"/>
      <c r="F13" s="6">
        <v>0</v>
      </c>
      <c r="G13" s="6"/>
      <c r="H13" s="6"/>
      <c r="I13" s="6"/>
      <c r="J13" s="10">
        <f t="shared" si="0"/>
        <v>170</v>
      </c>
    </row>
    <row r="14" spans="1:11" s="67" customFormat="1" ht="31.5">
      <c r="A14" s="30" t="s">
        <v>187</v>
      </c>
      <c r="B14" s="39">
        <v>12378</v>
      </c>
      <c r="C14" s="50">
        <v>33699</v>
      </c>
      <c r="D14" s="50">
        <v>8485</v>
      </c>
      <c r="E14" s="50"/>
      <c r="F14" s="50"/>
      <c r="G14" s="50"/>
      <c r="H14" s="50"/>
      <c r="I14" s="54">
        <f t="shared" si="1"/>
        <v>12378</v>
      </c>
      <c r="J14" s="54">
        <f t="shared" si="0"/>
        <v>33699</v>
      </c>
      <c r="K14" s="83">
        <f t="shared" si="0"/>
        <v>8485</v>
      </c>
    </row>
    <row r="15" spans="1:11" s="67" customFormat="1" ht="15.75">
      <c r="A15" s="30" t="s">
        <v>75</v>
      </c>
      <c r="B15" s="39"/>
      <c r="C15" s="50">
        <v>2228</v>
      </c>
      <c r="D15" s="50">
        <v>1134</v>
      </c>
      <c r="E15" s="50"/>
      <c r="F15" s="50">
        <v>0</v>
      </c>
      <c r="G15" s="50"/>
      <c r="H15" s="50"/>
      <c r="I15" s="54">
        <f t="shared" si="1"/>
        <v>0</v>
      </c>
      <c r="J15" s="54">
        <f t="shared" si="0"/>
        <v>2228</v>
      </c>
      <c r="K15" s="83">
        <f t="shared" si="0"/>
        <v>1134</v>
      </c>
    </row>
    <row r="16" spans="1:11" ht="15.75">
      <c r="A16" s="60" t="s">
        <v>0</v>
      </c>
      <c r="B16" s="60" t="e">
        <f>B5+B6+B7+B9+B8+#REF!+#REF!+B14+B15</f>
        <v>#REF!</v>
      </c>
      <c r="C16" s="61">
        <f>C5+C6+C7+C8+C9+C14+C15</f>
        <v>102484</v>
      </c>
      <c r="D16" s="61" t="e">
        <f>D5+D6+D7+D9+D8+#REF!+#REF!+D14+D15</f>
        <v>#REF!</v>
      </c>
      <c r="E16" s="61" t="e">
        <f>E5+E6+E7+E9+E8+#REF!+#REF!+E14+E15</f>
        <v>#REF!</v>
      </c>
      <c r="F16" s="61">
        <f>F5+F6+F7+F8+F9+F14+F15</f>
        <v>4470</v>
      </c>
      <c r="G16" s="61">
        <f>G5+G6+G7+G8+G9+G14+G15</f>
        <v>20261</v>
      </c>
      <c r="H16" s="61">
        <f>H5+H6+H7+H8+H9+H14+H15</f>
        <v>0</v>
      </c>
      <c r="I16" s="61">
        <f>I5+I6+I7+I8+I9+I14+I15</f>
        <v>79930</v>
      </c>
      <c r="J16" s="61">
        <f>J5+J6+J7+J8+J9+J14+J15</f>
        <v>106954</v>
      </c>
      <c r="K16" s="78" t="e">
        <f>K5+K6+K7+K9+K8+#REF!+#REF!+K14+K15</f>
        <v>#REF!</v>
      </c>
    </row>
    <row r="17" spans="1:11" ht="15.75">
      <c r="A17" s="13" t="s">
        <v>98</v>
      </c>
      <c r="B17" s="9">
        <v>0</v>
      </c>
      <c r="C17" s="6">
        <v>5969</v>
      </c>
      <c r="D17" s="6">
        <v>0</v>
      </c>
      <c r="E17" s="6">
        <v>256037</v>
      </c>
      <c r="F17" s="6">
        <v>0</v>
      </c>
      <c r="G17" s="6">
        <f>395+5276</f>
        <v>5671</v>
      </c>
      <c r="H17" s="6"/>
      <c r="I17" s="10">
        <f t="shared" si="1"/>
        <v>256037</v>
      </c>
      <c r="J17" s="10">
        <f aca="true" t="shared" si="3" ref="J17:J24">C17+F17</f>
        <v>5969</v>
      </c>
      <c r="K17" s="31">
        <f aca="true" t="shared" si="4" ref="K17:K24">D17+G17</f>
        <v>5671</v>
      </c>
    </row>
    <row r="18" spans="1:11" ht="15.75">
      <c r="A18" s="13" t="s">
        <v>99</v>
      </c>
      <c r="B18" s="9">
        <v>0</v>
      </c>
      <c r="C18" s="6">
        <f>11256-10270</f>
        <v>986</v>
      </c>
      <c r="D18" s="6">
        <v>0</v>
      </c>
      <c r="E18" s="6">
        <v>0</v>
      </c>
      <c r="F18" s="6">
        <v>10270</v>
      </c>
      <c r="G18" s="6">
        <v>0</v>
      </c>
      <c r="H18" s="6"/>
      <c r="I18" s="10">
        <f t="shared" si="1"/>
        <v>0</v>
      </c>
      <c r="J18" s="10">
        <f t="shared" si="3"/>
        <v>11256</v>
      </c>
      <c r="K18" s="31">
        <f t="shared" si="4"/>
        <v>0</v>
      </c>
    </row>
    <row r="19" spans="1:11" ht="15.75">
      <c r="A19" s="13" t="s">
        <v>188</v>
      </c>
      <c r="B19" s="31">
        <f aca="true" t="shared" si="5" ref="B19:G19">SUM(B20:B22)</f>
        <v>8125</v>
      </c>
      <c r="C19" s="10">
        <f t="shared" si="5"/>
        <v>780</v>
      </c>
      <c r="D19" s="10">
        <f t="shared" si="5"/>
        <v>5058</v>
      </c>
      <c r="E19" s="10">
        <f t="shared" si="5"/>
        <v>13153</v>
      </c>
      <c r="F19" s="10">
        <f t="shared" si="5"/>
        <v>0</v>
      </c>
      <c r="G19" s="10">
        <f t="shared" si="5"/>
        <v>9411</v>
      </c>
      <c r="H19" s="10"/>
      <c r="I19" s="10">
        <f t="shared" si="1"/>
        <v>21278</v>
      </c>
      <c r="J19" s="10">
        <f t="shared" si="3"/>
        <v>780</v>
      </c>
      <c r="K19" s="31">
        <f>D19+G19</f>
        <v>14469</v>
      </c>
    </row>
    <row r="20" spans="1:11" ht="15.75">
      <c r="A20" s="5" t="s">
        <v>193</v>
      </c>
      <c r="B20" s="9">
        <v>136</v>
      </c>
      <c r="C20" s="6">
        <v>780</v>
      </c>
      <c r="D20" s="6">
        <v>0</v>
      </c>
      <c r="E20" s="6">
        <f>1196+7909+198+2400+600+850</f>
        <v>13153</v>
      </c>
      <c r="F20" s="6"/>
      <c r="G20" s="6">
        <f>7909+48+1155+300-1</f>
        <v>9411</v>
      </c>
      <c r="H20" s="6"/>
      <c r="I20" s="10">
        <f>B20+E20</f>
        <v>13289</v>
      </c>
      <c r="J20" s="10">
        <f t="shared" si="3"/>
        <v>780</v>
      </c>
      <c r="K20" s="31">
        <f>D20+G20</f>
        <v>9411</v>
      </c>
    </row>
    <row r="21" spans="1:11" ht="15.75">
      <c r="A21" s="5" t="s">
        <v>194</v>
      </c>
      <c r="B21" s="9">
        <f>226+87+4733+1447+559+198+126+613</f>
        <v>7989</v>
      </c>
      <c r="C21" s="6">
        <v>0</v>
      </c>
      <c r="D21" s="6">
        <v>5058</v>
      </c>
      <c r="E21" s="6"/>
      <c r="F21" s="6">
        <v>0</v>
      </c>
      <c r="G21" s="6"/>
      <c r="H21" s="6"/>
      <c r="I21" s="10">
        <f>B21+E21</f>
        <v>7989</v>
      </c>
      <c r="J21" s="10">
        <f t="shared" si="3"/>
        <v>0</v>
      </c>
      <c r="K21" s="31">
        <f>D21+G21</f>
        <v>5058</v>
      </c>
    </row>
    <row r="22" spans="1:10" ht="15.75">
      <c r="A22" s="5" t="s">
        <v>192</v>
      </c>
      <c r="B22" s="9"/>
      <c r="C22" s="6">
        <v>0</v>
      </c>
      <c r="D22" s="6"/>
      <c r="E22" s="6"/>
      <c r="F22" s="6">
        <v>0</v>
      </c>
      <c r="G22" s="6"/>
      <c r="H22" s="6"/>
      <c r="I22" s="6"/>
      <c r="J22" s="10">
        <f t="shared" si="3"/>
        <v>0</v>
      </c>
    </row>
    <row r="23" spans="1:11" s="67" customFormat="1" ht="31.5">
      <c r="A23" s="30" t="s">
        <v>189</v>
      </c>
      <c r="B23" s="39"/>
      <c r="C23" s="50"/>
      <c r="D23" s="50"/>
      <c r="E23" s="50"/>
      <c r="F23" s="50"/>
      <c r="G23" s="50"/>
      <c r="H23" s="50"/>
      <c r="I23" s="54">
        <f t="shared" si="1"/>
        <v>0</v>
      </c>
      <c r="J23" s="54">
        <f t="shared" si="3"/>
        <v>0</v>
      </c>
      <c r="K23" s="83">
        <f t="shared" si="4"/>
        <v>0</v>
      </c>
    </row>
    <row r="24" spans="1:11" s="67" customFormat="1" ht="15.75">
      <c r="A24" s="30" t="s">
        <v>75</v>
      </c>
      <c r="B24" s="39"/>
      <c r="C24" s="50"/>
      <c r="D24" s="50"/>
      <c r="E24" s="50">
        <v>7551</v>
      </c>
      <c r="F24" s="50">
        <v>8000</v>
      </c>
      <c r="G24" s="50">
        <v>0</v>
      </c>
      <c r="H24" s="50"/>
      <c r="I24" s="54">
        <f t="shared" si="1"/>
        <v>7551</v>
      </c>
      <c r="J24" s="54">
        <f t="shared" si="3"/>
        <v>8000</v>
      </c>
      <c r="K24" s="83">
        <f t="shared" si="4"/>
        <v>0</v>
      </c>
    </row>
    <row r="25" spans="1:11" ht="15.75">
      <c r="A25" s="60" t="s">
        <v>1</v>
      </c>
      <c r="B25" s="60" t="e">
        <f>SUM(B17,B18,B19,#REF!,#REF!,B23,#REF!,#REF!,B24)</f>
        <v>#REF!</v>
      </c>
      <c r="C25" s="61">
        <f>C17+C18+C19+C23+C24</f>
        <v>7735</v>
      </c>
      <c r="D25" s="61" t="e">
        <f>SUM(D17,D18,D19,#REF!,#REF!,D23,#REF!,#REF!,D24)</f>
        <v>#REF!</v>
      </c>
      <c r="E25" s="61" t="e">
        <f>SUM(E17,E18,E19,#REF!,#REF!,E23,#REF!,#REF!,E24)</f>
        <v>#REF!</v>
      </c>
      <c r="F25" s="61">
        <f>F17+F18+F19+F23+F24</f>
        <v>18270</v>
      </c>
      <c r="G25" s="61">
        <f>G17+G18+G19+G23+G24</f>
        <v>15082</v>
      </c>
      <c r="H25" s="61">
        <f>H17+H18+H19+H23+H24</f>
        <v>0</v>
      </c>
      <c r="I25" s="61">
        <f>I17+I18+I19+I23+I24</f>
        <v>284866</v>
      </c>
      <c r="J25" s="61">
        <f>J17+J18+J19+J23+J24</f>
        <v>26005</v>
      </c>
      <c r="K25" s="78" t="e">
        <f>SUM(K17,K18,K19,#REF!,#REF!,K23,#REF!,#REF!,K24)</f>
        <v>#REF!</v>
      </c>
    </row>
    <row r="26" spans="1:11" ht="31.5" customHeight="1">
      <c r="A26" s="15" t="s">
        <v>2</v>
      </c>
      <c r="B26" s="4" t="e">
        <f aca="true" t="shared" si="6" ref="B26:H26">SUM(B16,B25)</f>
        <v>#REF!</v>
      </c>
      <c r="C26" s="11">
        <f t="shared" si="6"/>
        <v>110219</v>
      </c>
      <c r="D26" s="11" t="e">
        <f t="shared" si="6"/>
        <v>#REF!</v>
      </c>
      <c r="E26" s="11" t="e">
        <f t="shared" si="6"/>
        <v>#REF!</v>
      </c>
      <c r="F26" s="11">
        <f t="shared" si="6"/>
        <v>22740</v>
      </c>
      <c r="G26" s="11">
        <f t="shared" si="6"/>
        <v>35343</v>
      </c>
      <c r="H26" s="11">
        <f t="shared" si="6"/>
        <v>0</v>
      </c>
      <c r="I26" s="10" t="e">
        <f t="shared" si="1"/>
        <v>#REF!</v>
      </c>
      <c r="J26" s="10">
        <f>C26+F26</f>
        <v>132959</v>
      </c>
      <c r="K26" s="31" t="e">
        <f>D26+G26</f>
        <v>#REF!</v>
      </c>
    </row>
    <row r="29" spans="1:11" ht="94.5">
      <c r="A29" s="81" t="s">
        <v>60</v>
      </c>
      <c r="B29" s="82" t="s">
        <v>32</v>
      </c>
      <c r="C29" s="85" t="s">
        <v>32</v>
      </c>
      <c r="D29" s="85" t="s">
        <v>32</v>
      </c>
      <c r="E29" s="85" t="s">
        <v>33</v>
      </c>
      <c r="F29" s="85" t="s">
        <v>33</v>
      </c>
      <c r="G29" s="85" t="s">
        <v>33</v>
      </c>
      <c r="H29" s="85" t="s">
        <v>61</v>
      </c>
      <c r="I29" s="52" t="s">
        <v>9</v>
      </c>
      <c r="J29" s="52" t="s">
        <v>9</v>
      </c>
      <c r="K29" s="21" t="s">
        <v>9</v>
      </c>
    </row>
    <row r="30" spans="1:11" ht="15.75">
      <c r="A30" s="35" t="s">
        <v>103</v>
      </c>
      <c r="B30" s="82"/>
      <c r="C30" s="66">
        <f>SUM(C31:C32)</f>
        <v>70951</v>
      </c>
      <c r="D30" s="66"/>
      <c r="E30" s="66"/>
      <c r="F30" s="66">
        <f>SUM(F31:F32)</f>
        <v>0</v>
      </c>
      <c r="G30" s="66">
        <f>SUM(G31:G32)</f>
        <v>4721</v>
      </c>
      <c r="H30" s="66">
        <f>SUM(H31:H32)</f>
        <v>0</v>
      </c>
      <c r="I30" s="66">
        <f>SUM(I31:I32)</f>
        <v>5453</v>
      </c>
      <c r="J30" s="66">
        <f>SUM(J31:J32)</f>
        <v>70951</v>
      </c>
      <c r="K30" s="21"/>
    </row>
    <row r="31" spans="1:11" ht="15.75">
      <c r="A31" s="9" t="s">
        <v>104</v>
      </c>
      <c r="B31" s="9"/>
      <c r="C31" s="6">
        <v>58348</v>
      </c>
      <c r="D31" s="6"/>
      <c r="E31" s="6"/>
      <c r="F31" s="6">
        <v>0</v>
      </c>
      <c r="G31" s="6">
        <v>0</v>
      </c>
      <c r="H31" s="6"/>
      <c r="I31" s="10">
        <f aca="true" t="shared" si="7" ref="I31:I53">B31+E31</f>
        <v>0</v>
      </c>
      <c r="J31" s="10">
        <f aca="true" t="shared" si="8" ref="J31:J53">C31+F31</f>
        <v>58348</v>
      </c>
      <c r="K31" s="31">
        <f aca="true" t="shared" si="9" ref="K31:K46">D31+G31</f>
        <v>0</v>
      </c>
    </row>
    <row r="32" spans="1:11" ht="15.75">
      <c r="A32" s="9" t="s">
        <v>105</v>
      </c>
      <c r="B32" s="9">
        <f>4296+1157</f>
        <v>5453</v>
      </c>
      <c r="C32" s="6">
        <v>12603</v>
      </c>
      <c r="D32" s="6"/>
      <c r="E32" s="6"/>
      <c r="F32" s="6">
        <v>0</v>
      </c>
      <c r="G32" s="6">
        <f>1712+99+293+292+1719+543+274-211</f>
        <v>4721</v>
      </c>
      <c r="H32" s="6"/>
      <c r="I32" s="10">
        <f t="shared" si="7"/>
        <v>5453</v>
      </c>
      <c r="J32" s="10">
        <f t="shared" si="8"/>
        <v>12603</v>
      </c>
      <c r="K32" s="31">
        <f t="shared" si="9"/>
        <v>4721</v>
      </c>
    </row>
    <row r="33" spans="1:11" ht="15.75">
      <c r="A33" s="31" t="s">
        <v>109</v>
      </c>
      <c r="B33" s="9">
        <f>1492+3534</f>
        <v>5026</v>
      </c>
      <c r="C33" s="10">
        <v>0</v>
      </c>
      <c r="D33" s="10"/>
      <c r="E33" s="10"/>
      <c r="F33" s="10">
        <v>0</v>
      </c>
      <c r="G33" s="10">
        <v>0</v>
      </c>
      <c r="H33" s="10"/>
      <c r="I33" s="10">
        <f t="shared" si="7"/>
        <v>5026</v>
      </c>
      <c r="J33" s="10">
        <f t="shared" si="8"/>
        <v>0</v>
      </c>
      <c r="K33" s="31">
        <f t="shared" si="9"/>
        <v>0</v>
      </c>
    </row>
    <row r="34" spans="1:11" ht="15.75">
      <c r="A34" s="31" t="s">
        <v>106</v>
      </c>
      <c r="B34" s="9">
        <v>0</v>
      </c>
      <c r="C34" s="10">
        <v>11746</v>
      </c>
      <c r="D34" s="10"/>
      <c r="E34" s="10"/>
      <c r="F34" s="10">
        <v>0</v>
      </c>
      <c r="G34" s="10">
        <v>0</v>
      </c>
      <c r="H34" s="10"/>
      <c r="I34" s="10">
        <f t="shared" si="7"/>
        <v>0</v>
      </c>
      <c r="J34" s="10">
        <f t="shared" si="8"/>
        <v>11746</v>
      </c>
      <c r="K34" s="31">
        <f t="shared" si="9"/>
        <v>0</v>
      </c>
    </row>
    <row r="35" spans="1:13" ht="15.75">
      <c r="A35" s="31" t="s">
        <v>107</v>
      </c>
      <c r="B35" s="9">
        <v>0</v>
      </c>
      <c r="C35" s="10">
        <f>1364+7203</f>
        <v>8567</v>
      </c>
      <c r="D35" s="10"/>
      <c r="E35" s="10"/>
      <c r="F35" s="10">
        <f>18089-8567</f>
        <v>9522</v>
      </c>
      <c r="G35" s="10">
        <v>3171</v>
      </c>
      <c r="H35" s="10"/>
      <c r="I35" s="10">
        <f t="shared" si="7"/>
        <v>0</v>
      </c>
      <c r="J35" s="10">
        <f t="shared" si="8"/>
        <v>18089</v>
      </c>
      <c r="K35" s="31">
        <f t="shared" si="9"/>
        <v>3171</v>
      </c>
      <c r="M35" s="2" t="s">
        <v>233</v>
      </c>
    </row>
    <row r="36" spans="1:11" ht="15.75">
      <c r="A36" s="79" t="s">
        <v>68</v>
      </c>
      <c r="B36" s="86">
        <v>0</v>
      </c>
      <c r="C36" s="61">
        <f>C30+C33+C34+C35</f>
        <v>91264</v>
      </c>
      <c r="D36" s="61"/>
      <c r="E36" s="61"/>
      <c r="F36" s="61">
        <f>F30+F33+F34+F35</f>
        <v>9522</v>
      </c>
      <c r="G36" s="61">
        <f>G30+G33+G34+G35</f>
        <v>7892</v>
      </c>
      <c r="H36" s="61">
        <f>H30+H33+H34+H35</f>
        <v>0</v>
      </c>
      <c r="I36" s="61">
        <f>I30+I33+I34+I35</f>
        <v>10479</v>
      </c>
      <c r="J36" s="61">
        <f>J30+J33+J34+J35</f>
        <v>100786</v>
      </c>
      <c r="K36" s="31">
        <f t="shared" si="9"/>
        <v>7892</v>
      </c>
    </row>
    <row r="37" spans="1:11" ht="15.75">
      <c r="A37" s="79" t="s">
        <v>4</v>
      </c>
      <c r="B37" s="86">
        <v>0</v>
      </c>
      <c r="C37" s="87">
        <f>C36-C16</f>
        <v>-11220</v>
      </c>
      <c r="D37" s="87"/>
      <c r="E37" s="87"/>
      <c r="F37" s="88"/>
      <c r="G37" s="87">
        <f>G36-G16</f>
        <v>-12369</v>
      </c>
      <c r="H37" s="87">
        <f>H36-H16</f>
        <v>0</v>
      </c>
      <c r="I37" s="61">
        <f t="shared" si="7"/>
        <v>0</v>
      </c>
      <c r="J37" s="61">
        <f>J36-J16</f>
        <v>-6168</v>
      </c>
      <c r="K37" s="31">
        <f t="shared" si="9"/>
        <v>-12369</v>
      </c>
    </row>
    <row r="38" spans="1:11" ht="15.75">
      <c r="A38" s="79" t="s">
        <v>5</v>
      </c>
      <c r="B38" s="86">
        <v>0</v>
      </c>
      <c r="C38" s="87"/>
      <c r="D38" s="87"/>
      <c r="E38" s="87"/>
      <c r="F38" s="87">
        <f>F36-F16</f>
        <v>5052</v>
      </c>
      <c r="G38" s="87">
        <v>767</v>
      </c>
      <c r="H38" s="87"/>
      <c r="I38" s="61">
        <f t="shared" si="7"/>
        <v>0</v>
      </c>
      <c r="J38" s="61"/>
      <c r="K38" s="31">
        <f t="shared" si="9"/>
        <v>767</v>
      </c>
    </row>
    <row r="39" spans="1:11" ht="31.5">
      <c r="A39" s="62" t="s">
        <v>114</v>
      </c>
      <c r="B39" s="9">
        <f>12378+2464+1843+159+156-1899+3000+2037+1032+4899+7357</f>
        <v>33426</v>
      </c>
      <c r="C39" s="6">
        <v>3117</v>
      </c>
      <c r="D39" s="6"/>
      <c r="E39" s="6"/>
      <c r="F39" s="6">
        <v>0</v>
      </c>
      <c r="G39" s="6">
        <v>0</v>
      </c>
      <c r="H39" s="6" t="s">
        <v>48</v>
      </c>
      <c r="I39" s="10">
        <f t="shared" si="7"/>
        <v>33426</v>
      </c>
      <c r="J39" s="10">
        <f t="shared" si="8"/>
        <v>3117</v>
      </c>
      <c r="K39" s="31">
        <f t="shared" si="9"/>
        <v>0</v>
      </c>
    </row>
    <row r="40" spans="1:11" ht="15.75">
      <c r="A40" s="30" t="s">
        <v>112</v>
      </c>
      <c r="B40" s="9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/>
      <c r="I40" s="10">
        <f t="shared" si="7"/>
        <v>0</v>
      </c>
      <c r="J40" s="10">
        <f t="shared" si="8"/>
        <v>0</v>
      </c>
      <c r="K40" s="31">
        <f t="shared" si="9"/>
        <v>0</v>
      </c>
    </row>
    <row r="41" spans="1:11" ht="15.75">
      <c r="A41" s="30" t="s">
        <v>76</v>
      </c>
      <c r="B41" s="31">
        <f aca="true" t="shared" si="10" ref="B41:H41">SUM(B31:B40)</f>
        <v>43905</v>
      </c>
      <c r="C41" s="10">
        <v>2228</v>
      </c>
      <c r="D41" s="10">
        <f t="shared" si="10"/>
        <v>0</v>
      </c>
      <c r="E41" s="10">
        <f t="shared" si="10"/>
        <v>0</v>
      </c>
      <c r="F41" s="10">
        <v>0</v>
      </c>
      <c r="G41" s="10">
        <f t="shared" si="10"/>
        <v>4182</v>
      </c>
      <c r="H41" s="10">
        <f t="shared" si="10"/>
        <v>0</v>
      </c>
      <c r="I41" s="10">
        <f t="shared" si="7"/>
        <v>43905</v>
      </c>
      <c r="J41" s="10">
        <f t="shared" si="8"/>
        <v>2228</v>
      </c>
      <c r="K41" s="31">
        <f t="shared" si="9"/>
        <v>4182</v>
      </c>
    </row>
    <row r="42" spans="1:11" ht="15.75">
      <c r="A42" s="60" t="s">
        <v>0</v>
      </c>
      <c r="B42" s="31" t="e">
        <f>SUM(B41-B16)</f>
        <v>#REF!</v>
      </c>
      <c r="C42" s="61">
        <f>C36+C39+C40+C41</f>
        <v>96609</v>
      </c>
      <c r="D42" s="61" t="e">
        <f>SUM(D41-D16)</f>
        <v>#REF!</v>
      </c>
      <c r="E42" s="61" t="e">
        <f>SUM(E41-E16)</f>
        <v>#REF!</v>
      </c>
      <c r="F42" s="61">
        <f>F36+F39+F40+F41</f>
        <v>9522</v>
      </c>
      <c r="G42" s="61">
        <f>G36+G39+G40+G41</f>
        <v>12074</v>
      </c>
      <c r="H42" s="61">
        <v>0</v>
      </c>
      <c r="I42" s="61">
        <f>I36+I39+I40+I41</f>
        <v>87810</v>
      </c>
      <c r="J42" s="61">
        <f t="shared" si="8"/>
        <v>106131</v>
      </c>
      <c r="K42" s="83" t="e">
        <f t="shared" si="9"/>
        <v>#REF!</v>
      </c>
    </row>
    <row r="43" spans="1:11" ht="15.75">
      <c r="A43" s="35" t="s">
        <v>110</v>
      </c>
      <c r="B43" s="9">
        <v>0</v>
      </c>
      <c r="C43" s="3">
        <v>6748</v>
      </c>
      <c r="D43" s="6"/>
      <c r="E43" s="6"/>
      <c r="F43" s="10">
        <v>10000</v>
      </c>
      <c r="G43" s="6"/>
      <c r="H43" s="6"/>
      <c r="I43" s="10">
        <f t="shared" si="7"/>
        <v>0</v>
      </c>
      <c r="J43" s="10">
        <f t="shared" si="8"/>
        <v>16748</v>
      </c>
      <c r="K43" s="31">
        <f t="shared" si="9"/>
        <v>0</v>
      </c>
    </row>
    <row r="44" spans="1:11" ht="15.75">
      <c r="A44" s="35" t="s">
        <v>108</v>
      </c>
      <c r="B44" s="9">
        <v>0</v>
      </c>
      <c r="C44" s="6">
        <v>0</v>
      </c>
      <c r="D44" s="6">
        <v>0</v>
      </c>
      <c r="E44" s="6">
        <v>0</v>
      </c>
      <c r="F44" s="6">
        <v>1200</v>
      </c>
      <c r="G44" s="6">
        <v>0</v>
      </c>
      <c r="H44" s="6">
        <v>0</v>
      </c>
      <c r="I44" s="10">
        <f t="shared" si="7"/>
        <v>0</v>
      </c>
      <c r="J44" s="10">
        <f t="shared" si="8"/>
        <v>1200</v>
      </c>
      <c r="K44" s="31">
        <f t="shared" si="9"/>
        <v>0</v>
      </c>
    </row>
    <row r="45" spans="1:11" ht="15.75">
      <c r="A45" s="35" t="s">
        <v>111</v>
      </c>
      <c r="B45" s="9">
        <v>0</v>
      </c>
      <c r="C45" s="6">
        <v>0</v>
      </c>
      <c r="D45" s="6">
        <f>149+3782</f>
        <v>3931</v>
      </c>
      <c r="E45" s="6">
        <v>0</v>
      </c>
      <c r="F45" s="6">
        <v>880</v>
      </c>
      <c r="G45" s="6">
        <v>0</v>
      </c>
      <c r="H45" s="6">
        <v>0</v>
      </c>
      <c r="I45" s="10">
        <f>B45+E45</f>
        <v>0</v>
      </c>
      <c r="J45" s="10">
        <f t="shared" si="8"/>
        <v>880</v>
      </c>
      <c r="K45" s="31">
        <f>D45+G45</f>
        <v>3931</v>
      </c>
    </row>
    <row r="46" spans="1:11" ht="15.75">
      <c r="A46" s="30" t="s">
        <v>76</v>
      </c>
      <c r="B46" s="9">
        <v>0</v>
      </c>
      <c r="C46" s="6">
        <v>0</v>
      </c>
      <c r="D46" s="6">
        <v>0</v>
      </c>
      <c r="E46" s="6">
        <f>2771+7721</f>
        <v>10492</v>
      </c>
      <c r="F46" s="6">
        <v>0</v>
      </c>
      <c r="G46" s="6">
        <v>0</v>
      </c>
      <c r="H46" s="6"/>
      <c r="I46" s="10">
        <f t="shared" si="7"/>
        <v>10492</v>
      </c>
      <c r="J46" s="10">
        <f t="shared" si="8"/>
        <v>0</v>
      </c>
      <c r="K46" s="31">
        <f t="shared" si="9"/>
        <v>0</v>
      </c>
    </row>
    <row r="47" spans="1:11" ht="15.75">
      <c r="A47" s="79" t="s">
        <v>3</v>
      </c>
      <c r="B47" s="60">
        <f>SUM(B41,B45,B44,B46)</f>
        <v>43905</v>
      </c>
      <c r="C47" s="61">
        <f>C43+C44+C45+C46</f>
        <v>6748</v>
      </c>
      <c r="D47" s="61">
        <f>SUM(D41,D45,D44,D46)</f>
        <v>3931</v>
      </c>
      <c r="E47" s="61">
        <f>SUM(E41,E45,E44,E46)</f>
        <v>10492</v>
      </c>
      <c r="F47" s="61">
        <f>F43+F44+F45+F46</f>
        <v>12080</v>
      </c>
      <c r="G47" s="61">
        <f>G43+G44+G45+G46</f>
        <v>0</v>
      </c>
      <c r="H47" s="61">
        <f>H43+H44+H45+H46</f>
        <v>0</v>
      </c>
      <c r="I47" s="61">
        <f>I43+I44+I45+I46</f>
        <v>10492</v>
      </c>
      <c r="J47" s="61">
        <f>J43+J44+J45+J46</f>
        <v>18828</v>
      </c>
      <c r="K47" s="78">
        <f>SUM(K41,K45,K44,K46)</f>
        <v>8113</v>
      </c>
    </row>
    <row r="48" spans="1:11" ht="15.75">
      <c r="A48" s="79" t="s">
        <v>6</v>
      </c>
      <c r="B48" s="86">
        <f>238</f>
        <v>238</v>
      </c>
      <c r="C48" s="87">
        <f>C47-C25</f>
        <v>-987</v>
      </c>
      <c r="D48" s="87"/>
      <c r="E48" s="87"/>
      <c r="F48" s="87"/>
      <c r="G48" s="87">
        <v>484</v>
      </c>
      <c r="H48" s="87"/>
      <c r="I48" s="61">
        <f t="shared" si="7"/>
        <v>238</v>
      </c>
      <c r="J48" s="61">
        <f>J47-J25</f>
        <v>-7177</v>
      </c>
      <c r="K48" s="31">
        <f aca="true" t="shared" si="11" ref="K48:K53">D48+G48</f>
        <v>484</v>
      </c>
    </row>
    <row r="49" spans="1:11" ht="15.75">
      <c r="A49" s="79" t="s">
        <v>7</v>
      </c>
      <c r="B49" s="86"/>
      <c r="C49" s="87"/>
      <c r="D49" s="87"/>
      <c r="E49" s="87"/>
      <c r="F49" s="87">
        <f>F47-F25</f>
        <v>-6190</v>
      </c>
      <c r="G49" s="87">
        <v>0</v>
      </c>
      <c r="H49" s="87"/>
      <c r="I49" s="61">
        <f t="shared" si="7"/>
        <v>0</v>
      </c>
      <c r="J49" s="61"/>
      <c r="K49" s="31">
        <f t="shared" si="11"/>
        <v>0</v>
      </c>
    </row>
    <row r="50" spans="1:11" ht="31.5">
      <c r="A50" s="62" t="s">
        <v>115</v>
      </c>
      <c r="B50" s="9"/>
      <c r="C50" s="6"/>
      <c r="D50" s="6"/>
      <c r="E50" s="6"/>
      <c r="F50" s="6">
        <v>0</v>
      </c>
      <c r="G50" s="6">
        <f>6341+5276+206+1-500</f>
        <v>11324</v>
      </c>
      <c r="H50" s="6"/>
      <c r="I50" s="10">
        <f t="shared" si="7"/>
        <v>0</v>
      </c>
      <c r="J50" s="10">
        <f t="shared" si="8"/>
        <v>0</v>
      </c>
      <c r="K50" s="31">
        <f t="shared" si="11"/>
        <v>11324</v>
      </c>
    </row>
    <row r="51" spans="1:11" ht="15.75">
      <c r="A51" s="30" t="s">
        <v>112</v>
      </c>
      <c r="B51" s="9"/>
      <c r="C51" s="6"/>
      <c r="D51" s="6"/>
      <c r="E51" s="6"/>
      <c r="F51" s="6">
        <v>8000</v>
      </c>
      <c r="G51" s="6"/>
      <c r="H51" s="6"/>
      <c r="I51" s="10">
        <f t="shared" si="7"/>
        <v>0</v>
      </c>
      <c r="J51" s="10">
        <f t="shared" si="8"/>
        <v>8000</v>
      </c>
      <c r="K51" s="31">
        <f t="shared" si="11"/>
        <v>0</v>
      </c>
    </row>
    <row r="52" spans="1:11" ht="15.75">
      <c r="A52" s="60" t="s">
        <v>1</v>
      </c>
      <c r="B52" s="86"/>
      <c r="C52" s="87">
        <f>C47+C50+C51</f>
        <v>6748</v>
      </c>
      <c r="D52" s="87"/>
      <c r="E52" s="87"/>
      <c r="F52" s="87">
        <f>F47+F50+F51</f>
        <v>20080</v>
      </c>
      <c r="G52" s="87">
        <f>G47+G50+G51</f>
        <v>11324</v>
      </c>
      <c r="H52" s="87">
        <f>H47+H50+H51</f>
        <v>0</v>
      </c>
      <c r="I52" s="87">
        <f>I47+I50+I51</f>
        <v>10492</v>
      </c>
      <c r="J52" s="87">
        <f>J47+J50+J51</f>
        <v>26828</v>
      </c>
      <c r="K52" s="31">
        <f t="shared" si="11"/>
        <v>11324</v>
      </c>
    </row>
    <row r="53" spans="1:11" s="1" customFormat="1" ht="15.75">
      <c r="A53" s="4" t="s">
        <v>8</v>
      </c>
      <c r="B53" s="31"/>
      <c r="C53" s="10">
        <f>C52+C42</f>
        <v>103357</v>
      </c>
      <c r="D53" s="10"/>
      <c r="E53" s="10"/>
      <c r="F53" s="10">
        <f>F52+F42</f>
        <v>29602</v>
      </c>
      <c r="G53" s="10">
        <f>G52+G42</f>
        <v>23398</v>
      </c>
      <c r="H53" s="10">
        <f>H52+H42</f>
        <v>0</v>
      </c>
      <c r="I53" s="10">
        <f t="shared" si="7"/>
        <v>0</v>
      </c>
      <c r="J53" s="10">
        <f t="shared" si="8"/>
        <v>132959</v>
      </c>
      <c r="K53" s="31">
        <f t="shared" si="11"/>
        <v>23398</v>
      </c>
    </row>
    <row r="55" spans="1:10" ht="15.75" hidden="1">
      <c r="A55" s="2" t="s">
        <v>88</v>
      </c>
      <c r="B55" s="2" t="e">
        <f>B47-B16</f>
        <v>#REF!</v>
      </c>
      <c r="C55" s="3">
        <f>C42-C16</f>
        <v>-5875</v>
      </c>
      <c r="F55" s="3">
        <f>F42-F16</f>
        <v>5052</v>
      </c>
      <c r="G55" s="3">
        <f>G42-G16</f>
        <v>-8187</v>
      </c>
      <c r="H55" s="3">
        <f>H42-H16</f>
        <v>0</v>
      </c>
      <c r="I55" s="3">
        <f>I42-I16</f>
        <v>7880</v>
      </c>
      <c r="J55" s="3">
        <f>J42-J16</f>
        <v>-823</v>
      </c>
    </row>
    <row r="56" spans="1:10" ht="15.75" hidden="1">
      <c r="A56" s="2" t="s">
        <v>89</v>
      </c>
      <c r="B56" s="2" t="e">
        <f>#REF!-B25</f>
        <v>#REF!</v>
      </c>
      <c r="C56" s="3">
        <f>C52-C25</f>
        <v>-987</v>
      </c>
      <c r="F56" s="3">
        <f>F52-F25</f>
        <v>1810</v>
      </c>
      <c r="G56" s="3">
        <f>G52-G25</f>
        <v>-3758</v>
      </c>
      <c r="H56" s="3">
        <f>H52-H25</f>
        <v>0</v>
      </c>
      <c r="I56" s="3">
        <f>I52-I25</f>
        <v>-274374</v>
      </c>
      <c r="J56" s="3">
        <f>J52-J25</f>
        <v>823</v>
      </c>
    </row>
    <row r="57" spans="1:10" ht="15.75" hidden="1">
      <c r="A57" s="2" t="s">
        <v>90</v>
      </c>
      <c r="B57" s="2" t="e">
        <f>SUM(B55:B56)</f>
        <v>#REF!</v>
      </c>
      <c r="C57" s="3">
        <f>SUM(C55:C56)</f>
        <v>-6862</v>
      </c>
      <c r="F57" s="3">
        <f>SUM(F55:F56)</f>
        <v>6862</v>
      </c>
      <c r="G57" s="3">
        <f>SUM(G55:G56)</f>
        <v>-11945</v>
      </c>
      <c r="H57" s="3">
        <f>SUM(H55:H56)</f>
        <v>0</v>
      </c>
      <c r="I57" s="3">
        <f>SUM(I55:I56)</f>
        <v>-266494</v>
      </c>
      <c r="J57" s="3">
        <f>SUM(J55:J56)</f>
        <v>0</v>
      </c>
    </row>
  </sheetData>
  <sheetProtection/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&amp;C14. melléklet a 3/2015. (II.18.)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zoomScalePageLayoutView="0" workbookViewId="0" topLeftCell="A19">
      <selection activeCell="A42" sqref="A42"/>
    </sheetView>
  </sheetViews>
  <sheetFormatPr defaultColWidth="9.140625" defaultRowHeight="12.75"/>
  <cols>
    <col min="1" max="1" width="73.421875" style="2" customWidth="1"/>
    <col min="2" max="2" width="20.57421875" style="2" hidden="1" customWidth="1"/>
    <col min="3" max="3" width="17.421875" style="3" customWidth="1"/>
    <col min="4" max="4" width="20.57421875" style="3" hidden="1" customWidth="1"/>
    <col min="5" max="5" width="18.421875" style="3" hidden="1" customWidth="1"/>
    <col min="6" max="6" width="14.00390625" style="3" customWidth="1"/>
    <col min="7" max="7" width="18.421875" style="3" hidden="1" customWidth="1"/>
    <col min="8" max="8" width="10.140625" style="3" customWidth="1"/>
    <col min="9" max="9" width="18.140625" style="3" hidden="1" customWidth="1"/>
    <col min="10" max="10" width="15.8515625" style="3" customWidth="1"/>
    <col min="11" max="11" width="18.140625" style="2" hidden="1" customWidth="1"/>
    <col min="12" max="12" width="21.7109375" style="2" customWidth="1"/>
    <col min="13" max="16384" width="9.140625" style="2" customWidth="1"/>
  </cols>
  <sheetData>
    <row r="2" spans="1:4" ht="15.75">
      <c r="A2" s="25" t="s">
        <v>63</v>
      </c>
      <c r="B2" s="80"/>
      <c r="C2" s="84"/>
      <c r="D2" s="84"/>
    </row>
    <row r="4" spans="1:11" ht="39">
      <c r="A4" s="81" t="s">
        <v>60</v>
      </c>
      <c r="B4" s="82" t="s">
        <v>30</v>
      </c>
      <c r="C4" s="85" t="s">
        <v>30</v>
      </c>
      <c r="D4" s="85" t="s">
        <v>73</v>
      </c>
      <c r="E4" s="85" t="s">
        <v>31</v>
      </c>
      <c r="F4" s="85" t="s">
        <v>31</v>
      </c>
      <c r="G4" s="85" t="s">
        <v>74</v>
      </c>
      <c r="H4" s="85" t="s">
        <v>61</v>
      </c>
      <c r="I4" s="52" t="s">
        <v>9</v>
      </c>
      <c r="J4" s="52" t="s">
        <v>9</v>
      </c>
      <c r="K4" s="21" t="s">
        <v>9</v>
      </c>
    </row>
    <row r="5" spans="1:11" ht="15.75">
      <c r="A5" s="13" t="s">
        <v>91</v>
      </c>
      <c r="B5" s="9">
        <f>1484+742+1806+742+1652</f>
        <v>6426</v>
      </c>
      <c r="C5" s="6">
        <v>24333</v>
      </c>
      <c r="D5" s="6"/>
      <c r="E5" s="6"/>
      <c r="F5" s="6"/>
      <c r="G5" s="6">
        <v>2838</v>
      </c>
      <c r="H5" s="6"/>
      <c r="I5" s="10">
        <f aca="true" t="shared" si="0" ref="I5:I11">B5+E5</f>
        <v>6426</v>
      </c>
      <c r="J5" s="10">
        <f aca="true" t="shared" si="1" ref="J5:K15">C5+F5</f>
        <v>24333</v>
      </c>
      <c r="K5" s="31">
        <f t="shared" si="1"/>
        <v>2838</v>
      </c>
    </row>
    <row r="6" spans="1:11" ht="15.75">
      <c r="A6" s="13" t="s">
        <v>92</v>
      </c>
      <c r="B6" s="9">
        <f>392+196+479+196+223</f>
        <v>1486</v>
      </c>
      <c r="C6" s="6">
        <v>5472</v>
      </c>
      <c r="D6" s="6"/>
      <c r="E6" s="6"/>
      <c r="F6" s="6"/>
      <c r="G6" s="6">
        <v>632</v>
      </c>
      <c r="H6" s="6"/>
      <c r="I6" s="10">
        <f t="shared" si="0"/>
        <v>1486</v>
      </c>
      <c r="J6" s="10">
        <f t="shared" si="1"/>
        <v>5472</v>
      </c>
      <c r="K6" s="31">
        <f t="shared" si="1"/>
        <v>632</v>
      </c>
    </row>
    <row r="7" spans="1:11" ht="15.75">
      <c r="A7" s="13" t="s">
        <v>93</v>
      </c>
      <c r="B7" s="9">
        <f>254+15+432+850+2413+19+635+205+254+1230+19+5226+10+13+1238+445+248</f>
        <v>13506</v>
      </c>
      <c r="C7" s="6">
        <v>6967</v>
      </c>
      <c r="D7" s="6"/>
      <c r="E7" s="6"/>
      <c r="F7" s="6"/>
      <c r="G7" s="6">
        <f>3774+4+1+1276+268+1418+129+38+458</f>
        <v>7366</v>
      </c>
      <c r="H7" s="6"/>
      <c r="I7" s="10">
        <f t="shared" si="0"/>
        <v>13506</v>
      </c>
      <c r="J7" s="10">
        <f t="shared" si="1"/>
        <v>6967</v>
      </c>
      <c r="K7" s="31">
        <f t="shared" si="1"/>
        <v>7366</v>
      </c>
    </row>
    <row r="8" spans="1:11" ht="15.75">
      <c r="A8" s="13" t="s">
        <v>69</v>
      </c>
      <c r="B8" s="9">
        <v>6049</v>
      </c>
      <c r="C8" s="6">
        <v>0</v>
      </c>
      <c r="D8" s="6"/>
      <c r="E8" s="6"/>
      <c r="F8" s="6"/>
      <c r="G8" s="6">
        <v>14</v>
      </c>
      <c r="H8" s="6"/>
      <c r="I8" s="10">
        <f t="shared" si="0"/>
        <v>6049</v>
      </c>
      <c r="J8" s="10">
        <f>C8+F8</f>
        <v>0</v>
      </c>
      <c r="K8" s="31">
        <f>D8+G8</f>
        <v>14</v>
      </c>
    </row>
    <row r="9" spans="1:11" ht="15.75">
      <c r="A9" s="13" t="s">
        <v>94</v>
      </c>
      <c r="B9" s="31">
        <f>SUM(B10:B11)</f>
        <v>8125</v>
      </c>
      <c r="C9" s="6">
        <f>SUM(C10:C13)</f>
        <v>498</v>
      </c>
      <c r="D9" s="6"/>
      <c r="E9" s="6"/>
      <c r="F9" s="6"/>
      <c r="G9" s="10">
        <f>SUM(G10:G11)</f>
        <v>9411</v>
      </c>
      <c r="H9" s="10"/>
      <c r="I9" s="10">
        <f t="shared" si="0"/>
        <v>8125</v>
      </c>
      <c r="J9" s="10">
        <f t="shared" si="1"/>
        <v>498</v>
      </c>
      <c r="K9" s="31">
        <f t="shared" si="1"/>
        <v>9411</v>
      </c>
    </row>
    <row r="10" spans="1:11" ht="15.75">
      <c r="A10" s="5" t="s">
        <v>190</v>
      </c>
      <c r="B10" s="9">
        <v>136</v>
      </c>
      <c r="C10" s="6">
        <v>0</v>
      </c>
      <c r="D10" s="6"/>
      <c r="E10" s="6"/>
      <c r="F10" s="6"/>
      <c r="G10" s="6">
        <f>7909+48+1155+300-1</f>
        <v>9411</v>
      </c>
      <c r="H10" s="6"/>
      <c r="I10" s="10">
        <f t="shared" si="0"/>
        <v>136</v>
      </c>
      <c r="J10" s="10">
        <f t="shared" si="1"/>
        <v>0</v>
      </c>
      <c r="K10" s="31">
        <f t="shared" si="1"/>
        <v>9411</v>
      </c>
    </row>
    <row r="11" spans="1:11" ht="15.75">
      <c r="A11" s="5" t="s">
        <v>191</v>
      </c>
      <c r="B11" s="9">
        <f>226+87+4733+1447+559+198+126+613</f>
        <v>7989</v>
      </c>
      <c r="C11" s="6">
        <v>0</v>
      </c>
      <c r="D11" s="6"/>
      <c r="E11" s="6"/>
      <c r="F11" s="6"/>
      <c r="G11" s="6"/>
      <c r="H11" s="6"/>
      <c r="I11" s="10">
        <f t="shared" si="0"/>
        <v>7989</v>
      </c>
      <c r="J11" s="10">
        <f t="shared" si="1"/>
        <v>0</v>
      </c>
      <c r="K11" s="31">
        <f t="shared" si="1"/>
        <v>0</v>
      </c>
    </row>
    <row r="12" spans="1:10" ht="15.75">
      <c r="A12" s="5" t="s">
        <v>192</v>
      </c>
      <c r="B12" s="9"/>
      <c r="C12" s="6">
        <v>0</v>
      </c>
      <c r="D12" s="6"/>
      <c r="E12" s="6"/>
      <c r="F12" s="6"/>
      <c r="G12" s="6"/>
      <c r="H12" s="6"/>
      <c r="I12" s="6"/>
      <c r="J12" s="10">
        <f t="shared" si="1"/>
        <v>0</v>
      </c>
    </row>
    <row r="13" spans="1:10" ht="15.75">
      <c r="A13" s="5" t="s">
        <v>217</v>
      </c>
      <c r="B13" s="9"/>
      <c r="C13" s="6">
        <v>498</v>
      </c>
      <c r="D13" s="6"/>
      <c r="E13" s="6"/>
      <c r="F13" s="6"/>
      <c r="G13" s="6"/>
      <c r="H13" s="6"/>
      <c r="I13" s="6"/>
      <c r="J13" s="10">
        <f t="shared" si="1"/>
        <v>498</v>
      </c>
    </row>
    <row r="14" spans="1:11" s="67" customFormat="1" ht="31.5">
      <c r="A14" s="30" t="s">
        <v>187</v>
      </c>
      <c r="B14" s="39">
        <v>12378</v>
      </c>
      <c r="C14" s="50">
        <v>0</v>
      </c>
      <c r="D14" s="50"/>
      <c r="E14" s="50"/>
      <c r="F14" s="50"/>
      <c r="G14" s="50"/>
      <c r="H14" s="50"/>
      <c r="I14" s="54">
        <f>B14+E14</f>
        <v>12378</v>
      </c>
      <c r="J14" s="54">
        <f t="shared" si="1"/>
        <v>0</v>
      </c>
      <c r="K14" s="83">
        <f t="shared" si="1"/>
        <v>0</v>
      </c>
    </row>
    <row r="15" spans="1:11" s="67" customFormat="1" ht="15.75">
      <c r="A15" s="30" t="s">
        <v>75</v>
      </c>
      <c r="B15" s="39"/>
      <c r="C15" s="50">
        <v>0</v>
      </c>
      <c r="D15" s="50">
        <v>1134</v>
      </c>
      <c r="E15" s="50"/>
      <c r="F15" s="50"/>
      <c r="G15" s="50"/>
      <c r="H15" s="50"/>
      <c r="I15" s="54">
        <f>B15+E15</f>
        <v>0</v>
      </c>
      <c r="J15" s="54">
        <f t="shared" si="1"/>
        <v>0</v>
      </c>
      <c r="K15" s="83">
        <f t="shared" si="1"/>
        <v>1134</v>
      </c>
    </row>
    <row r="16" spans="1:11" ht="15.75">
      <c r="A16" s="60" t="s">
        <v>0</v>
      </c>
      <c r="B16" s="60" t="e">
        <f>B5+B6+B7+B9+B8+#REF!+#REF!+B14+B15</f>
        <v>#REF!</v>
      </c>
      <c r="C16" s="61">
        <f>C5+C6+C7+C8+C9+C14+C15</f>
        <v>37270</v>
      </c>
      <c r="D16" s="61" t="e">
        <f>D5+D6+D7+D9+D8+#REF!+#REF!+D14+D15</f>
        <v>#REF!</v>
      </c>
      <c r="E16" s="61" t="e">
        <f>E5+E6+E7+E9+E8+#REF!+#REF!+E14+E15</f>
        <v>#REF!</v>
      </c>
      <c r="F16" s="61">
        <f>F5+F6+F7+F8+F9+F14+F15</f>
        <v>0</v>
      </c>
      <c r="G16" s="61">
        <f>G5+G6+G7+G8+G9+G14+G15</f>
        <v>20261</v>
      </c>
      <c r="H16" s="61">
        <f>H5+H6+H7+H8+H9+H14+H15</f>
        <v>0</v>
      </c>
      <c r="I16" s="61">
        <f>I5+I6+I7+I8+I9+I14+I15</f>
        <v>47970</v>
      </c>
      <c r="J16" s="61">
        <f>J5+J6+J7+J8+J9+J14+J15</f>
        <v>37270</v>
      </c>
      <c r="K16" s="78" t="e">
        <f>K5+K6+K7+K9+K8+#REF!+#REF!+K14+K15</f>
        <v>#REF!</v>
      </c>
    </row>
    <row r="17" spans="1:11" ht="15.75">
      <c r="A17" s="13" t="s">
        <v>98</v>
      </c>
      <c r="B17" s="9">
        <v>0</v>
      </c>
      <c r="C17" s="6">
        <v>837</v>
      </c>
      <c r="D17" s="6"/>
      <c r="E17" s="6"/>
      <c r="F17" s="6"/>
      <c r="G17" s="6"/>
      <c r="H17" s="6"/>
      <c r="I17" s="10">
        <f aca="true" t="shared" si="2" ref="I17:K21">B17+E17</f>
        <v>0</v>
      </c>
      <c r="J17" s="10">
        <f t="shared" si="2"/>
        <v>837</v>
      </c>
      <c r="K17" s="31">
        <f t="shared" si="2"/>
        <v>0</v>
      </c>
    </row>
    <row r="18" spans="1:11" ht="15.75">
      <c r="A18" s="13" t="s">
        <v>99</v>
      </c>
      <c r="B18" s="9">
        <v>0</v>
      </c>
      <c r="C18" s="6">
        <v>0</v>
      </c>
      <c r="D18" s="6"/>
      <c r="E18" s="6"/>
      <c r="F18" s="6"/>
      <c r="G18" s="6"/>
      <c r="H18" s="6"/>
      <c r="I18" s="10">
        <f t="shared" si="2"/>
        <v>0</v>
      </c>
      <c r="J18" s="10">
        <f t="shared" si="2"/>
        <v>0</v>
      </c>
      <c r="K18" s="31">
        <f t="shared" si="2"/>
        <v>0</v>
      </c>
    </row>
    <row r="19" spans="1:11" ht="15.75">
      <c r="A19" s="13" t="s">
        <v>188</v>
      </c>
      <c r="B19" s="31">
        <f>SUM(B20:B22)</f>
        <v>8125</v>
      </c>
      <c r="C19" s="10">
        <f>SUM(C20:C21)</f>
        <v>0</v>
      </c>
      <c r="D19" s="10"/>
      <c r="E19" s="10"/>
      <c r="F19" s="10"/>
      <c r="G19" s="10"/>
      <c r="H19" s="10"/>
      <c r="I19" s="10">
        <f t="shared" si="2"/>
        <v>8125</v>
      </c>
      <c r="J19" s="10">
        <f t="shared" si="2"/>
        <v>0</v>
      </c>
      <c r="K19" s="31">
        <f t="shared" si="2"/>
        <v>0</v>
      </c>
    </row>
    <row r="20" spans="1:11" ht="15.75">
      <c r="A20" s="5" t="s">
        <v>193</v>
      </c>
      <c r="B20" s="9">
        <v>136</v>
      </c>
      <c r="C20" s="6">
        <v>0</v>
      </c>
      <c r="D20" s="6"/>
      <c r="E20" s="6"/>
      <c r="F20" s="6"/>
      <c r="G20" s="6"/>
      <c r="H20" s="6"/>
      <c r="I20" s="10">
        <f t="shared" si="2"/>
        <v>136</v>
      </c>
      <c r="J20" s="10">
        <f t="shared" si="2"/>
        <v>0</v>
      </c>
      <c r="K20" s="31">
        <f t="shared" si="2"/>
        <v>0</v>
      </c>
    </row>
    <row r="21" spans="1:11" ht="15.75">
      <c r="A21" s="5" t="s">
        <v>194</v>
      </c>
      <c r="B21" s="9">
        <f>226+87+4733+1447+559+198+126+613</f>
        <v>7989</v>
      </c>
      <c r="C21" s="6">
        <v>0</v>
      </c>
      <c r="D21" s="6"/>
      <c r="E21" s="6"/>
      <c r="F21" s="6"/>
      <c r="G21" s="6"/>
      <c r="H21" s="6"/>
      <c r="I21" s="10">
        <f t="shared" si="2"/>
        <v>7989</v>
      </c>
      <c r="J21" s="10">
        <f t="shared" si="2"/>
        <v>0</v>
      </c>
      <c r="K21" s="31">
        <f t="shared" si="2"/>
        <v>0</v>
      </c>
    </row>
    <row r="22" spans="1:10" ht="15.75">
      <c r="A22" s="5" t="s">
        <v>192</v>
      </c>
      <c r="B22" s="9"/>
      <c r="C22" s="6">
        <v>0</v>
      </c>
      <c r="D22" s="6"/>
      <c r="E22" s="6"/>
      <c r="F22" s="6"/>
      <c r="G22" s="6"/>
      <c r="H22" s="6"/>
      <c r="I22" s="6"/>
      <c r="J22" s="10">
        <f>C22+F22</f>
        <v>0</v>
      </c>
    </row>
    <row r="23" spans="1:11" s="67" customFormat="1" ht="31.5">
      <c r="A23" s="30" t="s">
        <v>189</v>
      </c>
      <c r="B23" s="39"/>
      <c r="C23" s="50">
        <v>0</v>
      </c>
      <c r="D23" s="50"/>
      <c r="E23" s="50"/>
      <c r="F23" s="50"/>
      <c r="G23" s="50"/>
      <c r="H23" s="50"/>
      <c r="I23" s="54">
        <f>B23+E23</f>
        <v>0</v>
      </c>
      <c r="J23" s="54">
        <f>C23+F23</f>
        <v>0</v>
      </c>
      <c r="K23" s="83">
        <f>D23+G23</f>
        <v>0</v>
      </c>
    </row>
    <row r="24" spans="1:11" s="67" customFormat="1" ht="15.75">
      <c r="A24" s="30" t="s">
        <v>75</v>
      </c>
      <c r="B24" s="39"/>
      <c r="C24" s="50">
        <v>0</v>
      </c>
      <c r="D24" s="50"/>
      <c r="E24" s="50"/>
      <c r="F24" s="50"/>
      <c r="G24" s="50"/>
      <c r="H24" s="50"/>
      <c r="I24" s="54">
        <f>B24+E24</f>
        <v>0</v>
      </c>
      <c r="J24" s="54">
        <f>C24+F24</f>
        <v>0</v>
      </c>
      <c r="K24" s="83">
        <f>D24+G24</f>
        <v>0</v>
      </c>
    </row>
    <row r="25" spans="1:11" ht="15.75">
      <c r="A25" s="60" t="s">
        <v>1</v>
      </c>
      <c r="B25" s="60" t="e">
        <f>SUM(B17,B18,B19,#REF!,#REF!,B23,#REF!,#REF!,B24)</f>
        <v>#REF!</v>
      </c>
      <c r="C25" s="61">
        <f>C17+C18+C19+C23+C24</f>
        <v>837</v>
      </c>
      <c r="D25" s="61" t="e">
        <f>SUM(D17,D18,D19,#REF!,#REF!,D23,#REF!,#REF!,D24)</f>
        <v>#REF!</v>
      </c>
      <c r="E25" s="61" t="e">
        <f>SUM(E17,E18,E19,#REF!,#REF!,E23,#REF!,#REF!,E24)</f>
        <v>#REF!</v>
      </c>
      <c r="F25" s="61">
        <f>F17+F18+F19+F23+F24</f>
        <v>0</v>
      </c>
      <c r="G25" s="61">
        <f>G17+G18+G19+G23+G24</f>
        <v>0</v>
      </c>
      <c r="H25" s="61">
        <f>H17+H18+H19+H23+H24</f>
        <v>0</v>
      </c>
      <c r="I25" s="61">
        <f>I17+I18+I19+I23+I24</f>
        <v>8125</v>
      </c>
      <c r="J25" s="61">
        <f>J17+J18+J19+J23+J24</f>
        <v>837</v>
      </c>
      <c r="K25" s="78" t="e">
        <f>SUM(K17,K18,K19,#REF!,#REF!,K23,#REF!,#REF!,K24)</f>
        <v>#REF!</v>
      </c>
    </row>
    <row r="26" spans="1:11" ht="31.5" customHeight="1">
      <c r="A26" s="15" t="s">
        <v>2</v>
      </c>
      <c r="B26" s="4" t="e">
        <f aca="true" t="shared" si="3" ref="B26:H26">SUM(B16,B25)</f>
        <v>#REF!</v>
      </c>
      <c r="C26" s="11">
        <f t="shared" si="3"/>
        <v>38107</v>
      </c>
      <c r="D26" s="11" t="e">
        <f t="shared" si="3"/>
        <v>#REF!</v>
      </c>
      <c r="E26" s="11" t="e">
        <f t="shared" si="3"/>
        <v>#REF!</v>
      </c>
      <c r="F26" s="11">
        <f t="shared" si="3"/>
        <v>0</v>
      </c>
      <c r="G26" s="11">
        <f t="shared" si="3"/>
        <v>20261</v>
      </c>
      <c r="H26" s="11">
        <f t="shared" si="3"/>
        <v>0</v>
      </c>
      <c r="I26" s="10" t="e">
        <f>B26+E26</f>
        <v>#REF!</v>
      </c>
      <c r="J26" s="10">
        <f>C26+F26</f>
        <v>38107</v>
      </c>
      <c r="K26" s="31" t="e">
        <f>D26+G26</f>
        <v>#REF!</v>
      </c>
    </row>
    <row r="29" spans="1:11" ht="94.5">
      <c r="A29" s="81" t="s">
        <v>60</v>
      </c>
      <c r="B29" s="82" t="s">
        <v>32</v>
      </c>
      <c r="C29" s="85" t="s">
        <v>32</v>
      </c>
      <c r="D29" s="85" t="s">
        <v>32</v>
      </c>
      <c r="E29" s="85" t="s">
        <v>33</v>
      </c>
      <c r="F29" s="85" t="s">
        <v>33</v>
      </c>
      <c r="G29" s="85" t="s">
        <v>33</v>
      </c>
      <c r="H29" s="85" t="s">
        <v>61</v>
      </c>
      <c r="I29" s="52" t="s">
        <v>9</v>
      </c>
      <c r="J29" s="52" t="s">
        <v>9</v>
      </c>
      <c r="K29" s="21" t="s">
        <v>9</v>
      </c>
    </row>
    <row r="30" spans="1:11" ht="15.75">
      <c r="A30" s="35" t="s">
        <v>103</v>
      </c>
      <c r="B30" s="82"/>
      <c r="C30" s="66">
        <f>SUM(C31:C32)</f>
        <v>3346</v>
      </c>
      <c r="D30" s="66"/>
      <c r="E30" s="66"/>
      <c r="F30" s="66"/>
      <c r="G30" s="66"/>
      <c r="H30" s="66"/>
      <c r="I30" s="66">
        <f>SUM(I31:I32)</f>
        <v>5453</v>
      </c>
      <c r="J30" s="66">
        <f>SUM(J31:J32)</f>
        <v>3346</v>
      </c>
      <c r="K30" s="21"/>
    </row>
    <row r="31" spans="1:11" ht="15.75">
      <c r="A31" s="9" t="s">
        <v>104</v>
      </c>
      <c r="B31" s="9"/>
      <c r="C31" s="6"/>
      <c r="D31" s="6"/>
      <c r="E31" s="6"/>
      <c r="F31" s="6"/>
      <c r="G31" s="6"/>
      <c r="H31" s="6"/>
      <c r="I31" s="10">
        <f aca="true" t="shared" si="4" ref="I31:K53">B31+E31</f>
        <v>0</v>
      </c>
      <c r="J31" s="10">
        <f t="shared" si="4"/>
        <v>0</v>
      </c>
      <c r="K31" s="31">
        <f t="shared" si="4"/>
        <v>0</v>
      </c>
    </row>
    <row r="32" spans="1:11" ht="15.75">
      <c r="A32" s="9" t="s">
        <v>105</v>
      </c>
      <c r="B32" s="9">
        <f>4296+1157</f>
        <v>5453</v>
      </c>
      <c r="C32" s="6">
        <v>3346</v>
      </c>
      <c r="D32" s="6"/>
      <c r="E32" s="6"/>
      <c r="F32" s="6"/>
      <c r="G32" s="6"/>
      <c r="H32" s="6"/>
      <c r="I32" s="10">
        <f t="shared" si="4"/>
        <v>5453</v>
      </c>
      <c r="J32" s="10">
        <f t="shared" si="4"/>
        <v>3346</v>
      </c>
      <c r="K32" s="31">
        <f t="shared" si="4"/>
        <v>0</v>
      </c>
    </row>
    <row r="33" spans="1:11" ht="15.75">
      <c r="A33" s="31" t="s">
        <v>109</v>
      </c>
      <c r="B33" s="9">
        <f>1492+3534</f>
        <v>5026</v>
      </c>
      <c r="C33" s="10"/>
      <c r="D33" s="10"/>
      <c r="E33" s="10"/>
      <c r="F33" s="10"/>
      <c r="G33" s="10"/>
      <c r="H33" s="10"/>
      <c r="I33" s="10">
        <f t="shared" si="4"/>
        <v>5026</v>
      </c>
      <c r="J33" s="10">
        <f t="shared" si="4"/>
        <v>0</v>
      </c>
      <c r="K33" s="31">
        <f t="shared" si="4"/>
        <v>0</v>
      </c>
    </row>
    <row r="34" spans="1:11" ht="15.75">
      <c r="A34" s="31" t="s">
        <v>106</v>
      </c>
      <c r="B34" s="9">
        <v>0</v>
      </c>
      <c r="C34" s="10"/>
      <c r="D34" s="10"/>
      <c r="E34" s="10"/>
      <c r="F34" s="10"/>
      <c r="G34" s="10"/>
      <c r="H34" s="10"/>
      <c r="I34" s="10">
        <f t="shared" si="4"/>
        <v>0</v>
      </c>
      <c r="J34" s="10">
        <f t="shared" si="4"/>
        <v>0</v>
      </c>
      <c r="K34" s="31">
        <f t="shared" si="4"/>
        <v>0</v>
      </c>
    </row>
    <row r="35" spans="1:11" ht="15.75">
      <c r="A35" s="31" t="s">
        <v>107</v>
      </c>
      <c r="B35" s="9">
        <v>0</v>
      </c>
      <c r="C35" s="10">
        <v>191</v>
      </c>
      <c r="D35" s="10"/>
      <c r="E35" s="10"/>
      <c r="F35" s="10"/>
      <c r="G35" s="10"/>
      <c r="H35" s="10"/>
      <c r="I35" s="10">
        <f t="shared" si="4"/>
        <v>0</v>
      </c>
      <c r="J35" s="10">
        <f t="shared" si="4"/>
        <v>191</v>
      </c>
      <c r="K35" s="31">
        <f t="shared" si="4"/>
        <v>0</v>
      </c>
    </row>
    <row r="36" spans="1:11" ht="15.75">
      <c r="A36" s="79" t="s">
        <v>68</v>
      </c>
      <c r="B36" s="86">
        <v>0</v>
      </c>
      <c r="C36" s="61">
        <f>C30+C33+C34+C35</f>
        <v>3537</v>
      </c>
      <c r="D36" s="61"/>
      <c r="E36" s="61"/>
      <c r="F36" s="61">
        <f>F30+F33+F34+F35</f>
        <v>0</v>
      </c>
      <c r="G36" s="61">
        <f>G30+G33+G34+G35</f>
        <v>0</v>
      </c>
      <c r="H36" s="61">
        <f>H30+H33+H34+H35</f>
        <v>0</v>
      </c>
      <c r="I36" s="61">
        <f>I30+I33+I34+I35</f>
        <v>10479</v>
      </c>
      <c r="J36" s="61">
        <f>J30+J33+J34+J35</f>
        <v>3537</v>
      </c>
      <c r="K36" s="31">
        <f t="shared" si="4"/>
        <v>0</v>
      </c>
    </row>
    <row r="37" spans="1:11" ht="15.75">
      <c r="A37" s="79" t="s">
        <v>4</v>
      </c>
      <c r="B37" s="86">
        <v>0</v>
      </c>
      <c r="C37" s="87">
        <f>C36-C16</f>
        <v>-33733</v>
      </c>
      <c r="D37" s="87"/>
      <c r="E37" s="87"/>
      <c r="F37" s="88"/>
      <c r="G37" s="87">
        <f>G36-G16</f>
        <v>-20261</v>
      </c>
      <c r="H37" s="87">
        <f>H36-H16</f>
        <v>0</v>
      </c>
      <c r="I37" s="61">
        <f t="shared" si="4"/>
        <v>0</v>
      </c>
      <c r="J37" s="61">
        <f>J36-J16</f>
        <v>-33733</v>
      </c>
      <c r="K37" s="31">
        <f t="shared" si="4"/>
        <v>-20261</v>
      </c>
    </row>
    <row r="38" spans="1:11" ht="15.75">
      <c r="A38" s="79" t="s">
        <v>5</v>
      </c>
      <c r="B38" s="86">
        <v>0</v>
      </c>
      <c r="C38" s="87"/>
      <c r="D38" s="87"/>
      <c r="E38" s="87"/>
      <c r="F38" s="87">
        <f>F36-F16</f>
        <v>0</v>
      </c>
      <c r="G38" s="87">
        <v>767</v>
      </c>
      <c r="H38" s="87"/>
      <c r="I38" s="61">
        <f t="shared" si="4"/>
        <v>0</v>
      </c>
      <c r="J38" s="61"/>
      <c r="K38" s="31">
        <f t="shared" si="4"/>
        <v>767</v>
      </c>
    </row>
    <row r="39" spans="1:11" ht="31.5">
      <c r="A39" s="62" t="s">
        <v>114</v>
      </c>
      <c r="B39" s="9">
        <f>12378+2464+1843+159+156-1899+3000+2037+1032+4899+7357</f>
        <v>33426</v>
      </c>
      <c r="C39" s="6"/>
      <c r="D39" s="6"/>
      <c r="E39" s="6"/>
      <c r="F39" s="6"/>
      <c r="G39" s="6"/>
      <c r="H39" s="6"/>
      <c r="I39" s="10">
        <f t="shared" si="4"/>
        <v>33426</v>
      </c>
      <c r="J39" s="10">
        <f t="shared" si="4"/>
        <v>0</v>
      </c>
      <c r="K39" s="31">
        <f t="shared" si="4"/>
        <v>0</v>
      </c>
    </row>
    <row r="40" spans="1:11" ht="15.75">
      <c r="A40" s="30" t="s">
        <v>112</v>
      </c>
      <c r="B40" s="9">
        <v>0</v>
      </c>
      <c r="C40" s="6">
        <v>33699</v>
      </c>
      <c r="D40" s="6"/>
      <c r="E40" s="6"/>
      <c r="F40" s="6"/>
      <c r="G40" s="6"/>
      <c r="H40" s="6"/>
      <c r="I40" s="10">
        <f t="shared" si="4"/>
        <v>0</v>
      </c>
      <c r="J40" s="10">
        <f t="shared" si="4"/>
        <v>33699</v>
      </c>
      <c r="K40" s="31">
        <f t="shared" si="4"/>
        <v>0</v>
      </c>
    </row>
    <row r="41" spans="1:11" ht="15.75">
      <c r="A41" s="30" t="s">
        <v>76</v>
      </c>
      <c r="B41" s="31">
        <f>SUM(B31:B40)</f>
        <v>43905</v>
      </c>
      <c r="C41" s="10">
        <v>34</v>
      </c>
      <c r="D41" s="10"/>
      <c r="E41" s="10"/>
      <c r="F41" s="10"/>
      <c r="G41" s="10"/>
      <c r="H41" s="10"/>
      <c r="I41" s="10">
        <f t="shared" si="4"/>
        <v>43905</v>
      </c>
      <c r="J41" s="10">
        <f t="shared" si="4"/>
        <v>34</v>
      </c>
      <c r="K41" s="31">
        <f t="shared" si="4"/>
        <v>0</v>
      </c>
    </row>
    <row r="42" spans="1:11" ht="15.75">
      <c r="A42" s="60" t="s">
        <v>0</v>
      </c>
      <c r="B42" s="31" t="e">
        <f>SUM(B41-B16)</f>
        <v>#REF!</v>
      </c>
      <c r="C42" s="61">
        <f>C36+C39+C40+C41</f>
        <v>37270</v>
      </c>
      <c r="D42" s="61" t="e">
        <f>SUM(D41-D16)</f>
        <v>#REF!</v>
      </c>
      <c r="E42" s="61" t="e">
        <f>SUM(E41-E16)</f>
        <v>#REF!</v>
      </c>
      <c r="F42" s="61">
        <f>F36+F39+F40+F41</f>
        <v>0</v>
      </c>
      <c r="G42" s="61">
        <f>G36+G39+G40+G41</f>
        <v>0</v>
      </c>
      <c r="H42" s="61">
        <v>0</v>
      </c>
      <c r="I42" s="61">
        <f>I36+I39+I40+I41</f>
        <v>87810</v>
      </c>
      <c r="J42" s="61">
        <f t="shared" si="4"/>
        <v>37270</v>
      </c>
      <c r="K42" s="83" t="e">
        <f t="shared" si="4"/>
        <v>#REF!</v>
      </c>
    </row>
    <row r="43" spans="1:11" ht="15.75">
      <c r="A43" s="35" t="s">
        <v>110</v>
      </c>
      <c r="B43" s="9">
        <v>0</v>
      </c>
      <c r="C43" s="3">
        <v>837</v>
      </c>
      <c r="D43" s="6"/>
      <c r="E43" s="6"/>
      <c r="F43" s="10"/>
      <c r="G43" s="6"/>
      <c r="H43" s="6"/>
      <c r="I43" s="10">
        <f t="shared" si="4"/>
        <v>0</v>
      </c>
      <c r="J43" s="10">
        <f t="shared" si="4"/>
        <v>837</v>
      </c>
      <c r="K43" s="31">
        <f t="shared" si="4"/>
        <v>0</v>
      </c>
    </row>
    <row r="44" spans="1:11" ht="15.75">
      <c r="A44" s="35" t="s">
        <v>108</v>
      </c>
      <c r="B44" s="9">
        <v>0</v>
      </c>
      <c r="C44" s="6"/>
      <c r="D44" s="6"/>
      <c r="E44" s="6"/>
      <c r="F44" s="6"/>
      <c r="G44" s="6"/>
      <c r="H44" s="6"/>
      <c r="I44" s="10">
        <f t="shared" si="4"/>
        <v>0</v>
      </c>
      <c r="J44" s="10">
        <f t="shared" si="4"/>
        <v>0</v>
      </c>
      <c r="K44" s="31">
        <f t="shared" si="4"/>
        <v>0</v>
      </c>
    </row>
    <row r="45" spans="1:11" ht="15.75">
      <c r="A45" s="35" t="s">
        <v>111</v>
      </c>
      <c r="B45" s="9">
        <v>0</v>
      </c>
      <c r="C45" s="6"/>
      <c r="D45" s="6"/>
      <c r="E45" s="6"/>
      <c r="F45" s="6"/>
      <c r="G45" s="6"/>
      <c r="H45" s="6"/>
      <c r="I45" s="10">
        <f>B45+E45</f>
        <v>0</v>
      </c>
      <c r="J45" s="10">
        <f t="shared" si="4"/>
        <v>0</v>
      </c>
      <c r="K45" s="31">
        <f>D45+G45</f>
        <v>0</v>
      </c>
    </row>
    <row r="46" spans="1:11" ht="15.75">
      <c r="A46" s="30" t="s">
        <v>76</v>
      </c>
      <c r="B46" s="9">
        <v>0</v>
      </c>
      <c r="C46" s="6"/>
      <c r="D46" s="6"/>
      <c r="E46" s="6"/>
      <c r="F46" s="6"/>
      <c r="G46" s="6"/>
      <c r="H46" s="6"/>
      <c r="I46" s="10">
        <f t="shared" si="4"/>
        <v>0</v>
      </c>
      <c r="J46" s="10">
        <f t="shared" si="4"/>
        <v>0</v>
      </c>
      <c r="K46" s="31">
        <f t="shared" si="4"/>
        <v>0</v>
      </c>
    </row>
    <row r="47" spans="1:11" ht="15.75">
      <c r="A47" s="79" t="s">
        <v>3</v>
      </c>
      <c r="B47" s="60">
        <f>SUM(B41,B45,B44,B46)</f>
        <v>43905</v>
      </c>
      <c r="C47" s="61">
        <f>C43+C44+C45+C46</f>
        <v>837</v>
      </c>
      <c r="D47" s="61">
        <f>SUM(D41,D45,D44,D46)</f>
        <v>0</v>
      </c>
      <c r="E47" s="61">
        <f>SUM(E41,E45,E44,E46)</f>
        <v>0</v>
      </c>
      <c r="F47" s="61">
        <f>F43+F44+F45+F46</f>
        <v>0</v>
      </c>
      <c r="G47" s="61">
        <f>G43+G44+G45+G46</f>
        <v>0</v>
      </c>
      <c r="H47" s="61">
        <f>H43+H44+H45+H46</f>
        <v>0</v>
      </c>
      <c r="I47" s="61">
        <f>I43+I44+I45+I46</f>
        <v>0</v>
      </c>
      <c r="J47" s="61">
        <f>J43+J44+J45+J46</f>
        <v>837</v>
      </c>
      <c r="K47" s="78">
        <f>SUM(K41,K45,K44,K46)</f>
        <v>0</v>
      </c>
    </row>
    <row r="48" spans="1:11" ht="15.75">
      <c r="A48" s="79" t="s">
        <v>6</v>
      </c>
      <c r="B48" s="86">
        <f>238</f>
        <v>238</v>
      </c>
      <c r="C48" s="87">
        <f>C47-C25</f>
        <v>0</v>
      </c>
      <c r="D48" s="87"/>
      <c r="E48" s="87"/>
      <c r="F48" s="87"/>
      <c r="G48" s="87">
        <v>484</v>
      </c>
      <c r="H48" s="87"/>
      <c r="I48" s="61">
        <f t="shared" si="4"/>
        <v>238</v>
      </c>
      <c r="J48" s="61">
        <f>J47-J25</f>
        <v>0</v>
      </c>
      <c r="K48" s="31">
        <f aca="true" t="shared" si="5" ref="K48:K53">D48+G48</f>
        <v>484</v>
      </c>
    </row>
    <row r="49" spans="1:11" ht="15.75">
      <c r="A49" s="79" t="s">
        <v>7</v>
      </c>
      <c r="B49" s="86"/>
      <c r="C49" s="87"/>
      <c r="D49" s="87"/>
      <c r="E49" s="87"/>
      <c r="F49" s="87">
        <f>F47-F25</f>
        <v>0</v>
      </c>
      <c r="G49" s="87">
        <v>0</v>
      </c>
      <c r="H49" s="87"/>
      <c r="I49" s="61">
        <f t="shared" si="4"/>
        <v>0</v>
      </c>
      <c r="J49" s="61"/>
      <c r="K49" s="31">
        <f t="shared" si="5"/>
        <v>0</v>
      </c>
    </row>
    <row r="50" spans="1:11" ht="31.5">
      <c r="A50" s="62" t="s">
        <v>115</v>
      </c>
      <c r="B50" s="9"/>
      <c r="C50" s="6"/>
      <c r="D50" s="6"/>
      <c r="E50" s="6"/>
      <c r="F50" s="6"/>
      <c r="G50" s="6"/>
      <c r="H50" s="6"/>
      <c r="I50" s="10">
        <f t="shared" si="4"/>
        <v>0</v>
      </c>
      <c r="J50" s="10">
        <f t="shared" si="4"/>
        <v>0</v>
      </c>
      <c r="K50" s="31">
        <f t="shared" si="5"/>
        <v>0</v>
      </c>
    </row>
    <row r="51" spans="1:11" ht="15.75">
      <c r="A51" s="30" t="s">
        <v>112</v>
      </c>
      <c r="B51" s="9"/>
      <c r="C51" s="6"/>
      <c r="D51" s="6"/>
      <c r="E51" s="6"/>
      <c r="F51" s="6"/>
      <c r="G51" s="6"/>
      <c r="H51" s="6"/>
      <c r="I51" s="10">
        <f t="shared" si="4"/>
        <v>0</v>
      </c>
      <c r="J51" s="10">
        <f t="shared" si="4"/>
        <v>0</v>
      </c>
      <c r="K51" s="31">
        <f t="shared" si="5"/>
        <v>0</v>
      </c>
    </row>
    <row r="52" spans="1:11" ht="15.75">
      <c r="A52" s="60" t="s">
        <v>1</v>
      </c>
      <c r="B52" s="86"/>
      <c r="C52" s="87">
        <f>C47+C50+C51</f>
        <v>837</v>
      </c>
      <c r="D52" s="87"/>
      <c r="E52" s="87"/>
      <c r="F52" s="87">
        <f>F47+F50+F51</f>
        <v>0</v>
      </c>
      <c r="G52" s="87">
        <f>G47+G50+G51</f>
        <v>0</v>
      </c>
      <c r="H52" s="87">
        <f>H47+H50+H51</f>
        <v>0</v>
      </c>
      <c r="I52" s="87">
        <f>I47+I50+I51</f>
        <v>0</v>
      </c>
      <c r="J52" s="87">
        <f>J47+J50+J51</f>
        <v>837</v>
      </c>
      <c r="K52" s="31">
        <f t="shared" si="5"/>
        <v>0</v>
      </c>
    </row>
    <row r="53" spans="1:11" s="1" customFormat="1" ht="15.75">
      <c r="A53" s="4" t="s">
        <v>8</v>
      </c>
      <c r="B53" s="31"/>
      <c r="C53" s="10">
        <f>C52+C42</f>
        <v>38107</v>
      </c>
      <c r="D53" s="10"/>
      <c r="E53" s="10"/>
      <c r="F53" s="10">
        <f>F52+F42</f>
        <v>0</v>
      </c>
      <c r="G53" s="10">
        <f>G52+G42</f>
        <v>0</v>
      </c>
      <c r="H53" s="10">
        <f>H52+H42</f>
        <v>0</v>
      </c>
      <c r="I53" s="10">
        <f t="shared" si="4"/>
        <v>0</v>
      </c>
      <c r="J53" s="10">
        <f t="shared" si="4"/>
        <v>38107</v>
      </c>
      <c r="K53" s="31">
        <f t="shared" si="5"/>
        <v>0</v>
      </c>
    </row>
    <row r="55" spans="1:10" ht="15.75">
      <c r="A55" s="2" t="s">
        <v>88</v>
      </c>
      <c r="B55" s="2" t="e">
        <f>B47-B16</f>
        <v>#REF!</v>
      </c>
      <c r="C55" s="3">
        <f>C42-C16</f>
        <v>0</v>
      </c>
      <c r="F55" s="3">
        <f>F42-F16</f>
        <v>0</v>
      </c>
      <c r="G55" s="3">
        <f>G42-G16</f>
        <v>-20261</v>
      </c>
      <c r="H55" s="3">
        <f>H42-H16</f>
        <v>0</v>
      </c>
      <c r="I55" s="3">
        <f>I42-I16</f>
        <v>39840</v>
      </c>
      <c r="J55" s="3">
        <f>J42-J16</f>
        <v>0</v>
      </c>
    </row>
    <row r="56" spans="1:10" ht="15.75">
      <c r="A56" s="2" t="s">
        <v>89</v>
      </c>
      <c r="B56" s="2" t="e">
        <f>#REF!-B25</f>
        <v>#REF!</v>
      </c>
      <c r="C56" s="3">
        <f>C52-C25</f>
        <v>0</v>
      </c>
      <c r="F56" s="3">
        <f>F52-F25</f>
        <v>0</v>
      </c>
      <c r="G56" s="3">
        <f>G52-G25</f>
        <v>0</v>
      </c>
      <c r="H56" s="3">
        <f>H52-H25</f>
        <v>0</v>
      </c>
      <c r="I56" s="3">
        <f>I52-I25</f>
        <v>-8125</v>
      </c>
      <c r="J56" s="3">
        <f>J52-J25</f>
        <v>0</v>
      </c>
    </row>
    <row r="57" spans="1:10" ht="15.75">
      <c r="A57" s="2" t="s">
        <v>90</v>
      </c>
      <c r="B57" s="2" t="e">
        <f>SUM(B55:B56)</f>
        <v>#REF!</v>
      </c>
      <c r="C57" s="3">
        <f>SUM(C55:C56)</f>
        <v>0</v>
      </c>
      <c r="F57" s="3">
        <f>SUM(F55:F56)</f>
        <v>0</v>
      </c>
      <c r="G57" s="3">
        <f>SUM(G55:G56)</f>
        <v>-20261</v>
      </c>
      <c r="H57" s="3">
        <f>SUM(H55:H56)</f>
        <v>0</v>
      </c>
      <c r="I57" s="3">
        <f>SUM(I55:I56)</f>
        <v>31715</v>
      </c>
      <c r="J57" s="3">
        <f>SUM(J55:J56)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 xml:space="preserve">&amp;C15. melléklet a 3/2015. (II.18.)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I28" sqref="A1:J28"/>
    </sheetView>
  </sheetViews>
  <sheetFormatPr defaultColWidth="9.140625" defaultRowHeight="12.75"/>
  <cols>
    <col min="1" max="1" width="72.8515625" style="67" customWidth="1"/>
    <col min="2" max="2" width="18.57421875" style="59" hidden="1" customWidth="1"/>
    <col min="3" max="3" width="18.57421875" style="59" customWidth="1"/>
    <col min="4" max="4" width="18.57421875" style="59" hidden="1" customWidth="1"/>
    <col min="5" max="5" width="18.140625" style="59" hidden="1" customWidth="1"/>
    <col min="6" max="6" width="18.140625" style="59" customWidth="1"/>
    <col min="7" max="7" width="18.140625" style="59" hidden="1" customWidth="1"/>
    <col min="8" max="8" width="20.8515625" style="59" hidden="1" customWidth="1"/>
    <col min="9" max="9" width="20.8515625" style="59" customWidth="1"/>
    <col min="10" max="10" width="20.8515625" style="59" hidden="1" customWidth="1"/>
    <col min="11" max="16384" width="9.140625" style="67" customWidth="1"/>
  </cols>
  <sheetData>
    <row r="1" spans="1:10" s="53" customFormat="1" ht="15.75">
      <c r="A1" s="101" t="s">
        <v>38</v>
      </c>
      <c r="B1" s="102"/>
      <c r="C1" s="102"/>
      <c r="D1" s="102"/>
      <c r="E1" s="102"/>
      <c r="F1" s="102"/>
      <c r="G1" s="102"/>
      <c r="H1" s="103"/>
      <c r="I1" s="104"/>
      <c r="J1" s="104"/>
    </row>
    <row r="2" spans="1:10" ht="15.75">
      <c r="A2" s="101" t="s">
        <v>42</v>
      </c>
      <c r="B2" s="102"/>
      <c r="C2" s="102"/>
      <c r="D2" s="102"/>
      <c r="E2" s="102"/>
      <c r="F2" s="102"/>
      <c r="G2" s="102"/>
      <c r="H2" s="103"/>
      <c r="I2" s="104"/>
      <c r="J2" s="104"/>
    </row>
    <row r="4" spans="1:10" ht="63">
      <c r="A4" s="28" t="s">
        <v>11</v>
      </c>
      <c r="B4" s="40" t="s">
        <v>197</v>
      </c>
      <c r="C4" s="40" t="s">
        <v>218</v>
      </c>
      <c r="D4" s="40" t="s">
        <v>207</v>
      </c>
      <c r="E4" s="40" t="s">
        <v>200</v>
      </c>
      <c r="F4" s="40" t="s">
        <v>219</v>
      </c>
      <c r="G4" s="40" t="s">
        <v>202</v>
      </c>
      <c r="H4" s="40" t="s">
        <v>203</v>
      </c>
      <c r="I4" s="40" t="s">
        <v>220</v>
      </c>
      <c r="J4" s="40" t="s">
        <v>205</v>
      </c>
    </row>
    <row r="5" spans="1:10" ht="15.75">
      <c r="A5" s="35" t="s">
        <v>91</v>
      </c>
      <c r="B5" s="54">
        <v>14568</v>
      </c>
      <c r="C5" s="54">
        <v>18490</v>
      </c>
      <c r="D5" s="54">
        <v>8447</v>
      </c>
      <c r="E5" s="54">
        <v>21050</v>
      </c>
      <c r="F5" s="54">
        <v>24333</v>
      </c>
      <c r="G5" s="54">
        <v>11774</v>
      </c>
      <c r="H5" s="54">
        <f aca="true" t="shared" si="0" ref="H5:H16">B5+E5</f>
        <v>35618</v>
      </c>
      <c r="I5" s="54">
        <f aca="true" t="shared" si="1" ref="I5:I16">C5+F5</f>
        <v>42823</v>
      </c>
      <c r="J5" s="54">
        <f aca="true" t="shared" si="2" ref="J5:J16">D5+G5</f>
        <v>20221</v>
      </c>
    </row>
    <row r="6" spans="1:10" ht="15.75">
      <c r="A6" s="35" t="s">
        <v>92</v>
      </c>
      <c r="B6" s="54">
        <v>3230</v>
      </c>
      <c r="C6" s="54">
        <v>3694</v>
      </c>
      <c r="D6" s="54">
        <v>1710</v>
      </c>
      <c r="E6" s="54">
        <v>4992</v>
      </c>
      <c r="F6" s="54">
        <v>5472</v>
      </c>
      <c r="G6" s="54">
        <v>2552</v>
      </c>
      <c r="H6" s="54">
        <f t="shared" si="0"/>
        <v>8222</v>
      </c>
      <c r="I6" s="54">
        <f t="shared" si="1"/>
        <v>9166</v>
      </c>
      <c r="J6" s="54">
        <f t="shared" si="2"/>
        <v>4262</v>
      </c>
    </row>
    <row r="7" spans="1:10" ht="15.75">
      <c r="A7" s="35" t="s">
        <v>93</v>
      </c>
      <c r="B7" s="54">
        <v>27629</v>
      </c>
      <c r="C7" s="54">
        <v>30320</v>
      </c>
      <c r="D7" s="54">
        <v>14252</v>
      </c>
      <c r="E7" s="54">
        <v>6934</v>
      </c>
      <c r="F7" s="54">
        <v>6967</v>
      </c>
      <c r="G7" s="54">
        <v>3742</v>
      </c>
      <c r="H7" s="54">
        <f t="shared" si="0"/>
        <v>34563</v>
      </c>
      <c r="I7" s="54">
        <f t="shared" si="1"/>
        <v>37287</v>
      </c>
      <c r="J7" s="54">
        <f t="shared" si="2"/>
        <v>17994</v>
      </c>
    </row>
    <row r="8" spans="1:10" ht="15.75">
      <c r="A8" s="35" t="s">
        <v>69</v>
      </c>
      <c r="B8" s="54">
        <v>7026</v>
      </c>
      <c r="C8" s="54">
        <v>7000</v>
      </c>
      <c r="D8" s="54">
        <v>2913</v>
      </c>
      <c r="E8" s="50"/>
      <c r="F8" s="50"/>
      <c r="G8" s="50"/>
      <c r="H8" s="54">
        <f t="shared" si="0"/>
        <v>7026</v>
      </c>
      <c r="I8" s="54">
        <f t="shared" si="1"/>
        <v>7000</v>
      </c>
      <c r="J8" s="54">
        <f t="shared" si="2"/>
        <v>2913</v>
      </c>
    </row>
    <row r="9" spans="1:10" ht="15.75">
      <c r="A9" s="35" t="s">
        <v>94</v>
      </c>
      <c r="B9" s="54">
        <f aca="true" t="shared" si="3" ref="B9:G9">SUM(B10:B13)</f>
        <v>7786</v>
      </c>
      <c r="C9" s="54">
        <f t="shared" si="3"/>
        <v>11523</v>
      </c>
      <c r="D9" s="54">
        <f t="shared" si="3"/>
        <v>4913</v>
      </c>
      <c r="E9" s="54">
        <f t="shared" si="3"/>
        <v>0</v>
      </c>
      <c r="F9" s="54">
        <f t="shared" si="3"/>
        <v>498</v>
      </c>
      <c r="G9" s="54">
        <f t="shared" si="3"/>
        <v>249</v>
      </c>
      <c r="H9" s="54">
        <f t="shared" si="0"/>
        <v>7786</v>
      </c>
      <c r="I9" s="54">
        <f t="shared" si="1"/>
        <v>12021</v>
      </c>
      <c r="J9" s="54">
        <f t="shared" si="2"/>
        <v>5162</v>
      </c>
    </row>
    <row r="10" spans="1:10" ht="15.75">
      <c r="A10" s="7" t="s">
        <v>95</v>
      </c>
      <c r="B10" s="50">
        <f>4813-953</f>
        <v>3860</v>
      </c>
      <c r="C10" s="50">
        <v>4542</v>
      </c>
      <c r="D10" s="50">
        <v>87</v>
      </c>
      <c r="E10" s="50"/>
      <c r="F10" s="50"/>
      <c r="G10" s="50"/>
      <c r="H10" s="50">
        <f t="shared" si="0"/>
        <v>3860</v>
      </c>
      <c r="I10" s="50">
        <f t="shared" si="1"/>
        <v>4542</v>
      </c>
      <c r="J10" s="50">
        <f t="shared" si="2"/>
        <v>87</v>
      </c>
    </row>
    <row r="11" spans="1:10" ht="15.75">
      <c r="A11" s="7" t="s">
        <v>96</v>
      </c>
      <c r="B11" s="50">
        <v>3926</v>
      </c>
      <c r="C11" s="50">
        <v>6811</v>
      </c>
      <c r="D11" s="50">
        <v>4743</v>
      </c>
      <c r="E11" s="50"/>
      <c r="F11" s="50"/>
      <c r="G11" s="50"/>
      <c r="H11" s="50">
        <f t="shared" si="0"/>
        <v>3926</v>
      </c>
      <c r="I11" s="50">
        <f t="shared" si="1"/>
        <v>6811</v>
      </c>
      <c r="J11" s="50">
        <f t="shared" si="2"/>
        <v>4743</v>
      </c>
    </row>
    <row r="12" spans="1:10" ht="15.75">
      <c r="A12" s="7" t="s">
        <v>208</v>
      </c>
      <c r="B12" s="50">
        <v>0</v>
      </c>
      <c r="C12" s="50">
        <v>170</v>
      </c>
      <c r="D12" s="50">
        <v>83</v>
      </c>
      <c r="E12" s="50">
        <v>0</v>
      </c>
      <c r="F12" s="50">
        <v>498</v>
      </c>
      <c r="G12" s="50">
        <v>249</v>
      </c>
      <c r="H12" s="50">
        <f t="shared" si="0"/>
        <v>0</v>
      </c>
      <c r="I12" s="50">
        <f t="shared" si="1"/>
        <v>668</v>
      </c>
      <c r="J12" s="50">
        <f t="shared" si="2"/>
        <v>332</v>
      </c>
    </row>
    <row r="13" spans="1:10" ht="15.75">
      <c r="A13" s="7" t="s">
        <v>97</v>
      </c>
      <c r="B13" s="50">
        <v>0</v>
      </c>
      <c r="C13" s="50">
        <v>0</v>
      </c>
      <c r="D13" s="50">
        <v>0</v>
      </c>
      <c r="E13" s="50"/>
      <c r="F13" s="50"/>
      <c r="G13" s="50"/>
      <c r="H13" s="50">
        <f t="shared" si="0"/>
        <v>0</v>
      </c>
      <c r="I13" s="50">
        <f t="shared" si="1"/>
        <v>0</v>
      </c>
      <c r="J13" s="50">
        <f t="shared" si="2"/>
        <v>0</v>
      </c>
    </row>
    <row r="14" spans="1:10" s="53" customFormat="1" ht="15.75">
      <c r="A14" s="30" t="s">
        <v>66</v>
      </c>
      <c r="B14" s="54">
        <f aca="true" t="shared" si="4" ref="B14:G14">B5+B6+B7+B9+B8</f>
        <v>60239</v>
      </c>
      <c r="C14" s="54">
        <f t="shared" si="4"/>
        <v>71027</v>
      </c>
      <c r="D14" s="54">
        <f t="shared" si="4"/>
        <v>32235</v>
      </c>
      <c r="E14" s="54">
        <f t="shared" si="4"/>
        <v>32976</v>
      </c>
      <c r="F14" s="54">
        <f>F5+F6+F7+F9+F8</f>
        <v>37270</v>
      </c>
      <c r="G14" s="54">
        <f t="shared" si="4"/>
        <v>18317</v>
      </c>
      <c r="H14" s="54">
        <f t="shared" si="0"/>
        <v>93215</v>
      </c>
      <c r="I14" s="54">
        <f t="shared" si="1"/>
        <v>108297</v>
      </c>
      <c r="J14" s="54">
        <f t="shared" si="2"/>
        <v>50552</v>
      </c>
    </row>
    <row r="15" spans="1:10" s="53" customFormat="1" ht="15.75">
      <c r="A15" s="30" t="s">
        <v>113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f t="shared" si="0"/>
        <v>0</v>
      </c>
      <c r="I15" s="54">
        <f t="shared" si="1"/>
        <v>0</v>
      </c>
      <c r="J15" s="54">
        <f t="shared" si="2"/>
        <v>0</v>
      </c>
    </row>
    <row r="16" spans="1:10" s="53" customFormat="1" ht="15.75">
      <c r="A16" s="30" t="s">
        <v>221</v>
      </c>
      <c r="B16" s="54">
        <v>0</v>
      </c>
      <c r="C16" s="54">
        <v>2228</v>
      </c>
      <c r="D16" s="54">
        <v>0</v>
      </c>
      <c r="E16" s="54"/>
      <c r="F16" s="54"/>
      <c r="G16" s="54"/>
      <c r="H16" s="54">
        <f t="shared" si="0"/>
        <v>0</v>
      </c>
      <c r="I16" s="54">
        <f t="shared" si="1"/>
        <v>2228</v>
      </c>
      <c r="J16" s="54">
        <f t="shared" si="2"/>
        <v>0</v>
      </c>
    </row>
    <row r="17" spans="1:10" s="94" customFormat="1" ht="24.75" customHeight="1">
      <c r="A17" s="92" t="s">
        <v>0</v>
      </c>
      <c r="B17" s="93">
        <f aca="true" t="shared" si="5" ref="B17:J17">B14+B15+B16</f>
        <v>60239</v>
      </c>
      <c r="C17" s="93">
        <f t="shared" si="5"/>
        <v>73255</v>
      </c>
      <c r="D17" s="93">
        <f t="shared" si="5"/>
        <v>32235</v>
      </c>
      <c r="E17" s="93">
        <f t="shared" si="5"/>
        <v>32976</v>
      </c>
      <c r="F17" s="93">
        <f t="shared" si="5"/>
        <v>37270</v>
      </c>
      <c r="G17" s="93">
        <f t="shared" si="5"/>
        <v>18317</v>
      </c>
      <c r="H17" s="93">
        <f t="shared" si="5"/>
        <v>93215</v>
      </c>
      <c r="I17" s="93">
        <f t="shared" si="5"/>
        <v>110525</v>
      </c>
      <c r="J17" s="93">
        <f t="shared" si="5"/>
        <v>50552</v>
      </c>
    </row>
    <row r="18" spans="1:10" ht="20.25" customHeight="1">
      <c r="A18" s="35" t="s">
        <v>98</v>
      </c>
      <c r="B18" s="54">
        <v>0</v>
      </c>
      <c r="C18" s="54">
        <v>5969</v>
      </c>
      <c r="D18" s="54">
        <v>0</v>
      </c>
      <c r="E18" s="50"/>
      <c r="F18" s="50">
        <v>837</v>
      </c>
      <c r="G18" s="50">
        <v>267</v>
      </c>
      <c r="H18" s="54">
        <f aca="true" t="shared" si="6" ref="H18:J19">B18+E18</f>
        <v>0</v>
      </c>
      <c r="I18" s="54">
        <f t="shared" si="6"/>
        <v>6806</v>
      </c>
      <c r="J18" s="54">
        <f t="shared" si="6"/>
        <v>267</v>
      </c>
    </row>
    <row r="19" spans="1:10" ht="15.75">
      <c r="A19" s="35" t="s">
        <v>99</v>
      </c>
      <c r="B19" s="54">
        <v>12700</v>
      </c>
      <c r="C19" s="54">
        <v>11256</v>
      </c>
      <c r="D19" s="54">
        <v>10252</v>
      </c>
      <c r="E19" s="54"/>
      <c r="F19" s="54"/>
      <c r="G19" s="54"/>
      <c r="H19" s="54">
        <f t="shared" si="6"/>
        <v>12700</v>
      </c>
      <c r="I19" s="54">
        <f t="shared" si="6"/>
        <v>11256</v>
      </c>
      <c r="J19" s="54">
        <f t="shared" si="6"/>
        <v>10252</v>
      </c>
    </row>
    <row r="20" spans="1:10" ht="15.75">
      <c r="A20" s="35" t="s">
        <v>100</v>
      </c>
      <c r="B20" s="54">
        <f aca="true" t="shared" si="7" ref="B20:J20">SUM(B21:B24)</f>
        <v>436</v>
      </c>
      <c r="C20" s="54">
        <f t="shared" si="7"/>
        <v>780</v>
      </c>
      <c r="D20" s="54">
        <f t="shared" si="7"/>
        <v>436</v>
      </c>
      <c r="E20" s="54">
        <f t="shared" si="7"/>
        <v>0</v>
      </c>
      <c r="F20" s="54">
        <f t="shared" si="7"/>
        <v>0</v>
      </c>
      <c r="G20" s="54">
        <f t="shared" si="7"/>
        <v>0</v>
      </c>
      <c r="H20" s="54">
        <f t="shared" si="7"/>
        <v>436</v>
      </c>
      <c r="I20" s="54">
        <f t="shared" si="7"/>
        <v>780</v>
      </c>
      <c r="J20" s="54">
        <f t="shared" si="7"/>
        <v>436</v>
      </c>
    </row>
    <row r="21" spans="1:10" ht="15.75">
      <c r="A21" s="7" t="s">
        <v>101</v>
      </c>
      <c r="B21" s="50">
        <v>436</v>
      </c>
      <c r="C21" s="50">
        <v>780</v>
      </c>
      <c r="D21" s="50">
        <v>436</v>
      </c>
      <c r="E21" s="50"/>
      <c r="F21" s="50"/>
      <c r="G21" s="50"/>
      <c r="H21" s="50">
        <f aca="true" t="shared" si="8" ref="H21:J24">B21+E21</f>
        <v>436</v>
      </c>
      <c r="I21" s="50">
        <f t="shared" si="8"/>
        <v>780</v>
      </c>
      <c r="J21" s="50">
        <f t="shared" si="8"/>
        <v>436</v>
      </c>
    </row>
    <row r="22" spans="1:10" ht="15.75">
      <c r="A22" s="7" t="s">
        <v>102</v>
      </c>
      <c r="B22" s="50">
        <v>0</v>
      </c>
      <c r="C22" s="50">
        <v>0</v>
      </c>
      <c r="D22" s="50">
        <v>0</v>
      </c>
      <c r="E22" s="50"/>
      <c r="F22" s="50"/>
      <c r="G22" s="50"/>
      <c r="H22" s="50">
        <f t="shared" si="8"/>
        <v>0</v>
      </c>
      <c r="I22" s="50">
        <f t="shared" si="8"/>
        <v>0</v>
      </c>
      <c r="J22" s="50">
        <f t="shared" si="8"/>
        <v>0</v>
      </c>
    </row>
    <row r="23" spans="1:10" ht="15.75">
      <c r="A23" s="7" t="s">
        <v>97</v>
      </c>
      <c r="B23" s="50">
        <v>0</v>
      </c>
      <c r="C23" s="50">
        <v>0</v>
      </c>
      <c r="D23" s="50">
        <v>0</v>
      </c>
      <c r="E23" s="50"/>
      <c r="F23" s="50"/>
      <c r="G23" s="50"/>
      <c r="H23" s="50">
        <f t="shared" si="8"/>
        <v>0</v>
      </c>
      <c r="I23" s="50">
        <f t="shared" si="8"/>
        <v>0</v>
      </c>
      <c r="J23" s="50">
        <f t="shared" si="8"/>
        <v>0</v>
      </c>
    </row>
    <row r="24" spans="1:10" ht="47.25" hidden="1">
      <c r="A24" s="7" t="s">
        <v>36</v>
      </c>
      <c r="B24" s="50"/>
      <c r="C24" s="50"/>
      <c r="D24" s="50"/>
      <c r="E24" s="50"/>
      <c r="F24" s="50"/>
      <c r="G24" s="50"/>
      <c r="H24" s="50">
        <f t="shared" si="8"/>
        <v>0</v>
      </c>
      <c r="I24" s="50">
        <f t="shared" si="8"/>
        <v>0</v>
      </c>
      <c r="J24" s="50">
        <f t="shared" si="8"/>
        <v>0</v>
      </c>
    </row>
    <row r="25" spans="1:10" s="53" customFormat="1" ht="15.75">
      <c r="A25" s="30" t="s">
        <v>67</v>
      </c>
      <c r="B25" s="54">
        <f aca="true" t="shared" si="9" ref="B25:J25">B18+B19+B20</f>
        <v>13136</v>
      </c>
      <c r="C25" s="54">
        <f t="shared" si="9"/>
        <v>18005</v>
      </c>
      <c r="D25" s="54">
        <f t="shared" si="9"/>
        <v>10688</v>
      </c>
      <c r="E25" s="54">
        <f t="shared" si="9"/>
        <v>0</v>
      </c>
      <c r="F25" s="54">
        <f t="shared" si="9"/>
        <v>837</v>
      </c>
      <c r="G25" s="54">
        <f t="shared" si="9"/>
        <v>267</v>
      </c>
      <c r="H25" s="54">
        <f t="shared" si="9"/>
        <v>13136</v>
      </c>
      <c r="I25" s="54">
        <f t="shared" si="9"/>
        <v>18842</v>
      </c>
      <c r="J25" s="54">
        <f t="shared" si="9"/>
        <v>10955</v>
      </c>
    </row>
    <row r="26" spans="1:10" s="53" customFormat="1" ht="15.75">
      <c r="A26" s="30" t="s">
        <v>211</v>
      </c>
      <c r="B26" s="54">
        <v>0</v>
      </c>
      <c r="C26" s="54">
        <v>8000</v>
      </c>
      <c r="D26" s="54">
        <v>3805</v>
      </c>
      <c r="E26" s="54"/>
      <c r="F26" s="54"/>
      <c r="G26" s="54"/>
      <c r="H26" s="54">
        <f>B26+E26</f>
        <v>0</v>
      </c>
      <c r="I26" s="54">
        <f>C26+F26</f>
        <v>8000</v>
      </c>
      <c r="J26" s="54">
        <f>D26+G26</f>
        <v>3805</v>
      </c>
    </row>
    <row r="27" spans="1:10" s="94" customFormat="1" ht="24" customHeight="1">
      <c r="A27" s="92" t="s">
        <v>1</v>
      </c>
      <c r="B27" s="93">
        <f aca="true" t="shared" si="10" ref="B27:J27">B25+B26</f>
        <v>13136</v>
      </c>
      <c r="C27" s="93">
        <f t="shared" si="10"/>
        <v>26005</v>
      </c>
      <c r="D27" s="93">
        <f t="shared" si="10"/>
        <v>14493</v>
      </c>
      <c r="E27" s="93">
        <f t="shared" si="10"/>
        <v>0</v>
      </c>
      <c r="F27" s="93">
        <f t="shared" si="10"/>
        <v>837</v>
      </c>
      <c r="G27" s="93">
        <f t="shared" si="10"/>
        <v>267</v>
      </c>
      <c r="H27" s="93">
        <f t="shared" si="10"/>
        <v>13136</v>
      </c>
      <c r="I27" s="93">
        <f t="shared" si="10"/>
        <v>26842</v>
      </c>
      <c r="J27" s="93">
        <f t="shared" si="10"/>
        <v>14760</v>
      </c>
    </row>
    <row r="28" spans="1:10" s="94" customFormat="1" ht="36" customHeight="1">
      <c r="A28" s="97" t="s">
        <v>2</v>
      </c>
      <c r="B28" s="96">
        <f aca="true" t="shared" si="11" ref="B28:G28">SUM(B17,B27)</f>
        <v>73375</v>
      </c>
      <c r="C28" s="96">
        <f t="shared" si="11"/>
        <v>99260</v>
      </c>
      <c r="D28" s="96">
        <f t="shared" si="11"/>
        <v>46728</v>
      </c>
      <c r="E28" s="96">
        <f>SUM(E17,E27)</f>
        <v>32976</v>
      </c>
      <c r="F28" s="96">
        <f t="shared" si="11"/>
        <v>38107</v>
      </c>
      <c r="G28" s="96">
        <f t="shared" si="11"/>
        <v>18584</v>
      </c>
      <c r="H28" s="96">
        <f>B28+E28</f>
        <v>106351</v>
      </c>
      <c r="I28" s="96">
        <f>C28+F28</f>
        <v>137367</v>
      </c>
      <c r="J28" s="96">
        <f>D28+G28</f>
        <v>65312</v>
      </c>
    </row>
    <row r="29" spans="2:7" ht="15.75" hidden="1">
      <c r="B29" s="59">
        <v>73375</v>
      </c>
      <c r="C29" s="59">
        <v>81497</v>
      </c>
      <c r="D29" s="59">
        <v>42923</v>
      </c>
      <c r="E29" s="59">
        <v>32976</v>
      </c>
      <c r="F29" s="59">
        <v>34604</v>
      </c>
      <c r="G29" s="59">
        <v>18584</v>
      </c>
    </row>
    <row r="30" spans="2:4" ht="15.75" hidden="1">
      <c r="B30" s="59">
        <v>32976</v>
      </c>
      <c r="C30" s="59">
        <v>8000</v>
      </c>
      <c r="D30" s="59">
        <v>3805</v>
      </c>
    </row>
    <row r="31" spans="3:4" ht="15.75" hidden="1">
      <c r="C31" s="59">
        <v>32976</v>
      </c>
      <c r="D31" s="59">
        <v>17833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 xml:space="preserve">&amp;C2. melléklet a 3/2015. (II.18.)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27" sqref="A1:J27"/>
    </sheetView>
  </sheetViews>
  <sheetFormatPr defaultColWidth="9.140625" defaultRowHeight="12.75"/>
  <cols>
    <col min="1" max="1" width="51.421875" style="18" customWidth="1"/>
    <col min="2" max="2" width="16.7109375" style="41" hidden="1" customWidth="1"/>
    <col min="3" max="3" width="16.7109375" style="41" customWidth="1"/>
    <col min="4" max="5" width="16.7109375" style="41" hidden="1" customWidth="1"/>
    <col min="6" max="6" width="16.7109375" style="41" customWidth="1"/>
    <col min="7" max="7" width="16.7109375" style="41" hidden="1" customWidth="1"/>
    <col min="8" max="8" width="18.7109375" style="41" hidden="1" customWidth="1"/>
    <col min="9" max="9" width="18.7109375" style="41" customWidth="1"/>
    <col min="10" max="10" width="18.7109375" style="41" hidden="1" customWidth="1"/>
    <col min="11" max="16384" width="9.140625" style="18" customWidth="1"/>
  </cols>
  <sheetData>
    <row r="1" spans="1:10" s="16" customFormat="1" ht="13.5">
      <c r="A1" s="105" t="s">
        <v>39</v>
      </c>
      <c r="B1" s="106"/>
      <c r="C1" s="106"/>
      <c r="D1" s="106"/>
      <c r="E1" s="106"/>
      <c r="F1" s="106"/>
      <c r="G1" s="106"/>
      <c r="H1" s="104"/>
      <c r="I1" s="104"/>
      <c r="J1" s="104"/>
    </row>
    <row r="2" spans="1:10" ht="13.5">
      <c r="A2" s="105" t="s">
        <v>42</v>
      </c>
      <c r="B2" s="106"/>
      <c r="C2" s="106"/>
      <c r="D2" s="106"/>
      <c r="E2" s="106"/>
      <c r="F2" s="106"/>
      <c r="G2" s="106"/>
      <c r="H2" s="104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4" spans="1:10" ht="15.75">
      <c r="A4" s="56"/>
      <c r="B4" s="55"/>
      <c r="C4" s="55"/>
      <c r="D4" s="55"/>
      <c r="E4" s="55"/>
      <c r="F4" s="55"/>
      <c r="G4" s="55"/>
      <c r="H4" s="55"/>
      <c r="I4" s="55"/>
      <c r="J4" s="55"/>
    </row>
    <row r="6" spans="1:10" ht="59.25">
      <c r="A6" s="17" t="s">
        <v>11</v>
      </c>
      <c r="B6" s="42" t="s">
        <v>197</v>
      </c>
      <c r="C6" s="42" t="s">
        <v>34</v>
      </c>
      <c r="D6" s="42" t="s">
        <v>207</v>
      </c>
      <c r="E6" s="42" t="s">
        <v>200</v>
      </c>
      <c r="F6" s="42" t="s">
        <v>219</v>
      </c>
      <c r="G6" s="42" t="s">
        <v>202</v>
      </c>
      <c r="H6" s="43" t="s">
        <v>203</v>
      </c>
      <c r="I6" s="43" t="s">
        <v>220</v>
      </c>
      <c r="J6" s="43" t="s">
        <v>205</v>
      </c>
    </row>
    <row r="7" spans="1:10" ht="15">
      <c r="A7" s="19" t="s">
        <v>123</v>
      </c>
      <c r="B7" s="44"/>
      <c r="C7" s="44">
        <v>8000</v>
      </c>
      <c r="D7" s="44">
        <v>3805</v>
      </c>
      <c r="E7" s="44"/>
      <c r="F7" s="44"/>
      <c r="G7" s="44"/>
      <c r="H7" s="44">
        <f aca="true" t="shared" si="0" ref="H7:J8">B7+E7</f>
        <v>0</v>
      </c>
      <c r="I7" s="44">
        <f t="shared" si="0"/>
        <v>8000</v>
      </c>
      <c r="J7" s="44">
        <f t="shared" si="0"/>
        <v>3805</v>
      </c>
    </row>
    <row r="8" spans="1:10" ht="15">
      <c r="A8" s="19" t="s">
        <v>116</v>
      </c>
      <c r="B8" s="44"/>
      <c r="C8" s="44"/>
      <c r="D8" s="44"/>
      <c r="E8" s="44"/>
      <c r="F8" s="44"/>
      <c r="G8" s="44"/>
      <c r="H8" s="44">
        <f t="shared" si="0"/>
        <v>0</v>
      </c>
      <c r="I8" s="44">
        <f t="shared" si="0"/>
        <v>0</v>
      </c>
      <c r="J8" s="44">
        <f t="shared" si="0"/>
        <v>0</v>
      </c>
    </row>
    <row r="9" spans="1:10" ht="15">
      <c r="A9" s="19" t="s">
        <v>222</v>
      </c>
      <c r="B9" s="44"/>
      <c r="C9" s="44">
        <v>2228</v>
      </c>
      <c r="D9" s="44"/>
      <c r="E9" s="44"/>
      <c r="F9" s="44"/>
      <c r="G9" s="44"/>
      <c r="H9" s="44"/>
      <c r="I9" s="44"/>
      <c r="J9" s="44"/>
    </row>
    <row r="10" spans="1:10" ht="15">
      <c r="A10" s="19" t="s">
        <v>124</v>
      </c>
      <c r="B10" s="44">
        <v>32976</v>
      </c>
      <c r="C10" s="44">
        <v>33699</v>
      </c>
      <c r="D10" s="44">
        <v>17833</v>
      </c>
      <c r="E10" s="44"/>
      <c r="F10" s="44"/>
      <c r="G10" s="44"/>
      <c r="H10" s="44">
        <f>B10+E10-B10</f>
        <v>0</v>
      </c>
      <c r="I10" s="44">
        <f>C10+F10-C10</f>
        <v>0</v>
      </c>
      <c r="J10" s="44">
        <f>D10+G10-D10</f>
        <v>0</v>
      </c>
    </row>
    <row r="11" spans="1:10" s="16" customFormat="1" ht="14.25">
      <c r="A11" s="69" t="s">
        <v>117</v>
      </c>
      <c r="B11" s="51">
        <f>SUM(B10)</f>
        <v>32976</v>
      </c>
      <c r="C11" s="51">
        <f>SUM(C10)</f>
        <v>33699</v>
      </c>
      <c r="D11" s="51">
        <f>SUM(D10)</f>
        <v>17833</v>
      </c>
      <c r="E11" s="51"/>
      <c r="F11" s="51"/>
      <c r="G11" s="51"/>
      <c r="H11" s="51">
        <v>0</v>
      </c>
      <c r="I11" s="51">
        <v>0</v>
      </c>
      <c r="J11" s="51">
        <v>0</v>
      </c>
    </row>
    <row r="12" spans="1:10" s="16" customFormat="1" ht="14.25">
      <c r="A12" s="69" t="s">
        <v>118</v>
      </c>
      <c r="B12" s="51"/>
      <c r="C12" s="51"/>
      <c r="D12" s="51"/>
      <c r="E12" s="51"/>
      <c r="F12" s="51"/>
      <c r="G12" s="51"/>
      <c r="H12" s="51">
        <f>B12+E12</f>
        <v>0</v>
      </c>
      <c r="I12" s="51">
        <f>C12+F12</f>
        <v>0</v>
      </c>
      <c r="J12" s="51">
        <f>D12+G12</f>
        <v>0</v>
      </c>
    </row>
    <row r="13" spans="1:10" ht="30">
      <c r="A13" s="19" t="s">
        <v>119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s="16" customFormat="1" ht="15.75">
      <c r="A14" s="20" t="s">
        <v>12</v>
      </c>
      <c r="B14" s="51">
        <f>SUM(B7:B12)-B10</f>
        <v>32976</v>
      </c>
      <c r="C14" s="51">
        <f>SUM(C7:C12)-C10</f>
        <v>43927</v>
      </c>
      <c r="D14" s="51">
        <f>SUM(D7:D12)-D10</f>
        <v>21638</v>
      </c>
      <c r="E14" s="51">
        <f>SUM(E7:E12)</f>
        <v>0</v>
      </c>
      <c r="F14" s="51">
        <f>SUM(F7:F12)-F10</f>
        <v>0</v>
      </c>
      <c r="G14" s="51">
        <f>SUM(G7:G12)-G10</f>
        <v>0</v>
      </c>
      <c r="H14" s="51">
        <f>SUM(H7:H12)-H10</f>
        <v>0</v>
      </c>
      <c r="I14" s="51">
        <f>SUM(I7:I12)-I10</f>
        <v>8000</v>
      </c>
      <c r="J14" s="51">
        <v>0</v>
      </c>
    </row>
    <row r="15" ht="15.75">
      <c r="A15" s="2"/>
    </row>
    <row r="16" spans="1:10" ht="59.25">
      <c r="A16" s="17" t="s">
        <v>11</v>
      </c>
      <c r="B16" s="42" t="s">
        <v>197</v>
      </c>
      <c r="C16" s="42" t="s">
        <v>218</v>
      </c>
      <c r="D16" s="42" t="s">
        <v>207</v>
      </c>
      <c r="E16" s="42" t="s">
        <v>200</v>
      </c>
      <c r="F16" s="42" t="s">
        <v>219</v>
      </c>
      <c r="G16" s="42" t="s">
        <v>202</v>
      </c>
      <c r="H16" s="43" t="s">
        <v>203</v>
      </c>
      <c r="I16" s="43" t="s">
        <v>35</v>
      </c>
      <c r="J16" s="43" t="s">
        <v>203</v>
      </c>
    </row>
    <row r="17" spans="1:10" ht="15">
      <c r="A17" s="19" t="s">
        <v>120</v>
      </c>
      <c r="B17" s="44"/>
      <c r="C17" s="44">
        <v>8000</v>
      </c>
      <c r="D17" s="44">
        <v>8000</v>
      </c>
      <c r="E17" s="44"/>
      <c r="F17" s="44"/>
      <c r="G17" s="44"/>
      <c r="H17" s="44">
        <f aca="true" t="shared" si="1" ref="H17:J18">B17+E17</f>
        <v>0</v>
      </c>
      <c r="I17" s="44">
        <f t="shared" si="1"/>
        <v>8000</v>
      </c>
      <c r="J17" s="44">
        <f t="shared" si="1"/>
        <v>8000</v>
      </c>
    </row>
    <row r="18" spans="1:10" ht="15">
      <c r="A18" s="19" t="s">
        <v>121</v>
      </c>
      <c r="B18" s="44"/>
      <c r="C18" s="44"/>
      <c r="D18" s="44"/>
      <c r="E18" s="44"/>
      <c r="F18" s="44"/>
      <c r="G18" s="44"/>
      <c r="H18" s="44">
        <f t="shared" si="1"/>
        <v>0</v>
      </c>
      <c r="I18" s="44">
        <f t="shared" si="1"/>
        <v>0</v>
      </c>
      <c r="J18" s="44">
        <f t="shared" si="1"/>
        <v>0</v>
      </c>
    </row>
    <row r="19" spans="1:10" ht="15">
      <c r="A19" s="19" t="s">
        <v>223</v>
      </c>
      <c r="B19" s="44"/>
      <c r="C19" s="44">
        <v>2228</v>
      </c>
      <c r="D19" s="44"/>
      <c r="E19" s="44"/>
      <c r="F19" s="44"/>
      <c r="G19" s="44"/>
      <c r="H19" s="44"/>
      <c r="I19" s="44"/>
      <c r="J19" s="44"/>
    </row>
    <row r="20" spans="1:10" ht="15">
      <c r="A20" s="19" t="s">
        <v>122</v>
      </c>
      <c r="B20" s="44">
        <f aca="true" t="shared" si="2" ref="B20:J20">SUM(B21:B22)</f>
        <v>4238</v>
      </c>
      <c r="C20" s="44">
        <f t="shared" si="2"/>
        <v>3117</v>
      </c>
      <c r="D20" s="44">
        <f t="shared" si="2"/>
        <v>4238</v>
      </c>
      <c r="E20" s="44">
        <f t="shared" si="2"/>
        <v>0</v>
      </c>
      <c r="F20" s="44">
        <v>34</v>
      </c>
      <c r="G20" s="44">
        <f t="shared" si="2"/>
        <v>0</v>
      </c>
      <c r="H20" s="44">
        <f t="shared" si="2"/>
        <v>4238</v>
      </c>
      <c r="I20" s="44">
        <f t="shared" si="2"/>
        <v>3117</v>
      </c>
      <c r="J20" s="44">
        <f t="shared" si="2"/>
        <v>4238</v>
      </c>
    </row>
    <row r="21" spans="1:10" ht="15">
      <c r="A21" s="19" t="s">
        <v>64</v>
      </c>
      <c r="B21" s="44">
        <v>2518</v>
      </c>
      <c r="C21" s="44">
        <v>3117</v>
      </c>
      <c r="D21" s="44">
        <v>2518</v>
      </c>
      <c r="E21" s="44"/>
      <c r="F21" s="44"/>
      <c r="G21" s="44"/>
      <c r="H21" s="44">
        <f aca="true" t="shared" si="3" ref="H21:J22">B21+E21</f>
        <v>2518</v>
      </c>
      <c r="I21" s="44">
        <f t="shared" si="3"/>
        <v>3117</v>
      </c>
      <c r="J21" s="44">
        <f t="shared" si="3"/>
        <v>2518</v>
      </c>
    </row>
    <row r="22" spans="1:10" ht="15">
      <c r="A22" s="19" t="s">
        <v>65</v>
      </c>
      <c r="B22" s="44">
        <v>1720</v>
      </c>
      <c r="C22" s="44">
        <v>0</v>
      </c>
      <c r="D22" s="44">
        <v>1720</v>
      </c>
      <c r="E22" s="44"/>
      <c r="F22" s="44"/>
      <c r="G22" s="44"/>
      <c r="H22" s="44">
        <f t="shared" si="3"/>
        <v>1720</v>
      </c>
      <c r="I22" s="44">
        <f t="shared" si="3"/>
        <v>0</v>
      </c>
      <c r="J22" s="44">
        <f t="shared" si="3"/>
        <v>1720</v>
      </c>
    </row>
    <row r="23" spans="1:10" ht="15">
      <c r="A23" s="19" t="s">
        <v>124</v>
      </c>
      <c r="B23" s="44">
        <v>0</v>
      </c>
      <c r="C23" s="44">
        <v>0</v>
      </c>
      <c r="D23" s="44">
        <v>0</v>
      </c>
      <c r="E23" s="44">
        <v>32976</v>
      </c>
      <c r="F23" s="44">
        <v>33699</v>
      </c>
      <c r="G23" s="44">
        <v>17833</v>
      </c>
      <c r="H23" s="44">
        <v>0</v>
      </c>
      <c r="I23" s="44">
        <v>0</v>
      </c>
      <c r="J23" s="44">
        <v>0</v>
      </c>
    </row>
    <row r="24" spans="1:10" s="16" customFormat="1" ht="14.25">
      <c r="A24" s="69" t="s">
        <v>125</v>
      </c>
      <c r="B24" s="51">
        <f>B17+B18+B20</f>
        <v>4238</v>
      </c>
      <c r="C24" s="51">
        <f>C17+C18+C20+C19</f>
        <v>13345</v>
      </c>
      <c r="D24" s="51">
        <f>D17+D18+D20</f>
        <v>12238</v>
      </c>
      <c r="E24" s="51">
        <f>E20+E23</f>
        <v>32976</v>
      </c>
      <c r="F24" s="51">
        <f>F20+F23</f>
        <v>33733</v>
      </c>
      <c r="G24" s="51">
        <f>G20+G23</f>
        <v>17833</v>
      </c>
      <c r="H24" s="51">
        <f>B24+E24-E24</f>
        <v>4238</v>
      </c>
      <c r="I24" s="51">
        <f>C24+F24-F24</f>
        <v>13345</v>
      </c>
      <c r="J24" s="51">
        <f>D24+G24-G24</f>
        <v>12238</v>
      </c>
    </row>
    <row r="25" spans="1:10" s="16" customFormat="1" ht="14.25">
      <c r="A25" s="69" t="s">
        <v>126</v>
      </c>
      <c r="B25" s="51"/>
      <c r="C25" s="51"/>
      <c r="D25" s="51"/>
      <c r="E25" s="51"/>
      <c r="F25" s="51"/>
      <c r="G25" s="51"/>
      <c r="H25" s="44">
        <f aca="true" t="shared" si="4" ref="H25:J26">B25+E25</f>
        <v>0</v>
      </c>
      <c r="I25" s="44">
        <f t="shared" si="4"/>
        <v>0</v>
      </c>
      <c r="J25" s="44">
        <f t="shared" si="4"/>
        <v>0</v>
      </c>
    </row>
    <row r="26" spans="1:10" ht="30">
      <c r="A26" s="19" t="s">
        <v>127</v>
      </c>
      <c r="B26" s="44"/>
      <c r="C26" s="44"/>
      <c r="D26" s="44"/>
      <c r="E26" s="44"/>
      <c r="F26" s="44"/>
      <c r="G26" s="44"/>
      <c r="H26" s="44">
        <f t="shared" si="4"/>
        <v>0</v>
      </c>
      <c r="I26" s="44">
        <f t="shared" si="4"/>
        <v>0</v>
      </c>
      <c r="J26" s="44">
        <f t="shared" si="4"/>
        <v>0</v>
      </c>
    </row>
    <row r="27" spans="1:10" s="16" customFormat="1" ht="15.75">
      <c r="A27" s="20" t="s">
        <v>13</v>
      </c>
      <c r="B27" s="51">
        <f aca="true" t="shared" si="5" ref="B27:J27">B24+B25+B26</f>
        <v>4238</v>
      </c>
      <c r="C27" s="51">
        <f t="shared" si="5"/>
        <v>13345</v>
      </c>
      <c r="D27" s="51">
        <f t="shared" si="5"/>
        <v>12238</v>
      </c>
      <c r="E27" s="51">
        <f t="shared" si="5"/>
        <v>32976</v>
      </c>
      <c r="F27" s="51">
        <f t="shared" si="5"/>
        <v>33733</v>
      </c>
      <c r="G27" s="51">
        <f t="shared" si="5"/>
        <v>17833</v>
      </c>
      <c r="H27" s="51">
        <f t="shared" si="5"/>
        <v>4238</v>
      </c>
      <c r="I27" s="51">
        <f t="shared" si="5"/>
        <v>13345</v>
      </c>
      <c r="J27" s="51">
        <f t="shared" si="5"/>
        <v>12238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 xml:space="preserve">&amp;C3. melléklet a 3/2015. (II.18.)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17" sqref="A1:D17"/>
    </sheetView>
  </sheetViews>
  <sheetFormatPr defaultColWidth="9.140625" defaultRowHeight="12.75"/>
  <cols>
    <col min="1" max="1" width="50.421875" style="2" customWidth="1"/>
    <col min="2" max="2" width="19.421875" style="2" customWidth="1"/>
    <col min="3" max="3" width="17.140625" style="2" customWidth="1"/>
    <col min="4" max="4" width="17.7109375" style="2" customWidth="1"/>
    <col min="5" max="16384" width="9.140625" style="2" customWidth="1"/>
  </cols>
  <sheetData>
    <row r="1" spans="1:4" s="1" customFormat="1" ht="15.75">
      <c r="A1" s="105" t="s">
        <v>46</v>
      </c>
      <c r="B1" s="105"/>
      <c r="C1" s="105"/>
      <c r="D1" s="105"/>
    </row>
    <row r="2" spans="1:4" s="1" customFormat="1" ht="15.75">
      <c r="A2" s="105" t="s">
        <v>47</v>
      </c>
      <c r="B2" s="105"/>
      <c r="C2" s="105"/>
      <c r="D2" s="105"/>
    </row>
    <row r="3" spans="1:4" s="1" customFormat="1" ht="15.75">
      <c r="A3" s="56"/>
      <c r="B3" s="56"/>
      <c r="C3" s="56"/>
      <c r="D3" s="56"/>
    </row>
    <row r="5" spans="1:4" ht="47.25">
      <c r="A5" s="4" t="s">
        <v>11</v>
      </c>
      <c r="B5" s="21" t="s">
        <v>34</v>
      </c>
      <c r="C5" s="21" t="s">
        <v>10</v>
      </c>
      <c r="D5" s="22" t="s">
        <v>35</v>
      </c>
    </row>
    <row r="6" spans="1:4" ht="15.75">
      <c r="A6" s="9" t="s">
        <v>22</v>
      </c>
      <c r="B6" s="9">
        <v>2</v>
      </c>
      <c r="C6" s="9"/>
      <c r="D6" s="9">
        <f>B6+C6</f>
        <v>2</v>
      </c>
    </row>
    <row r="7" spans="1:4" ht="15.75">
      <c r="A7" s="9" t="s">
        <v>23</v>
      </c>
      <c r="B7" s="9">
        <v>1</v>
      </c>
      <c r="C7" s="9"/>
      <c r="D7" s="9">
        <f aca="true" t="shared" si="0" ref="D7:D16">B7+C7</f>
        <v>1</v>
      </c>
    </row>
    <row r="8" spans="1:4" ht="15.75">
      <c r="A8" s="9" t="s">
        <v>24</v>
      </c>
      <c r="B8" s="9"/>
      <c r="C8" s="9"/>
      <c r="D8" s="9">
        <f t="shared" si="0"/>
        <v>0</v>
      </c>
    </row>
    <row r="9" spans="1:4" ht="15.75">
      <c r="A9" s="9" t="s">
        <v>25</v>
      </c>
      <c r="B9" s="9">
        <v>0</v>
      </c>
      <c r="C9" s="9">
        <v>9</v>
      </c>
      <c r="D9" s="9">
        <f t="shared" si="0"/>
        <v>9</v>
      </c>
    </row>
    <row r="10" spans="1:4" ht="15.75">
      <c r="A10" s="9" t="s">
        <v>26</v>
      </c>
      <c r="B10" s="9"/>
      <c r="C10" s="9"/>
      <c r="D10" s="9">
        <f t="shared" si="0"/>
        <v>0</v>
      </c>
    </row>
    <row r="11" spans="1:4" ht="15.75">
      <c r="A11" s="9" t="s">
        <v>27</v>
      </c>
      <c r="B11" s="9"/>
      <c r="C11" s="9"/>
      <c r="D11" s="9">
        <f t="shared" si="0"/>
        <v>0</v>
      </c>
    </row>
    <row r="12" spans="1:4" ht="15.75">
      <c r="A12" s="9" t="s">
        <v>28</v>
      </c>
      <c r="B12" s="9">
        <v>9</v>
      </c>
      <c r="C12" s="9"/>
      <c r="D12" s="9">
        <f t="shared" si="0"/>
        <v>9</v>
      </c>
    </row>
    <row r="13" spans="1:4" s="1" customFormat="1" ht="15.75">
      <c r="A13" s="31" t="s">
        <v>242</v>
      </c>
      <c r="B13" s="31">
        <f>SUM(B6:B12)</f>
        <v>12</v>
      </c>
      <c r="C13" s="31">
        <f>SUM(C6:C12)</f>
        <v>9</v>
      </c>
      <c r="D13" s="31">
        <f>SUM(D6:D12)</f>
        <v>21</v>
      </c>
    </row>
    <row r="14" spans="1:4" ht="15.75">
      <c r="A14" s="9" t="s">
        <v>239</v>
      </c>
      <c r="B14" s="9">
        <v>1</v>
      </c>
      <c r="C14" s="9"/>
      <c r="D14" s="9">
        <f t="shared" si="0"/>
        <v>1</v>
      </c>
    </row>
    <row r="15" spans="1:4" ht="15.75">
      <c r="A15" s="9" t="s">
        <v>240</v>
      </c>
      <c r="B15" s="9">
        <v>1</v>
      </c>
      <c r="C15" s="9"/>
      <c r="D15" s="9">
        <f t="shared" si="0"/>
        <v>1</v>
      </c>
    </row>
    <row r="16" spans="1:4" ht="15.75">
      <c r="A16" s="9" t="s">
        <v>241</v>
      </c>
      <c r="B16" s="9">
        <v>3</v>
      </c>
      <c r="C16" s="9"/>
      <c r="D16" s="9">
        <f t="shared" si="0"/>
        <v>3</v>
      </c>
    </row>
    <row r="17" spans="1:4" s="37" customFormat="1" ht="15.75">
      <c r="A17" s="4" t="s">
        <v>14</v>
      </c>
      <c r="B17" s="4">
        <f>B13+B14+B15+B16</f>
        <v>17</v>
      </c>
      <c r="C17" s="4">
        <f>C13+C14+C15+C16</f>
        <v>9</v>
      </c>
      <c r="D17" s="4">
        <f>D13+D14+D15+D16</f>
        <v>26</v>
      </c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 xml:space="preserve">&amp;C4. melléklet a 3/2015. (II.18.)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I34" sqref="A1:J34"/>
    </sheetView>
  </sheetViews>
  <sheetFormatPr defaultColWidth="9.140625" defaultRowHeight="12.75"/>
  <cols>
    <col min="1" max="1" width="56.28125" style="2" customWidth="1"/>
    <col min="2" max="2" width="19.8515625" style="3" hidden="1" customWidth="1"/>
    <col min="3" max="3" width="19.8515625" style="3" customWidth="1"/>
    <col min="4" max="4" width="19.8515625" style="3" hidden="1" customWidth="1"/>
    <col min="5" max="5" width="18.57421875" style="3" hidden="1" customWidth="1"/>
    <col min="6" max="6" width="18.57421875" style="3" customWidth="1"/>
    <col min="7" max="7" width="18.57421875" style="3" hidden="1" customWidth="1"/>
    <col min="8" max="8" width="18.00390625" style="3" hidden="1" customWidth="1"/>
    <col min="9" max="9" width="18.00390625" style="3" customWidth="1"/>
    <col min="10" max="10" width="18.00390625" style="3" hidden="1" customWidth="1"/>
    <col min="11" max="16384" width="9.140625" style="2" customWidth="1"/>
  </cols>
  <sheetData>
    <row r="1" spans="1:10" ht="15.75">
      <c r="A1" s="105" t="s">
        <v>161</v>
      </c>
      <c r="B1" s="106"/>
      <c r="C1" s="106"/>
      <c r="D1" s="106"/>
      <c r="E1" s="106"/>
      <c r="F1" s="106"/>
      <c r="G1" s="106"/>
      <c r="H1" s="104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4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5" spans="1:10" ht="63">
      <c r="A5" s="4" t="s">
        <v>11</v>
      </c>
      <c r="B5" s="12" t="s">
        <v>197</v>
      </c>
      <c r="C5" s="12" t="s">
        <v>218</v>
      </c>
      <c r="D5" s="12" t="s">
        <v>207</v>
      </c>
      <c r="E5" s="12" t="s">
        <v>200</v>
      </c>
      <c r="F5" s="12" t="s">
        <v>219</v>
      </c>
      <c r="G5" s="12" t="s">
        <v>202</v>
      </c>
      <c r="H5" s="40" t="s">
        <v>203</v>
      </c>
      <c r="I5" s="40" t="s">
        <v>220</v>
      </c>
      <c r="J5" s="40" t="s">
        <v>205</v>
      </c>
    </row>
    <row r="6" spans="1:10" s="1" customFormat="1" ht="15.75">
      <c r="A6" s="57" t="s">
        <v>103</v>
      </c>
      <c r="B6" s="10">
        <f aca="true" t="shared" si="0" ref="B6:G6">SUM(B7:B17)</f>
        <v>6970</v>
      </c>
      <c r="C6" s="10">
        <f t="shared" si="0"/>
        <v>12603</v>
      </c>
      <c r="D6" s="10">
        <f t="shared" si="0"/>
        <v>5342</v>
      </c>
      <c r="E6" s="10">
        <f t="shared" si="0"/>
        <v>0</v>
      </c>
      <c r="F6" s="10">
        <f>SUM(F7:F17)</f>
        <v>3346</v>
      </c>
      <c r="G6" s="10">
        <f t="shared" si="0"/>
        <v>1618</v>
      </c>
      <c r="H6" s="10">
        <f aca="true" t="shared" si="1" ref="H6:H17">B6+E6</f>
        <v>6970</v>
      </c>
      <c r="I6" s="10">
        <f aca="true" t="shared" si="2" ref="I6:I17">C6+F6</f>
        <v>15949</v>
      </c>
      <c r="J6" s="10">
        <f aca="true" t="shared" si="3" ref="J6:J17">D6+G6</f>
        <v>6960</v>
      </c>
    </row>
    <row r="7" spans="1:10" ht="15.75">
      <c r="A7" s="8" t="s">
        <v>128</v>
      </c>
      <c r="B7" s="6"/>
      <c r="C7" s="6"/>
      <c r="D7" s="6"/>
      <c r="E7" s="6"/>
      <c r="F7" s="6"/>
      <c r="G7" s="6"/>
      <c r="H7" s="6">
        <f t="shared" si="1"/>
        <v>0</v>
      </c>
      <c r="I7" s="6">
        <f t="shared" si="2"/>
        <v>0</v>
      </c>
      <c r="J7" s="6">
        <f t="shared" si="3"/>
        <v>0</v>
      </c>
    </row>
    <row r="8" spans="1:10" ht="15.75">
      <c r="A8" s="8" t="s">
        <v>130</v>
      </c>
      <c r="B8" s="6"/>
      <c r="C8" s="6">
        <v>940</v>
      </c>
      <c r="D8" s="6"/>
      <c r="E8" s="6"/>
      <c r="F8" s="6"/>
      <c r="G8" s="6"/>
      <c r="H8" s="6">
        <f t="shared" si="1"/>
        <v>0</v>
      </c>
      <c r="I8" s="6">
        <f t="shared" si="2"/>
        <v>940</v>
      </c>
      <c r="J8" s="6">
        <f t="shared" si="3"/>
        <v>0</v>
      </c>
    </row>
    <row r="9" spans="1:10" ht="15.75">
      <c r="A9" s="8" t="s">
        <v>129</v>
      </c>
      <c r="B9" s="6">
        <v>3390</v>
      </c>
      <c r="C9" s="6">
        <v>6844</v>
      </c>
      <c r="D9" s="6">
        <v>3390</v>
      </c>
      <c r="E9" s="6"/>
      <c r="F9" s="6"/>
      <c r="G9" s="6"/>
      <c r="H9" s="6">
        <f t="shared" si="1"/>
        <v>3390</v>
      </c>
      <c r="I9" s="6">
        <f t="shared" si="2"/>
        <v>6844</v>
      </c>
      <c r="J9" s="6">
        <f t="shared" si="3"/>
        <v>3390</v>
      </c>
    </row>
    <row r="10" spans="1:10" ht="31.5">
      <c r="A10" s="8" t="s">
        <v>131</v>
      </c>
      <c r="B10" s="6"/>
      <c r="C10" s="6">
        <v>0</v>
      </c>
      <c r="D10" s="6"/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3"/>
        <v>0</v>
      </c>
    </row>
    <row r="11" spans="1:10" ht="15.75">
      <c r="A11" s="8" t="s">
        <v>132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2"/>
        <v>0</v>
      </c>
      <c r="J11" s="6">
        <f t="shared" si="3"/>
        <v>0</v>
      </c>
    </row>
    <row r="12" spans="1:10" ht="15.75">
      <c r="A12" s="8" t="s">
        <v>133</v>
      </c>
      <c r="B12" s="6">
        <v>3580</v>
      </c>
      <c r="C12" s="6">
        <v>4108</v>
      </c>
      <c r="D12" s="6">
        <v>1952</v>
      </c>
      <c r="E12" s="6"/>
      <c r="F12" s="6"/>
      <c r="G12" s="6"/>
      <c r="H12" s="6">
        <f t="shared" si="1"/>
        <v>3580</v>
      </c>
      <c r="I12" s="6">
        <f t="shared" si="2"/>
        <v>4108</v>
      </c>
      <c r="J12" s="6">
        <f t="shared" si="3"/>
        <v>1952</v>
      </c>
    </row>
    <row r="13" spans="1:10" ht="15.75">
      <c r="A13" s="8" t="s">
        <v>134</v>
      </c>
      <c r="B13" s="6"/>
      <c r="C13" s="6"/>
      <c r="D13" s="6"/>
      <c r="E13" s="6"/>
      <c r="F13" s="6"/>
      <c r="G13" s="6"/>
      <c r="H13" s="6">
        <f t="shared" si="1"/>
        <v>0</v>
      </c>
      <c r="I13" s="6">
        <f t="shared" si="2"/>
        <v>0</v>
      </c>
      <c r="J13" s="6">
        <f t="shared" si="3"/>
        <v>0</v>
      </c>
    </row>
    <row r="14" spans="1:10" ht="15.75">
      <c r="A14" s="8" t="s">
        <v>135</v>
      </c>
      <c r="B14" s="6"/>
      <c r="C14" s="6">
        <v>711</v>
      </c>
      <c r="D14" s="6"/>
      <c r="E14" s="6"/>
      <c r="F14" s="6">
        <v>3346</v>
      </c>
      <c r="G14" s="6">
        <v>1618</v>
      </c>
      <c r="H14" s="6">
        <f t="shared" si="1"/>
        <v>0</v>
      </c>
      <c r="I14" s="6">
        <f t="shared" si="2"/>
        <v>4057</v>
      </c>
      <c r="J14" s="6">
        <f t="shared" si="3"/>
        <v>1618</v>
      </c>
    </row>
    <row r="15" spans="1:10" ht="15.75">
      <c r="A15" s="8" t="s">
        <v>136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</row>
    <row r="16" spans="1:10" ht="31.5">
      <c r="A16" s="8" t="s">
        <v>137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</row>
    <row r="17" spans="1:10" ht="30" customHeight="1">
      <c r="A17" s="8" t="s">
        <v>138</v>
      </c>
      <c r="B17" s="6"/>
      <c r="C17" s="6"/>
      <c r="D17" s="6"/>
      <c r="E17" s="6"/>
      <c r="F17" s="6"/>
      <c r="G17" s="6"/>
      <c r="H17" s="6">
        <f t="shared" si="1"/>
        <v>0</v>
      </c>
      <c r="I17" s="6">
        <f t="shared" si="2"/>
        <v>0</v>
      </c>
      <c r="J17" s="6">
        <f t="shared" si="3"/>
        <v>0</v>
      </c>
    </row>
    <row r="21" spans="1:10" ht="63">
      <c r="A21" s="4" t="s">
        <v>11</v>
      </c>
      <c r="B21" s="12" t="s">
        <v>197</v>
      </c>
      <c r="C21" s="12" t="s">
        <v>218</v>
      </c>
      <c r="D21" s="12" t="s">
        <v>207</v>
      </c>
      <c r="E21" s="12" t="s">
        <v>200</v>
      </c>
      <c r="F21" s="12" t="s">
        <v>219</v>
      </c>
      <c r="G21" s="12" t="s">
        <v>202</v>
      </c>
      <c r="H21" s="40" t="s">
        <v>203</v>
      </c>
      <c r="I21" s="40" t="s">
        <v>220</v>
      </c>
      <c r="J21" s="40" t="s">
        <v>205</v>
      </c>
    </row>
    <row r="22" spans="1:10" s="1" customFormat="1" ht="31.5">
      <c r="A22" s="57" t="s">
        <v>110</v>
      </c>
      <c r="B22" s="10">
        <f>SUM(B23:B34)</f>
        <v>11080</v>
      </c>
      <c r="C22" s="10">
        <f>SUM(C23:C34)</f>
        <v>16748</v>
      </c>
      <c r="D22" s="10">
        <f>SUM(D23:D34)</f>
        <v>11270</v>
      </c>
      <c r="E22" s="10">
        <f aca="true" t="shared" si="4" ref="E22:J22">SUM(E23:E34)</f>
        <v>0</v>
      </c>
      <c r="F22" s="10">
        <f t="shared" si="4"/>
        <v>837</v>
      </c>
      <c r="G22" s="10">
        <f t="shared" si="4"/>
        <v>0</v>
      </c>
      <c r="H22" s="10">
        <f t="shared" si="4"/>
        <v>11080</v>
      </c>
      <c r="I22" s="10">
        <f t="shared" si="4"/>
        <v>17585</v>
      </c>
      <c r="J22" s="10">
        <f t="shared" si="4"/>
        <v>11270</v>
      </c>
    </row>
    <row r="23" spans="1:10" ht="15.75">
      <c r="A23" s="8" t="s">
        <v>128</v>
      </c>
      <c r="B23" s="6"/>
      <c r="C23" s="6"/>
      <c r="D23" s="6"/>
      <c r="E23" s="6"/>
      <c r="F23" s="6"/>
      <c r="G23" s="6"/>
      <c r="H23" s="6">
        <f aca="true" t="shared" si="5" ref="H23:J30">B23+E23</f>
        <v>0</v>
      </c>
      <c r="I23" s="6">
        <f t="shared" si="5"/>
        <v>0</v>
      </c>
      <c r="J23" s="6">
        <f t="shared" si="5"/>
        <v>0</v>
      </c>
    </row>
    <row r="24" spans="1:10" ht="15.75">
      <c r="A24" s="8" t="s">
        <v>130</v>
      </c>
      <c r="B24" s="6"/>
      <c r="C24" s="6"/>
      <c r="D24" s="6"/>
      <c r="E24" s="6"/>
      <c r="F24" s="6"/>
      <c r="G24" s="6"/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1:10" ht="15.75">
      <c r="A25" s="8" t="s">
        <v>129</v>
      </c>
      <c r="B25" s="6">
        <v>11080</v>
      </c>
      <c r="C25" s="6">
        <v>11080</v>
      </c>
      <c r="D25" s="6">
        <v>5790</v>
      </c>
      <c r="E25" s="6"/>
      <c r="F25" s="6"/>
      <c r="G25" s="6"/>
      <c r="H25" s="6">
        <f t="shared" si="5"/>
        <v>11080</v>
      </c>
      <c r="I25" s="6">
        <f t="shared" si="5"/>
        <v>11080</v>
      </c>
      <c r="J25" s="6">
        <f t="shared" si="5"/>
        <v>5790</v>
      </c>
    </row>
    <row r="26" spans="1:10" ht="31.5">
      <c r="A26" s="8" t="s">
        <v>131</v>
      </c>
      <c r="B26" s="6"/>
      <c r="C26" s="6"/>
      <c r="D26" s="6"/>
      <c r="E26" s="6"/>
      <c r="F26" s="6"/>
      <c r="G26" s="6"/>
      <c r="H26" s="6">
        <f t="shared" si="5"/>
        <v>0</v>
      </c>
      <c r="I26" s="6">
        <f t="shared" si="5"/>
        <v>0</v>
      </c>
      <c r="J26" s="6">
        <f t="shared" si="5"/>
        <v>0</v>
      </c>
    </row>
    <row r="27" spans="1:10" ht="15.75">
      <c r="A27" s="8" t="s">
        <v>132</v>
      </c>
      <c r="B27" s="6"/>
      <c r="C27" s="6"/>
      <c r="D27" s="6"/>
      <c r="E27" s="6"/>
      <c r="F27" s="6"/>
      <c r="G27" s="6"/>
      <c r="H27" s="6">
        <f t="shared" si="5"/>
        <v>0</v>
      </c>
      <c r="I27" s="6">
        <f t="shared" si="5"/>
        <v>0</v>
      </c>
      <c r="J27" s="6">
        <f t="shared" si="5"/>
        <v>0</v>
      </c>
    </row>
    <row r="28" spans="1:10" ht="15.75">
      <c r="A28" s="8" t="s">
        <v>133</v>
      </c>
      <c r="B28" s="6"/>
      <c r="C28" s="6"/>
      <c r="D28" s="6"/>
      <c r="E28" s="6"/>
      <c r="F28" s="6"/>
      <c r="G28" s="6"/>
      <c r="H28" s="6">
        <f t="shared" si="5"/>
        <v>0</v>
      </c>
      <c r="I28" s="6">
        <f t="shared" si="5"/>
        <v>0</v>
      </c>
      <c r="J28" s="6">
        <f t="shared" si="5"/>
        <v>0</v>
      </c>
    </row>
    <row r="29" spans="1:10" ht="15.75">
      <c r="A29" s="8" t="s">
        <v>134</v>
      </c>
      <c r="B29" s="6"/>
      <c r="C29" s="6"/>
      <c r="D29" s="6"/>
      <c r="E29" s="6"/>
      <c r="F29" s="6"/>
      <c r="G29" s="6"/>
      <c r="H29" s="6">
        <f t="shared" si="5"/>
        <v>0</v>
      </c>
      <c r="I29" s="6">
        <f t="shared" si="5"/>
        <v>0</v>
      </c>
      <c r="J29" s="6">
        <f t="shared" si="5"/>
        <v>0</v>
      </c>
    </row>
    <row r="30" spans="1:10" ht="15.75">
      <c r="A30" s="8" t="s">
        <v>135</v>
      </c>
      <c r="B30" s="6"/>
      <c r="C30" s="6"/>
      <c r="D30" s="6"/>
      <c r="E30" s="6"/>
      <c r="F30" s="6">
        <v>837</v>
      </c>
      <c r="G30" s="6"/>
      <c r="H30" s="6">
        <f t="shared" si="5"/>
        <v>0</v>
      </c>
      <c r="I30" s="6">
        <f t="shared" si="5"/>
        <v>837</v>
      </c>
      <c r="J30" s="6">
        <f t="shared" si="5"/>
        <v>0</v>
      </c>
    </row>
    <row r="31" spans="1:10" ht="15.75">
      <c r="A31" s="8" t="s">
        <v>136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31.5">
      <c r="A32" s="8" t="s">
        <v>137</v>
      </c>
      <c r="B32" s="6"/>
      <c r="C32" s="6"/>
      <c r="D32" s="6"/>
      <c r="E32" s="6"/>
      <c r="F32" s="6"/>
      <c r="G32" s="6"/>
      <c r="H32" s="6">
        <f aca="true" t="shared" si="6" ref="H32:J34">B32+E32</f>
        <v>0</v>
      </c>
      <c r="I32" s="6">
        <f t="shared" si="6"/>
        <v>0</v>
      </c>
      <c r="J32" s="6">
        <f t="shared" si="6"/>
        <v>0</v>
      </c>
    </row>
    <row r="33" spans="1:10" ht="24.75" customHeight="1">
      <c r="A33" s="8" t="s">
        <v>138</v>
      </c>
      <c r="B33" s="6"/>
      <c r="C33" s="6"/>
      <c r="D33" s="6"/>
      <c r="E33" s="6"/>
      <c r="F33" s="6"/>
      <c r="G33" s="6"/>
      <c r="H33" s="6">
        <f t="shared" si="6"/>
        <v>0</v>
      </c>
      <c r="I33" s="6">
        <f t="shared" si="6"/>
        <v>0</v>
      </c>
      <c r="J33" s="6">
        <f t="shared" si="6"/>
        <v>0</v>
      </c>
    </row>
    <row r="34" spans="1:10" ht="15.75">
      <c r="A34" s="9" t="s">
        <v>216</v>
      </c>
      <c r="B34" s="6"/>
      <c r="C34" s="6">
        <v>5668</v>
      </c>
      <c r="D34" s="6">
        <v>5480</v>
      </c>
      <c r="E34" s="6"/>
      <c r="F34" s="6"/>
      <c r="G34" s="6"/>
      <c r="H34" s="6">
        <f t="shared" si="6"/>
        <v>0</v>
      </c>
      <c r="I34" s="6">
        <f t="shared" si="6"/>
        <v>5668</v>
      </c>
      <c r="J34" s="6">
        <f t="shared" si="6"/>
        <v>5480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&amp;C5. melléklet a 3/2015. (II.18.)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I31" sqref="A1:J31"/>
    </sheetView>
  </sheetViews>
  <sheetFormatPr defaultColWidth="9.140625" defaultRowHeight="12.75"/>
  <cols>
    <col min="1" max="1" width="46.28125" style="2" customWidth="1"/>
    <col min="2" max="2" width="20.57421875" style="3" hidden="1" customWidth="1"/>
    <col min="3" max="3" width="20.57421875" style="3" customWidth="1"/>
    <col min="4" max="4" width="20.57421875" style="3" hidden="1" customWidth="1"/>
    <col min="5" max="5" width="19.28125" style="3" hidden="1" customWidth="1"/>
    <col min="6" max="6" width="19.28125" style="3" customWidth="1"/>
    <col min="7" max="7" width="19.28125" style="3" hidden="1" customWidth="1"/>
    <col min="8" max="8" width="19.00390625" style="3" hidden="1" customWidth="1"/>
    <col min="9" max="9" width="19.00390625" style="3" customWidth="1"/>
    <col min="10" max="10" width="19.00390625" style="3" hidden="1" customWidth="1"/>
    <col min="11" max="16384" width="9.140625" style="2" customWidth="1"/>
  </cols>
  <sheetData>
    <row r="1" spans="1:10" ht="15.75">
      <c r="A1" s="105" t="s">
        <v>162</v>
      </c>
      <c r="B1" s="106"/>
      <c r="C1" s="106"/>
      <c r="D1" s="106"/>
      <c r="E1" s="106"/>
      <c r="F1" s="106"/>
      <c r="G1" s="106"/>
      <c r="H1" s="104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4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5" spans="1:10" ht="63">
      <c r="A5" s="4" t="s">
        <v>11</v>
      </c>
      <c r="B5" s="12" t="s">
        <v>197</v>
      </c>
      <c r="C5" s="12" t="s">
        <v>218</v>
      </c>
      <c r="D5" s="12" t="s">
        <v>207</v>
      </c>
      <c r="E5" s="12" t="s">
        <v>200</v>
      </c>
      <c r="F5" s="12" t="s">
        <v>219</v>
      </c>
      <c r="G5" s="12" t="s">
        <v>202</v>
      </c>
      <c r="H5" s="40" t="s">
        <v>203</v>
      </c>
      <c r="I5" s="40" t="s">
        <v>35</v>
      </c>
      <c r="J5" s="40" t="s">
        <v>205</v>
      </c>
    </row>
    <row r="6" spans="1:10" s="1" customFormat="1" ht="15.75">
      <c r="A6" s="57" t="s">
        <v>109</v>
      </c>
      <c r="B6" s="10"/>
      <c r="C6" s="10"/>
      <c r="D6" s="10"/>
      <c r="E6" s="10"/>
      <c r="F6" s="10"/>
      <c r="G6" s="10"/>
      <c r="H6" s="10">
        <f aca="true" t="shared" si="0" ref="H6:H15">B6+E6</f>
        <v>0</v>
      </c>
      <c r="I6" s="10">
        <f aca="true" t="shared" si="1" ref="I6:I15">C6+F6</f>
        <v>0</v>
      </c>
      <c r="J6" s="10">
        <f aca="true" t="shared" si="2" ref="J6:J15">D6+G6</f>
        <v>0</v>
      </c>
    </row>
    <row r="7" spans="1:10" ht="15.75">
      <c r="A7" s="8" t="s">
        <v>139</v>
      </c>
      <c r="B7" s="6"/>
      <c r="C7" s="6"/>
      <c r="D7" s="6"/>
      <c r="E7" s="6"/>
      <c r="F7" s="6"/>
      <c r="G7" s="6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15.75">
      <c r="A8" s="8" t="s">
        <v>140</v>
      </c>
      <c r="B8" s="6"/>
      <c r="C8" s="6"/>
      <c r="D8" s="6"/>
      <c r="E8" s="6"/>
      <c r="F8" s="6"/>
      <c r="G8" s="6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15.75">
      <c r="A9" s="8" t="s">
        <v>141</v>
      </c>
      <c r="B9" s="6"/>
      <c r="C9" s="6"/>
      <c r="D9" s="6"/>
      <c r="E9" s="6"/>
      <c r="F9" s="6"/>
      <c r="G9" s="6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15.75">
      <c r="A10" s="8" t="s">
        <v>142</v>
      </c>
      <c r="B10" s="6"/>
      <c r="C10" s="6"/>
      <c r="D10" s="6"/>
      <c r="E10" s="6"/>
      <c r="F10" s="6"/>
      <c r="G10" s="6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15.75">
      <c r="A11" s="8" t="s">
        <v>143</v>
      </c>
      <c r="B11" s="6"/>
      <c r="C11" s="6"/>
      <c r="D11" s="6"/>
      <c r="E11" s="6"/>
      <c r="F11" s="6"/>
      <c r="G11" s="6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31.5">
      <c r="A12" s="8" t="s">
        <v>144</v>
      </c>
      <c r="B12" s="6"/>
      <c r="C12" s="6"/>
      <c r="D12" s="6"/>
      <c r="E12" s="6"/>
      <c r="F12" s="6"/>
      <c r="G12" s="6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31.5">
      <c r="A13" s="8" t="s">
        <v>145</v>
      </c>
      <c r="B13" s="6"/>
      <c r="C13" s="6"/>
      <c r="D13" s="6"/>
      <c r="E13" s="6"/>
      <c r="F13" s="6"/>
      <c r="G13" s="6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18.75" customHeight="1">
      <c r="A14" s="8" t="s">
        <v>146</v>
      </c>
      <c r="B14" s="6"/>
      <c r="C14" s="6"/>
      <c r="D14" s="6"/>
      <c r="E14" s="6"/>
      <c r="F14" s="6"/>
      <c r="G14" s="6"/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18" customHeight="1">
      <c r="A15" s="8" t="s">
        <v>147</v>
      </c>
      <c r="B15" s="6"/>
      <c r="C15" s="6"/>
      <c r="D15" s="6"/>
      <c r="E15" s="6"/>
      <c r="F15" s="6"/>
      <c r="G15" s="6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26.25" customHeight="1">
      <c r="A16" s="8" t="s">
        <v>148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6.25" customHeight="1">
      <c r="A17" s="8" t="s">
        <v>149</v>
      </c>
      <c r="B17" s="6"/>
      <c r="C17" s="6"/>
      <c r="D17" s="6"/>
      <c r="E17" s="6"/>
      <c r="F17" s="6"/>
      <c r="G17" s="6"/>
      <c r="H17" s="6"/>
      <c r="I17" s="6"/>
      <c r="J17" s="6"/>
    </row>
    <row r="18" ht="15.75">
      <c r="A18" s="32"/>
    </row>
    <row r="19" ht="15.75">
      <c r="A19" s="32"/>
    </row>
    <row r="20" spans="1:10" ht="63">
      <c r="A20" s="4" t="s">
        <v>11</v>
      </c>
      <c r="B20" s="12" t="s">
        <v>197</v>
      </c>
      <c r="C20" s="12" t="s">
        <v>218</v>
      </c>
      <c r="D20" s="12" t="s">
        <v>207</v>
      </c>
      <c r="E20" s="12" t="s">
        <v>200</v>
      </c>
      <c r="F20" s="12" t="s">
        <v>219</v>
      </c>
      <c r="G20" s="12" t="s">
        <v>202</v>
      </c>
      <c r="H20" s="40" t="s">
        <v>203</v>
      </c>
      <c r="I20" s="40" t="s">
        <v>220</v>
      </c>
      <c r="J20" s="40" t="s">
        <v>205</v>
      </c>
    </row>
    <row r="21" spans="1:10" s="1" customFormat="1" ht="15.75">
      <c r="A21" s="57" t="s">
        <v>111</v>
      </c>
      <c r="B21" s="10">
        <f aca="true" t="shared" si="3" ref="B21:J21">SUM(B22:B32)</f>
        <v>600</v>
      </c>
      <c r="C21" s="10">
        <f t="shared" si="3"/>
        <v>880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600</v>
      </c>
      <c r="I21" s="10">
        <f t="shared" si="3"/>
        <v>880</v>
      </c>
      <c r="J21" s="10">
        <f t="shared" si="3"/>
        <v>0</v>
      </c>
    </row>
    <row r="22" spans="1:10" ht="15.75">
      <c r="A22" s="8" t="s">
        <v>139</v>
      </c>
      <c r="B22" s="6"/>
      <c r="C22" s="6"/>
      <c r="D22" s="6"/>
      <c r="E22" s="6"/>
      <c r="F22" s="6"/>
      <c r="G22" s="6"/>
      <c r="H22" s="6">
        <f aca="true" t="shared" si="4" ref="H22:H32">B22+E22</f>
        <v>0</v>
      </c>
      <c r="I22" s="6">
        <f aca="true" t="shared" si="5" ref="I22:I32">C22+F22</f>
        <v>0</v>
      </c>
      <c r="J22" s="6">
        <f aca="true" t="shared" si="6" ref="J22:J32">D22+G22</f>
        <v>0</v>
      </c>
    </row>
    <row r="23" spans="1:10" ht="15.75">
      <c r="A23" s="8" t="s">
        <v>140</v>
      </c>
      <c r="B23" s="6"/>
      <c r="C23" s="6"/>
      <c r="D23" s="6"/>
      <c r="E23" s="6"/>
      <c r="F23" s="6"/>
      <c r="G23" s="6"/>
      <c r="H23" s="6">
        <f t="shared" si="4"/>
        <v>0</v>
      </c>
      <c r="I23" s="6">
        <f t="shared" si="5"/>
        <v>0</v>
      </c>
      <c r="J23" s="6">
        <f t="shared" si="6"/>
        <v>0</v>
      </c>
    </row>
    <row r="24" spans="1:10" ht="15.75">
      <c r="A24" s="8" t="s">
        <v>141</v>
      </c>
      <c r="B24" s="6"/>
      <c r="C24" s="6"/>
      <c r="D24" s="6"/>
      <c r="E24" s="6"/>
      <c r="F24" s="6"/>
      <c r="G24" s="6"/>
      <c r="H24" s="6">
        <f t="shared" si="4"/>
        <v>0</v>
      </c>
      <c r="I24" s="6">
        <f t="shared" si="5"/>
        <v>0</v>
      </c>
      <c r="J24" s="6">
        <f t="shared" si="6"/>
        <v>0</v>
      </c>
    </row>
    <row r="25" spans="1:10" ht="15.75">
      <c r="A25" s="8" t="s">
        <v>142</v>
      </c>
      <c r="B25" s="6">
        <v>600</v>
      </c>
      <c r="C25" s="6">
        <v>880</v>
      </c>
      <c r="D25" s="6">
        <v>0</v>
      </c>
      <c r="E25" s="6"/>
      <c r="F25" s="6"/>
      <c r="G25" s="6"/>
      <c r="H25" s="6">
        <f t="shared" si="4"/>
        <v>600</v>
      </c>
      <c r="I25" s="6">
        <f t="shared" si="5"/>
        <v>880</v>
      </c>
      <c r="J25" s="6">
        <f t="shared" si="6"/>
        <v>0</v>
      </c>
    </row>
    <row r="26" spans="1:10" ht="15.75">
      <c r="A26" s="8" t="s">
        <v>143</v>
      </c>
      <c r="B26" s="6"/>
      <c r="C26" s="6"/>
      <c r="D26" s="6"/>
      <c r="E26" s="6"/>
      <c r="F26" s="6"/>
      <c r="G26" s="6"/>
      <c r="H26" s="6">
        <f t="shared" si="4"/>
        <v>0</v>
      </c>
      <c r="I26" s="6">
        <f t="shared" si="5"/>
        <v>0</v>
      </c>
      <c r="J26" s="6">
        <f t="shared" si="6"/>
        <v>0</v>
      </c>
    </row>
    <row r="27" spans="1:10" ht="31.5">
      <c r="A27" s="8" t="s">
        <v>144</v>
      </c>
      <c r="B27" s="6"/>
      <c r="C27" s="6"/>
      <c r="D27" s="6"/>
      <c r="E27" s="6"/>
      <c r="F27" s="6"/>
      <c r="G27" s="6"/>
      <c r="H27" s="6">
        <f t="shared" si="4"/>
        <v>0</v>
      </c>
      <c r="I27" s="6">
        <f t="shared" si="5"/>
        <v>0</v>
      </c>
      <c r="J27" s="6">
        <f t="shared" si="6"/>
        <v>0</v>
      </c>
    </row>
    <row r="28" spans="1:10" ht="31.5">
      <c r="A28" s="8" t="s">
        <v>145</v>
      </c>
      <c r="B28" s="6"/>
      <c r="C28" s="6"/>
      <c r="D28" s="6"/>
      <c r="E28" s="6"/>
      <c r="F28" s="6"/>
      <c r="G28" s="6"/>
      <c r="H28" s="6">
        <f t="shared" si="4"/>
        <v>0</v>
      </c>
      <c r="I28" s="6">
        <f t="shared" si="5"/>
        <v>0</v>
      </c>
      <c r="J28" s="6">
        <f t="shared" si="6"/>
        <v>0</v>
      </c>
    </row>
    <row r="29" spans="1:10" ht="15.75">
      <c r="A29" s="8" t="s">
        <v>146</v>
      </c>
      <c r="B29" s="6"/>
      <c r="C29" s="6"/>
      <c r="D29" s="6"/>
      <c r="E29" s="6"/>
      <c r="F29" s="6"/>
      <c r="G29" s="6"/>
      <c r="H29" s="6">
        <f t="shared" si="4"/>
        <v>0</v>
      </c>
      <c r="I29" s="6">
        <f t="shared" si="5"/>
        <v>0</v>
      </c>
      <c r="J29" s="6">
        <f t="shared" si="6"/>
        <v>0</v>
      </c>
    </row>
    <row r="30" spans="1:10" s="37" customFormat="1" ht="15.75">
      <c r="A30" s="8" t="s">
        <v>147</v>
      </c>
      <c r="B30" s="11"/>
      <c r="C30" s="11"/>
      <c r="D30" s="11"/>
      <c r="E30" s="11"/>
      <c r="F30" s="11"/>
      <c r="G30" s="11"/>
      <c r="H30" s="6">
        <f t="shared" si="4"/>
        <v>0</v>
      </c>
      <c r="I30" s="6">
        <f t="shared" si="5"/>
        <v>0</v>
      </c>
      <c r="J30" s="6">
        <f t="shared" si="6"/>
        <v>0</v>
      </c>
    </row>
    <row r="31" spans="1:10" ht="15.75">
      <c r="A31" s="8" t="s">
        <v>148</v>
      </c>
      <c r="B31" s="6"/>
      <c r="C31" s="6"/>
      <c r="D31" s="6"/>
      <c r="E31" s="6"/>
      <c r="F31" s="6"/>
      <c r="G31" s="6"/>
      <c r="H31" s="6">
        <f t="shared" si="4"/>
        <v>0</v>
      </c>
      <c r="I31" s="6">
        <f t="shared" si="5"/>
        <v>0</v>
      </c>
      <c r="J31" s="6">
        <f t="shared" si="6"/>
        <v>0</v>
      </c>
    </row>
    <row r="32" spans="1:10" ht="15.75">
      <c r="A32" s="8" t="s">
        <v>149</v>
      </c>
      <c r="B32" s="6"/>
      <c r="C32" s="6"/>
      <c r="D32" s="6"/>
      <c r="E32" s="6"/>
      <c r="F32" s="6"/>
      <c r="G32" s="6"/>
      <c r="H32" s="6">
        <f t="shared" si="4"/>
        <v>0</v>
      </c>
      <c r="I32" s="6">
        <f t="shared" si="5"/>
        <v>0</v>
      </c>
      <c r="J32" s="6">
        <f t="shared" si="6"/>
        <v>0</v>
      </c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&amp;C6. melléklet a 3/2015. (II.18.)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I21" sqref="A1:J21"/>
    </sheetView>
  </sheetViews>
  <sheetFormatPr defaultColWidth="9.140625" defaultRowHeight="12.75"/>
  <cols>
    <col min="1" max="1" width="46.28125" style="2" customWidth="1"/>
    <col min="2" max="2" width="18.421875" style="3" hidden="1" customWidth="1"/>
    <col min="3" max="3" width="18.421875" style="3" customWidth="1"/>
    <col min="4" max="4" width="18.421875" style="3" hidden="1" customWidth="1"/>
    <col min="5" max="5" width="16.140625" style="3" hidden="1" customWidth="1"/>
    <col min="6" max="6" width="16.140625" style="3" customWidth="1"/>
    <col min="7" max="7" width="16.140625" style="3" hidden="1" customWidth="1"/>
    <col min="8" max="8" width="18.8515625" style="3" hidden="1" customWidth="1"/>
    <col min="9" max="9" width="18.8515625" style="3" customWidth="1"/>
    <col min="10" max="10" width="18.8515625" style="3" hidden="1" customWidth="1"/>
    <col min="11" max="16384" width="9.140625" style="2" customWidth="1"/>
  </cols>
  <sheetData>
    <row r="1" spans="1:10" ht="15.75">
      <c r="A1" s="105" t="s">
        <v>106</v>
      </c>
      <c r="B1" s="106"/>
      <c r="C1" s="106"/>
      <c r="D1" s="106"/>
      <c r="E1" s="106"/>
      <c r="F1" s="106"/>
      <c r="G1" s="106"/>
      <c r="H1" s="106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6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5" spans="1:10" ht="63">
      <c r="A5" s="4" t="s">
        <v>11</v>
      </c>
      <c r="B5" s="12" t="s">
        <v>197</v>
      </c>
      <c r="C5" s="12" t="s">
        <v>218</v>
      </c>
      <c r="D5" s="12" t="s">
        <v>207</v>
      </c>
      <c r="E5" s="12" t="s">
        <v>200</v>
      </c>
      <c r="F5" s="12" t="s">
        <v>219</v>
      </c>
      <c r="G5" s="12" t="s">
        <v>202</v>
      </c>
      <c r="H5" s="40" t="s">
        <v>203</v>
      </c>
      <c r="I5" s="40" t="s">
        <v>220</v>
      </c>
      <c r="J5" s="40" t="s">
        <v>205</v>
      </c>
    </row>
    <row r="6" spans="1:10" ht="15.75">
      <c r="A6" s="31" t="s">
        <v>152</v>
      </c>
      <c r="B6" s="66">
        <f>SUM(B7)</f>
        <v>1530</v>
      </c>
      <c r="C6" s="66">
        <f>SUM(C7)</f>
        <v>1530</v>
      </c>
      <c r="D6" s="66">
        <f>SUM(D7)</f>
        <v>852</v>
      </c>
      <c r="E6" s="47">
        <f>SUM(E7)</f>
        <v>0</v>
      </c>
      <c r="F6" s="47">
        <f>SUM(F7)</f>
        <v>0</v>
      </c>
      <c r="G6" s="47"/>
      <c r="H6" s="47">
        <f>SUM(H7)</f>
        <v>1530</v>
      </c>
      <c r="I6" s="47">
        <f>SUM(I7)</f>
        <v>1530</v>
      </c>
      <c r="J6" s="47">
        <f>SUM(J7)</f>
        <v>852</v>
      </c>
    </row>
    <row r="7" spans="1:10" ht="15.75">
      <c r="A7" s="33" t="s">
        <v>21</v>
      </c>
      <c r="B7" s="6">
        <v>1530</v>
      </c>
      <c r="C7" s="6">
        <v>1530</v>
      </c>
      <c r="D7" s="6">
        <v>852</v>
      </c>
      <c r="E7" s="6">
        <v>0</v>
      </c>
      <c r="F7" s="6">
        <v>0</v>
      </c>
      <c r="G7" s="6">
        <v>0</v>
      </c>
      <c r="H7" s="6">
        <f>B7+E7</f>
        <v>1530</v>
      </c>
      <c r="I7" s="6">
        <f>C7+F7</f>
        <v>1530</v>
      </c>
      <c r="J7" s="6">
        <f>D7+G7</f>
        <v>852</v>
      </c>
    </row>
    <row r="8" spans="1:10" s="1" customFormat="1" ht="15.75">
      <c r="A8" s="70" t="s">
        <v>153</v>
      </c>
      <c r="B8" s="10">
        <f aca="true" t="shared" si="0" ref="B8:J8">SUM(B9:B10)</f>
        <v>6175</v>
      </c>
      <c r="C8" s="10">
        <f t="shared" si="0"/>
        <v>6175</v>
      </c>
      <c r="D8" s="10">
        <f t="shared" si="0"/>
        <v>2572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6175</v>
      </c>
      <c r="I8" s="10">
        <f t="shared" si="0"/>
        <v>6175</v>
      </c>
      <c r="J8" s="10">
        <f t="shared" si="0"/>
        <v>2572</v>
      </c>
    </row>
    <row r="9" spans="1:10" ht="31.5">
      <c r="A9" s="33" t="s">
        <v>150</v>
      </c>
      <c r="B9" s="6">
        <v>6175</v>
      </c>
      <c r="C9" s="6">
        <v>6175</v>
      </c>
      <c r="D9" s="6">
        <v>2572</v>
      </c>
      <c r="E9" s="6"/>
      <c r="F9" s="6"/>
      <c r="G9" s="6"/>
      <c r="H9" s="6">
        <f aca="true" t="shared" si="1" ref="H9:J10">B9+E9</f>
        <v>6175</v>
      </c>
      <c r="I9" s="6">
        <f t="shared" si="1"/>
        <v>6175</v>
      </c>
      <c r="J9" s="6">
        <f t="shared" si="1"/>
        <v>2572</v>
      </c>
    </row>
    <row r="10" spans="1:10" ht="31.5">
      <c r="A10" s="33" t="s">
        <v>151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1"/>
        <v>0</v>
      </c>
      <c r="J10" s="6">
        <f t="shared" si="1"/>
        <v>0</v>
      </c>
    </row>
    <row r="11" spans="1:10" s="1" customFormat="1" ht="15.75">
      <c r="A11" s="70" t="s">
        <v>154</v>
      </c>
      <c r="B11" s="10">
        <f aca="true" t="shared" si="2" ref="B11:J11">B14</f>
        <v>1736</v>
      </c>
      <c r="C11" s="10">
        <f t="shared" si="2"/>
        <v>1736</v>
      </c>
      <c r="D11" s="10">
        <f t="shared" si="2"/>
        <v>840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1736</v>
      </c>
      <c r="I11" s="10">
        <f t="shared" si="2"/>
        <v>1736</v>
      </c>
      <c r="J11" s="10">
        <f t="shared" si="2"/>
        <v>840</v>
      </c>
    </row>
    <row r="12" spans="1:10" ht="15.75">
      <c r="A12" s="34" t="s">
        <v>29</v>
      </c>
      <c r="B12" s="6">
        <v>4339</v>
      </c>
      <c r="C12" s="6">
        <v>4339</v>
      </c>
      <c r="D12" s="6"/>
      <c r="E12" s="6"/>
      <c r="F12" s="6"/>
      <c r="G12" s="6"/>
      <c r="H12" s="6">
        <f aca="true" t="shared" si="3" ref="H12:J14">B12+E12</f>
        <v>4339</v>
      </c>
      <c r="I12" s="6">
        <f t="shared" si="3"/>
        <v>4339</v>
      </c>
      <c r="J12" s="6">
        <f t="shared" si="3"/>
        <v>0</v>
      </c>
    </row>
    <row r="13" spans="1:10" ht="15.75">
      <c r="A13" s="34" t="s">
        <v>58</v>
      </c>
      <c r="B13" s="6">
        <v>-2603</v>
      </c>
      <c r="C13" s="6">
        <v>-2603</v>
      </c>
      <c r="D13" s="6"/>
      <c r="E13" s="6"/>
      <c r="F13" s="6"/>
      <c r="G13" s="6"/>
      <c r="H13" s="6">
        <f t="shared" si="3"/>
        <v>-2603</v>
      </c>
      <c r="I13" s="6">
        <f t="shared" si="3"/>
        <v>-2603</v>
      </c>
      <c r="J13" s="6">
        <f t="shared" si="3"/>
        <v>0</v>
      </c>
    </row>
    <row r="14" spans="1:10" ht="15.75">
      <c r="A14" s="34" t="s">
        <v>155</v>
      </c>
      <c r="B14" s="6">
        <f>B12+B13</f>
        <v>1736</v>
      </c>
      <c r="C14" s="6">
        <f>C12+C13</f>
        <v>1736</v>
      </c>
      <c r="D14" s="6">
        <v>840</v>
      </c>
      <c r="E14" s="6"/>
      <c r="F14" s="6"/>
      <c r="G14" s="6"/>
      <c r="H14" s="6">
        <f t="shared" si="3"/>
        <v>1736</v>
      </c>
      <c r="I14" s="6">
        <f t="shared" si="3"/>
        <v>1736</v>
      </c>
      <c r="J14" s="6">
        <f t="shared" si="3"/>
        <v>840</v>
      </c>
    </row>
    <row r="15" spans="1:10" s="1" customFormat="1" ht="15.75">
      <c r="A15" s="71" t="s">
        <v>156</v>
      </c>
      <c r="B15" s="10">
        <f aca="true" t="shared" si="4" ref="B15:J15">SUM(B16)</f>
        <v>2120</v>
      </c>
      <c r="C15" s="10">
        <f t="shared" si="4"/>
        <v>2120</v>
      </c>
      <c r="D15" s="10">
        <f t="shared" si="4"/>
        <v>412</v>
      </c>
      <c r="E15" s="10">
        <f t="shared" si="4"/>
        <v>0</v>
      </c>
      <c r="F15" s="10">
        <f t="shared" si="4"/>
        <v>0</v>
      </c>
      <c r="G15" s="10">
        <f t="shared" si="4"/>
        <v>0</v>
      </c>
      <c r="H15" s="10">
        <f t="shared" si="4"/>
        <v>2120</v>
      </c>
      <c r="I15" s="10">
        <f t="shared" si="4"/>
        <v>2120</v>
      </c>
      <c r="J15" s="10">
        <f t="shared" si="4"/>
        <v>412</v>
      </c>
    </row>
    <row r="16" spans="1:10" ht="15.75">
      <c r="A16" s="33" t="s">
        <v>56</v>
      </c>
      <c r="B16" s="6">
        <v>2120</v>
      </c>
      <c r="C16" s="6">
        <v>2120</v>
      </c>
      <c r="D16" s="6">
        <v>412</v>
      </c>
      <c r="E16" s="6"/>
      <c r="F16" s="6"/>
      <c r="G16" s="6"/>
      <c r="H16" s="6">
        <f aca="true" t="shared" si="5" ref="H16:J20">B16+E16</f>
        <v>2120</v>
      </c>
      <c r="I16" s="6">
        <f t="shared" si="5"/>
        <v>2120</v>
      </c>
      <c r="J16" s="6">
        <f t="shared" si="5"/>
        <v>412</v>
      </c>
    </row>
    <row r="17" spans="1:10" ht="15.75">
      <c r="A17" s="31" t="s">
        <v>212</v>
      </c>
      <c r="B17" s="6"/>
      <c r="C17" s="10">
        <f>SUM(C18:C20)</f>
        <v>185</v>
      </c>
      <c r="D17" s="6"/>
      <c r="E17" s="6"/>
      <c r="F17" s="6"/>
      <c r="G17" s="6"/>
      <c r="H17" s="6"/>
      <c r="I17" s="10">
        <f t="shared" si="5"/>
        <v>185</v>
      </c>
      <c r="J17" s="6"/>
    </row>
    <row r="18" spans="1:10" ht="15.75">
      <c r="A18" s="33" t="s">
        <v>234</v>
      </c>
      <c r="B18" s="6"/>
      <c r="C18" s="6">
        <v>148</v>
      </c>
      <c r="D18" s="6"/>
      <c r="E18" s="6"/>
      <c r="F18" s="6"/>
      <c r="G18" s="6"/>
      <c r="H18" s="6"/>
      <c r="I18" s="6">
        <f t="shared" si="5"/>
        <v>148</v>
      </c>
      <c r="J18" s="6"/>
    </row>
    <row r="19" spans="1:10" ht="15.75">
      <c r="A19" s="33" t="s">
        <v>235</v>
      </c>
      <c r="B19" s="6"/>
      <c r="C19" s="6">
        <v>15</v>
      </c>
      <c r="D19" s="6"/>
      <c r="E19" s="6"/>
      <c r="F19" s="6"/>
      <c r="G19" s="6"/>
      <c r="H19" s="6"/>
      <c r="I19" s="6">
        <f t="shared" si="5"/>
        <v>15</v>
      </c>
      <c r="J19" s="6"/>
    </row>
    <row r="20" spans="1:10" s="1" customFormat="1" ht="15.75">
      <c r="A20" s="9" t="s">
        <v>236</v>
      </c>
      <c r="B20" s="10"/>
      <c r="C20" s="6">
        <v>22</v>
      </c>
      <c r="D20" s="10">
        <v>59</v>
      </c>
      <c r="E20" s="10"/>
      <c r="F20" s="10"/>
      <c r="G20" s="10"/>
      <c r="H20" s="6">
        <f t="shared" si="5"/>
        <v>0</v>
      </c>
      <c r="I20" s="6">
        <f t="shared" si="5"/>
        <v>22</v>
      </c>
      <c r="J20" s="6">
        <f t="shared" si="5"/>
        <v>59</v>
      </c>
    </row>
    <row r="21" spans="1:10" s="1" customFormat="1" ht="15.75">
      <c r="A21" s="31" t="s">
        <v>57</v>
      </c>
      <c r="B21" s="10">
        <f>B6+B8+B11+B15+B20</f>
        <v>11561</v>
      </c>
      <c r="C21" s="10">
        <f>C6+C8+C11+C15+C17</f>
        <v>11746</v>
      </c>
      <c r="D21" s="10">
        <f aca="true" t="shared" si="6" ref="D21:J21">D6+D8+D11+D15+D20</f>
        <v>4735</v>
      </c>
      <c r="E21" s="10">
        <f t="shared" si="6"/>
        <v>0</v>
      </c>
      <c r="F21" s="10">
        <f>F6+F8+F11+F15+F17</f>
        <v>0</v>
      </c>
      <c r="G21" s="10">
        <f>G6+G8+G11+G15+G17</f>
        <v>0</v>
      </c>
      <c r="H21" s="10">
        <f>H6+H8+H11+H15+H17</f>
        <v>11561</v>
      </c>
      <c r="I21" s="10">
        <f>I6+I8+I11+I15+I17</f>
        <v>11746</v>
      </c>
      <c r="J21" s="10">
        <f t="shared" si="6"/>
        <v>4735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&amp;C7. melléklet a 3/2015. (II.18.)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I26" sqref="A1:J26"/>
    </sheetView>
  </sheetViews>
  <sheetFormatPr defaultColWidth="9.140625" defaultRowHeight="12.75"/>
  <cols>
    <col min="1" max="1" width="68.57421875" style="2" customWidth="1"/>
    <col min="2" max="2" width="20.140625" style="3" hidden="1" customWidth="1"/>
    <col min="3" max="3" width="20.140625" style="3" customWidth="1"/>
    <col min="4" max="4" width="20.140625" style="3" hidden="1" customWidth="1"/>
    <col min="5" max="5" width="16.28125" style="3" hidden="1" customWidth="1"/>
    <col min="6" max="6" width="16.28125" style="3" customWidth="1"/>
    <col min="7" max="8" width="16.28125" style="3" hidden="1" customWidth="1"/>
    <col min="9" max="9" width="16.28125" style="3" customWidth="1"/>
    <col min="10" max="10" width="16.28125" style="3" hidden="1" customWidth="1"/>
    <col min="11" max="16384" width="9.140625" style="2" customWidth="1"/>
  </cols>
  <sheetData>
    <row r="1" spans="1:10" s="1" customFormat="1" ht="33" customHeight="1">
      <c r="A1" s="105" t="s">
        <v>163</v>
      </c>
      <c r="B1" s="106"/>
      <c r="C1" s="106"/>
      <c r="D1" s="106"/>
      <c r="E1" s="106"/>
      <c r="F1" s="106"/>
      <c r="G1" s="106"/>
      <c r="H1" s="104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4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5" spans="1:10" ht="62.25" customHeight="1">
      <c r="A5" s="4" t="s">
        <v>11</v>
      </c>
      <c r="B5" s="12" t="s">
        <v>197</v>
      </c>
      <c r="C5" s="12" t="s">
        <v>218</v>
      </c>
      <c r="D5" s="12" t="s">
        <v>207</v>
      </c>
      <c r="E5" s="12" t="s">
        <v>200</v>
      </c>
      <c r="F5" s="12" t="s">
        <v>219</v>
      </c>
      <c r="G5" s="12" t="s">
        <v>202</v>
      </c>
      <c r="H5" s="40" t="s">
        <v>203</v>
      </c>
      <c r="I5" s="40" t="s">
        <v>220</v>
      </c>
      <c r="J5" s="40" t="s">
        <v>205</v>
      </c>
    </row>
    <row r="6" spans="1:10" ht="15.75">
      <c r="A6" s="39" t="s">
        <v>77</v>
      </c>
      <c r="B6" s="50">
        <v>32976</v>
      </c>
      <c r="C6" s="50">
        <v>32976</v>
      </c>
      <c r="D6" s="50">
        <v>17148</v>
      </c>
      <c r="E6" s="6"/>
      <c r="F6" s="6"/>
      <c r="G6" s="6"/>
      <c r="H6" s="6">
        <f aca="true" t="shared" si="0" ref="H6:J12">B6+E6</f>
        <v>32976</v>
      </c>
      <c r="I6" s="6">
        <f t="shared" si="0"/>
        <v>32976</v>
      </c>
      <c r="J6" s="6">
        <f t="shared" si="0"/>
        <v>17148</v>
      </c>
    </row>
    <row r="7" spans="1:10" ht="15.75">
      <c r="A7" s="39" t="s">
        <v>78</v>
      </c>
      <c r="B7" s="50">
        <v>2469</v>
      </c>
      <c r="C7" s="50">
        <v>2469</v>
      </c>
      <c r="D7" s="50">
        <v>1284</v>
      </c>
      <c r="E7" s="6"/>
      <c r="F7" s="6"/>
      <c r="G7" s="6"/>
      <c r="H7" s="6">
        <f t="shared" si="0"/>
        <v>2469</v>
      </c>
      <c r="I7" s="6">
        <f t="shared" si="0"/>
        <v>2469</v>
      </c>
      <c r="J7" s="6">
        <f t="shared" si="0"/>
        <v>1284</v>
      </c>
    </row>
    <row r="8" spans="1:10" ht="15.75">
      <c r="A8" s="39" t="s">
        <v>79</v>
      </c>
      <c r="B8" s="50">
        <v>2124</v>
      </c>
      <c r="C8" s="50">
        <v>2124</v>
      </c>
      <c r="D8" s="50">
        <v>1104</v>
      </c>
      <c r="E8" s="6"/>
      <c r="F8" s="6"/>
      <c r="G8" s="6"/>
      <c r="H8" s="6">
        <f t="shared" si="0"/>
        <v>2124</v>
      </c>
      <c r="I8" s="6">
        <f t="shared" si="0"/>
        <v>2124</v>
      </c>
      <c r="J8" s="6">
        <f t="shared" si="0"/>
        <v>1104</v>
      </c>
    </row>
    <row r="9" spans="1:10" ht="15.75">
      <c r="A9" s="39" t="s">
        <v>80</v>
      </c>
      <c r="B9" s="50">
        <v>481</v>
      </c>
      <c r="C9" s="50">
        <v>481</v>
      </c>
      <c r="D9" s="50">
        <v>250</v>
      </c>
      <c r="E9" s="6"/>
      <c r="F9" s="6"/>
      <c r="G9" s="6"/>
      <c r="H9" s="6">
        <f t="shared" si="0"/>
        <v>481</v>
      </c>
      <c r="I9" s="6">
        <f t="shared" si="0"/>
        <v>481</v>
      </c>
      <c r="J9" s="6">
        <f t="shared" si="0"/>
        <v>250</v>
      </c>
    </row>
    <row r="10" spans="1:10" ht="15.75">
      <c r="A10" s="39" t="s">
        <v>81</v>
      </c>
      <c r="B10" s="50">
        <v>1104</v>
      </c>
      <c r="C10" s="50">
        <v>1104</v>
      </c>
      <c r="D10" s="50">
        <v>574</v>
      </c>
      <c r="E10" s="6"/>
      <c r="F10" s="6"/>
      <c r="G10" s="6"/>
      <c r="H10" s="6">
        <f t="shared" si="0"/>
        <v>1104</v>
      </c>
      <c r="I10" s="6">
        <f t="shared" si="0"/>
        <v>1104</v>
      </c>
      <c r="J10" s="6">
        <f t="shared" si="0"/>
        <v>574</v>
      </c>
    </row>
    <row r="11" spans="1:10" ht="15.75">
      <c r="A11" s="39" t="s">
        <v>82</v>
      </c>
      <c r="B11" s="50">
        <v>4000</v>
      </c>
      <c r="C11" s="50">
        <v>4000</v>
      </c>
      <c r="D11" s="50">
        <v>2080</v>
      </c>
      <c r="E11" s="6"/>
      <c r="F11" s="6"/>
      <c r="G11" s="6"/>
      <c r="H11" s="6">
        <f t="shared" si="0"/>
        <v>4000</v>
      </c>
      <c r="I11" s="6">
        <f t="shared" si="0"/>
        <v>4000</v>
      </c>
      <c r="J11" s="6">
        <f t="shared" si="0"/>
        <v>2080</v>
      </c>
    </row>
    <row r="12" spans="1:10" ht="15.75">
      <c r="A12" s="39" t="s">
        <v>83</v>
      </c>
      <c r="B12" s="50">
        <v>2417</v>
      </c>
      <c r="C12" s="50">
        <v>2417</v>
      </c>
      <c r="D12" s="50">
        <v>1257</v>
      </c>
      <c r="E12" s="6"/>
      <c r="F12" s="6"/>
      <c r="G12" s="6"/>
      <c r="H12" s="6">
        <f t="shared" si="0"/>
        <v>2417</v>
      </c>
      <c r="I12" s="6">
        <f t="shared" si="0"/>
        <v>2417</v>
      </c>
      <c r="J12" s="6">
        <f t="shared" si="0"/>
        <v>1257</v>
      </c>
    </row>
    <row r="13" spans="1:10" s="37" customFormat="1" ht="15.75">
      <c r="A13" s="28" t="s">
        <v>157</v>
      </c>
      <c r="B13" s="38">
        <f>SUM(B6:B12)</f>
        <v>45571</v>
      </c>
      <c r="C13" s="38">
        <f aca="true" t="shared" si="1" ref="C13:J13">SUM(C6:C12)</f>
        <v>45571</v>
      </c>
      <c r="D13" s="38">
        <f t="shared" si="1"/>
        <v>23697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45571</v>
      </c>
      <c r="I13" s="38">
        <f t="shared" si="1"/>
        <v>45571</v>
      </c>
      <c r="J13" s="38">
        <f t="shared" si="1"/>
        <v>23697</v>
      </c>
    </row>
    <row r="14" spans="1:10" ht="15.75">
      <c r="A14" s="39" t="s">
        <v>85</v>
      </c>
      <c r="B14" s="50">
        <v>5504</v>
      </c>
      <c r="C14" s="50">
        <v>4867</v>
      </c>
      <c r="D14" s="50">
        <v>2388</v>
      </c>
      <c r="E14" s="6"/>
      <c r="F14" s="6"/>
      <c r="G14" s="6"/>
      <c r="H14" s="6">
        <f aca="true" t="shared" si="2" ref="H14:J17">B14+E14</f>
        <v>5504</v>
      </c>
      <c r="I14" s="6">
        <f t="shared" si="2"/>
        <v>4867</v>
      </c>
      <c r="J14" s="6">
        <f t="shared" si="2"/>
        <v>2388</v>
      </c>
    </row>
    <row r="15" spans="1:10" ht="15.75">
      <c r="A15" s="39" t="s">
        <v>84</v>
      </c>
      <c r="B15" s="50">
        <v>898</v>
      </c>
      <c r="C15" s="50">
        <v>898</v>
      </c>
      <c r="D15" s="50">
        <v>467</v>
      </c>
      <c r="E15" s="6"/>
      <c r="F15" s="6"/>
      <c r="G15" s="6"/>
      <c r="H15" s="6">
        <f t="shared" si="2"/>
        <v>898</v>
      </c>
      <c r="I15" s="6">
        <f t="shared" si="2"/>
        <v>898</v>
      </c>
      <c r="J15" s="6">
        <f t="shared" si="2"/>
        <v>467</v>
      </c>
    </row>
    <row r="16" spans="1:10" s="67" customFormat="1" ht="15.75">
      <c r="A16" s="39" t="s">
        <v>195</v>
      </c>
      <c r="B16" s="50">
        <v>1436</v>
      </c>
      <c r="C16" s="50">
        <v>1436</v>
      </c>
      <c r="D16" s="50">
        <v>747</v>
      </c>
      <c r="E16" s="50"/>
      <c r="F16" s="50"/>
      <c r="G16" s="50"/>
      <c r="H16" s="50">
        <f t="shared" si="2"/>
        <v>1436</v>
      </c>
      <c r="I16" s="50">
        <f t="shared" si="2"/>
        <v>1436</v>
      </c>
      <c r="J16" s="50">
        <f t="shared" si="2"/>
        <v>747</v>
      </c>
    </row>
    <row r="17" spans="1:10" s="67" customFormat="1" ht="15.75">
      <c r="A17" s="39" t="s">
        <v>196</v>
      </c>
      <c r="B17" s="50">
        <v>1174</v>
      </c>
      <c r="C17" s="50">
        <v>1174</v>
      </c>
      <c r="D17" s="50">
        <v>610</v>
      </c>
      <c r="E17" s="50"/>
      <c r="F17" s="50"/>
      <c r="G17" s="50"/>
      <c r="H17" s="50">
        <f t="shared" si="2"/>
        <v>1174</v>
      </c>
      <c r="I17" s="50">
        <f t="shared" si="2"/>
        <v>1174</v>
      </c>
      <c r="J17" s="50">
        <f t="shared" si="2"/>
        <v>610</v>
      </c>
    </row>
    <row r="18" spans="1:10" s="1" customFormat="1" ht="31.5">
      <c r="A18" s="62" t="s">
        <v>158</v>
      </c>
      <c r="B18" s="54">
        <f>SUM(B14:B17)</f>
        <v>9012</v>
      </c>
      <c r="C18" s="54">
        <f aca="true" t="shared" si="3" ref="C18:J18">SUM(C14:C17)</f>
        <v>8375</v>
      </c>
      <c r="D18" s="54">
        <f t="shared" si="3"/>
        <v>4212</v>
      </c>
      <c r="E18" s="54">
        <f t="shared" si="3"/>
        <v>0</v>
      </c>
      <c r="F18" s="54">
        <f t="shared" si="3"/>
        <v>0</v>
      </c>
      <c r="G18" s="54">
        <f t="shared" si="3"/>
        <v>0</v>
      </c>
      <c r="H18" s="54">
        <f t="shared" si="3"/>
        <v>9012</v>
      </c>
      <c r="I18" s="54">
        <f t="shared" si="3"/>
        <v>8375</v>
      </c>
      <c r="J18" s="54">
        <f t="shared" si="3"/>
        <v>4212</v>
      </c>
    </row>
    <row r="19" spans="1:10" ht="31.5">
      <c r="A19" s="49" t="s">
        <v>59</v>
      </c>
      <c r="B19" s="50">
        <v>1024</v>
      </c>
      <c r="C19" s="50">
        <v>1024</v>
      </c>
      <c r="D19" s="50">
        <v>532</v>
      </c>
      <c r="E19" s="6"/>
      <c r="F19" s="6"/>
      <c r="G19" s="6"/>
      <c r="H19" s="6">
        <f>B19+E19</f>
        <v>1024</v>
      </c>
      <c r="I19" s="6">
        <f>C19+F19</f>
        <v>1024</v>
      </c>
      <c r="J19" s="6">
        <f>D19+G19</f>
        <v>532</v>
      </c>
    </row>
    <row r="20" spans="1:10" s="1" customFormat="1" ht="15.75">
      <c r="A20" s="71" t="s">
        <v>159</v>
      </c>
      <c r="B20" s="10">
        <f aca="true" t="shared" si="4" ref="B20:J20">SUM(B19)</f>
        <v>1024</v>
      </c>
      <c r="C20" s="10">
        <f t="shared" si="4"/>
        <v>1024</v>
      </c>
      <c r="D20" s="10">
        <f t="shared" si="4"/>
        <v>532</v>
      </c>
      <c r="E20" s="10">
        <f t="shared" si="4"/>
        <v>0</v>
      </c>
      <c r="F20" s="10">
        <f t="shared" si="4"/>
        <v>0</v>
      </c>
      <c r="G20" s="10">
        <f t="shared" si="4"/>
        <v>0</v>
      </c>
      <c r="H20" s="10">
        <f t="shared" si="4"/>
        <v>1024</v>
      </c>
      <c r="I20" s="10">
        <f t="shared" si="4"/>
        <v>1024</v>
      </c>
      <c r="J20" s="10">
        <f t="shared" si="4"/>
        <v>532</v>
      </c>
    </row>
    <row r="21" spans="1:10" ht="15.75">
      <c r="A21" s="2" t="s">
        <v>214</v>
      </c>
      <c r="B21" s="6">
        <v>0</v>
      </c>
      <c r="C21" s="6">
        <v>1998</v>
      </c>
      <c r="D21" s="6">
        <v>1998</v>
      </c>
      <c r="E21" s="6"/>
      <c r="F21" s="6"/>
      <c r="G21" s="6"/>
      <c r="H21" s="6">
        <f aca="true" t="shared" si="5" ref="H21:J24">B21+E21</f>
        <v>0</v>
      </c>
      <c r="I21" s="6">
        <f t="shared" si="5"/>
        <v>1998</v>
      </c>
      <c r="J21" s="6">
        <f t="shared" si="5"/>
        <v>1998</v>
      </c>
    </row>
    <row r="22" spans="1:10" ht="15.75">
      <c r="A22" s="2" t="s">
        <v>224</v>
      </c>
      <c r="B22" s="6"/>
      <c r="C22" s="6">
        <v>195</v>
      </c>
      <c r="D22" s="6"/>
      <c r="E22" s="6"/>
      <c r="F22" s="6"/>
      <c r="G22" s="6"/>
      <c r="H22" s="6"/>
      <c r="I22" s="6">
        <f t="shared" si="5"/>
        <v>195</v>
      </c>
      <c r="J22" s="6"/>
    </row>
    <row r="23" spans="1:10" ht="15.75">
      <c r="A23" s="34" t="s">
        <v>226</v>
      </c>
      <c r="B23" s="6"/>
      <c r="C23" s="6">
        <v>100</v>
      </c>
      <c r="D23" s="6"/>
      <c r="E23" s="6"/>
      <c r="F23" s="6"/>
      <c r="G23" s="6"/>
      <c r="H23" s="6"/>
      <c r="I23" s="6">
        <f t="shared" si="5"/>
        <v>100</v>
      </c>
      <c r="J23" s="6"/>
    </row>
    <row r="24" spans="1:10" ht="15.75">
      <c r="A24" s="34" t="s">
        <v>225</v>
      </c>
      <c r="B24" s="6">
        <v>0</v>
      </c>
      <c r="C24" s="6">
        <v>1085</v>
      </c>
      <c r="D24" s="6">
        <v>644</v>
      </c>
      <c r="E24" s="6"/>
      <c r="F24" s="6"/>
      <c r="G24" s="6"/>
      <c r="H24" s="6">
        <f t="shared" si="5"/>
        <v>0</v>
      </c>
      <c r="I24" s="6">
        <f t="shared" si="5"/>
        <v>1085</v>
      </c>
      <c r="J24" s="6">
        <f t="shared" si="5"/>
        <v>644</v>
      </c>
    </row>
    <row r="25" spans="1:10" s="1" customFormat="1" ht="15.75">
      <c r="A25" s="71" t="s">
        <v>213</v>
      </c>
      <c r="B25" s="10">
        <f>SUM(B21:B24)</f>
        <v>0</v>
      </c>
      <c r="C25" s="10">
        <f aca="true" t="shared" si="6" ref="C25:J25">SUM(C21:C24)</f>
        <v>3378</v>
      </c>
      <c r="D25" s="10">
        <f t="shared" si="6"/>
        <v>2642</v>
      </c>
      <c r="E25" s="10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3378</v>
      </c>
      <c r="J25" s="10">
        <f t="shared" si="6"/>
        <v>2642</v>
      </c>
    </row>
    <row r="26" spans="1:10" s="37" customFormat="1" ht="15.75">
      <c r="A26" s="28" t="s">
        <v>163</v>
      </c>
      <c r="B26" s="11">
        <f>B13+B18+B20+B25</f>
        <v>55607</v>
      </c>
      <c r="C26" s="11">
        <f aca="true" t="shared" si="7" ref="C26:J26">C13+C18+C20+C25</f>
        <v>58348</v>
      </c>
      <c r="D26" s="11">
        <f t="shared" si="7"/>
        <v>31083</v>
      </c>
      <c r="E26" s="11">
        <f t="shared" si="7"/>
        <v>0</v>
      </c>
      <c r="F26" s="11">
        <f t="shared" si="7"/>
        <v>0</v>
      </c>
      <c r="G26" s="11">
        <f t="shared" si="7"/>
        <v>0</v>
      </c>
      <c r="H26" s="11">
        <f t="shared" si="7"/>
        <v>55607</v>
      </c>
      <c r="I26" s="11">
        <f t="shared" si="7"/>
        <v>58348</v>
      </c>
      <c r="J26" s="11">
        <f t="shared" si="7"/>
        <v>31083</v>
      </c>
    </row>
    <row r="27" spans="1:10" ht="15.75" hidden="1">
      <c r="A27" s="9"/>
      <c r="B27" s="6"/>
      <c r="C27" s="6"/>
      <c r="D27" s="6"/>
      <c r="E27" s="6"/>
      <c r="F27" s="6"/>
      <c r="G27" s="6"/>
      <c r="H27" s="6"/>
      <c r="I27" s="6"/>
      <c r="J27" s="6"/>
    </row>
    <row r="28" spans="1:10" s="37" customFormat="1" ht="15.75" hidden="1">
      <c r="A28" s="36" t="s">
        <v>216</v>
      </c>
      <c r="B28" s="11">
        <v>0</v>
      </c>
      <c r="C28" s="11"/>
      <c r="D28" s="11"/>
      <c r="E28" s="11">
        <v>0</v>
      </c>
      <c r="F28" s="11">
        <v>0</v>
      </c>
      <c r="G28" s="11">
        <v>0</v>
      </c>
      <c r="H28" s="11">
        <f>B28+E28</f>
        <v>0</v>
      </c>
      <c r="I28" s="11">
        <f>C28+F28</f>
        <v>0</v>
      </c>
      <c r="J28" s="11">
        <f>D28+G28</f>
        <v>0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&amp;C8. melléklet a 3/2015. (II.18.)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I32" sqref="A1:J32"/>
    </sheetView>
  </sheetViews>
  <sheetFormatPr defaultColWidth="9.140625" defaultRowHeight="12.75"/>
  <cols>
    <col min="1" max="1" width="50.421875" style="2" customWidth="1"/>
    <col min="2" max="2" width="18.7109375" style="3" hidden="1" customWidth="1"/>
    <col min="3" max="3" width="18.7109375" style="3" customWidth="1"/>
    <col min="4" max="4" width="18.7109375" style="3" hidden="1" customWidth="1"/>
    <col min="5" max="5" width="16.57421875" style="3" hidden="1" customWidth="1"/>
    <col min="6" max="6" width="16.57421875" style="3" customWidth="1"/>
    <col min="7" max="7" width="16.57421875" style="3" hidden="1" customWidth="1"/>
    <col min="8" max="8" width="17.57421875" style="3" hidden="1" customWidth="1"/>
    <col min="9" max="9" width="17.57421875" style="3" customWidth="1"/>
    <col min="10" max="10" width="17.57421875" style="3" hidden="1" customWidth="1"/>
    <col min="11" max="16384" width="9.140625" style="2" customWidth="1"/>
  </cols>
  <sheetData>
    <row r="1" spans="1:10" s="1" customFormat="1" ht="15.75">
      <c r="A1" s="105" t="s">
        <v>160</v>
      </c>
      <c r="B1" s="106"/>
      <c r="C1" s="106"/>
      <c r="D1" s="106"/>
      <c r="E1" s="106"/>
      <c r="F1" s="106"/>
      <c r="G1" s="106"/>
      <c r="H1" s="106"/>
      <c r="I1" s="104"/>
      <c r="J1" s="104"/>
    </row>
    <row r="2" spans="1:10" ht="15.75">
      <c r="A2" s="105" t="s">
        <v>42</v>
      </c>
      <c r="B2" s="106"/>
      <c r="C2" s="106"/>
      <c r="D2" s="106"/>
      <c r="E2" s="106"/>
      <c r="F2" s="106"/>
      <c r="G2" s="106"/>
      <c r="H2" s="106"/>
      <c r="I2" s="104"/>
      <c r="J2" s="104"/>
    </row>
    <row r="3" spans="1:10" ht="15.75">
      <c r="A3" s="56"/>
      <c r="B3" s="55"/>
      <c r="C3" s="55"/>
      <c r="D3" s="55"/>
      <c r="E3" s="55"/>
      <c r="F3" s="55"/>
      <c r="G3" s="55"/>
      <c r="H3" s="55"/>
      <c r="I3" s="55"/>
      <c r="J3" s="55"/>
    </row>
    <row r="5" spans="1:10" ht="63">
      <c r="A5" s="4" t="s">
        <v>11</v>
      </c>
      <c r="B5" s="12" t="s">
        <v>197</v>
      </c>
      <c r="C5" s="12" t="s">
        <v>218</v>
      </c>
      <c r="D5" s="12" t="s">
        <v>207</v>
      </c>
      <c r="E5" s="12" t="s">
        <v>200</v>
      </c>
      <c r="F5" s="12" t="s">
        <v>219</v>
      </c>
      <c r="G5" s="12" t="s">
        <v>202</v>
      </c>
      <c r="H5" s="40" t="s">
        <v>203</v>
      </c>
      <c r="I5" s="40" t="s">
        <v>220</v>
      </c>
      <c r="J5" s="40" t="s">
        <v>205</v>
      </c>
    </row>
    <row r="6" spans="1:10" s="1" customFormat="1" ht="31.5">
      <c r="A6" s="57" t="s">
        <v>164</v>
      </c>
      <c r="B6" s="10">
        <f aca="true" t="shared" si="0" ref="B6:J6">SUM(B7:B17)</f>
        <v>3860</v>
      </c>
      <c r="C6" s="10">
        <f t="shared" si="0"/>
        <v>4542</v>
      </c>
      <c r="D6" s="10">
        <f t="shared" si="0"/>
        <v>87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3860</v>
      </c>
      <c r="I6" s="10">
        <f t="shared" si="0"/>
        <v>4542</v>
      </c>
      <c r="J6" s="10">
        <f t="shared" si="0"/>
        <v>87</v>
      </c>
    </row>
    <row r="7" spans="1:10" ht="15.75">
      <c r="A7" s="8" t="s">
        <v>165</v>
      </c>
      <c r="B7" s="6"/>
      <c r="C7" s="6"/>
      <c r="D7" s="6"/>
      <c r="E7" s="6"/>
      <c r="F7" s="6"/>
      <c r="G7" s="6"/>
      <c r="H7" s="6">
        <f aca="true" t="shared" si="1" ref="H7:H17">B7+E7</f>
        <v>0</v>
      </c>
      <c r="I7" s="6">
        <f aca="true" t="shared" si="2" ref="I7:I17">C7+F7</f>
        <v>0</v>
      </c>
      <c r="J7" s="6">
        <f aca="true" t="shared" si="3" ref="J7:J17">D7+G7</f>
        <v>0</v>
      </c>
    </row>
    <row r="8" spans="1:10" ht="15.75">
      <c r="A8" s="8" t="s">
        <v>130</v>
      </c>
      <c r="B8" s="6"/>
      <c r="C8" s="6"/>
      <c r="D8" s="6"/>
      <c r="E8" s="6"/>
      <c r="F8" s="6"/>
      <c r="G8" s="6"/>
      <c r="H8" s="6">
        <f t="shared" si="1"/>
        <v>0</v>
      </c>
      <c r="I8" s="6">
        <f t="shared" si="2"/>
        <v>0</v>
      </c>
      <c r="J8" s="6">
        <f t="shared" si="3"/>
        <v>0</v>
      </c>
    </row>
    <row r="9" spans="1:10" ht="15.75">
      <c r="A9" s="8" t="s">
        <v>129</v>
      </c>
      <c r="B9" s="6"/>
      <c r="C9" s="6"/>
      <c r="D9" s="6"/>
      <c r="E9" s="6"/>
      <c r="F9" s="6"/>
      <c r="G9" s="6"/>
      <c r="H9" s="6">
        <f t="shared" si="1"/>
        <v>0</v>
      </c>
      <c r="I9" s="6">
        <f t="shared" si="2"/>
        <v>0</v>
      </c>
      <c r="J9" s="6">
        <f t="shared" si="3"/>
        <v>0</v>
      </c>
    </row>
    <row r="10" spans="1:10" ht="31.5">
      <c r="A10" s="8" t="s">
        <v>131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3"/>
        <v>0</v>
      </c>
    </row>
    <row r="11" spans="1:10" ht="15.75">
      <c r="A11" s="8" t="s">
        <v>132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2"/>
        <v>0</v>
      </c>
      <c r="J11" s="6">
        <f t="shared" si="3"/>
        <v>0</v>
      </c>
    </row>
    <row r="12" spans="1:10" ht="15.75">
      <c r="A12" s="8" t="s">
        <v>133</v>
      </c>
      <c r="B12" s="6"/>
      <c r="C12" s="6"/>
      <c r="D12" s="6"/>
      <c r="E12" s="6"/>
      <c r="F12" s="6"/>
      <c r="G12" s="6"/>
      <c r="H12" s="6">
        <f t="shared" si="1"/>
        <v>0</v>
      </c>
      <c r="I12" s="6">
        <f t="shared" si="2"/>
        <v>0</v>
      </c>
      <c r="J12" s="6">
        <f t="shared" si="3"/>
        <v>0</v>
      </c>
    </row>
    <row r="13" spans="1:10" ht="15.75">
      <c r="A13" s="8" t="s">
        <v>134</v>
      </c>
      <c r="B13" s="6"/>
      <c r="C13" s="6"/>
      <c r="D13" s="6"/>
      <c r="E13" s="6"/>
      <c r="F13" s="6"/>
      <c r="G13" s="6"/>
      <c r="H13" s="6">
        <f t="shared" si="1"/>
        <v>0</v>
      </c>
      <c r="I13" s="6">
        <f t="shared" si="2"/>
        <v>0</v>
      </c>
      <c r="J13" s="6">
        <f t="shared" si="3"/>
        <v>0</v>
      </c>
    </row>
    <row r="14" spans="1:10" ht="31.5">
      <c r="A14" s="8" t="s">
        <v>135</v>
      </c>
      <c r="B14" s="6"/>
      <c r="C14" s="6">
        <v>1490</v>
      </c>
      <c r="D14" s="6"/>
      <c r="E14" s="6"/>
      <c r="F14" s="6"/>
      <c r="G14" s="6"/>
      <c r="H14" s="6">
        <f t="shared" si="1"/>
        <v>0</v>
      </c>
      <c r="I14" s="6">
        <f t="shared" si="2"/>
        <v>1490</v>
      </c>
      <c r="J14" s="6">
        <f t="shared" si="3"/>
        <v>0</v>
      </c>
    </row>
    <row r="15" spans="1:10" ht="15.75">
      <c r="A15" s="8" t="s">
        <v>136</v>
      </c>
      <c r="B15" s="6">
        <v>3860</v>
      </c>
      <c r="C15" s="6">
        <v>3032</v>
      </c>
      <c r="D15" s="6">
        <v>87</v>
      </c>
      <c r="E15" s="6"/>
      <c r="F15" s="6"/>
      <c r="G15" s="6"/>
      <c r="H15" s="6">
        <f t="shared" si="1"/>
        <v>3860</v>
      </c>
      <c r="I15" s="6">
        <f t="shared" si="2"/>
        <v>3032</v>
      </c>
      <c r="J15" s="6">
        <f t="shared" si="3"/>
        <v>87</v>
      </c>
    </row>
    <row r="16" spans="1:10" ht="31.5">
      <c r="A16" s="8" t="s">
        <v>137</v>
      </c>
      <c r="B16" s="6"/>
      <c r="C16" s="6">
        <v>20</v>
      </c>
      <c r="D16" s="6"/>
      <c r="E16" s="6"/>
      <c r="F16" s="6"/>
      <c r="G16" s="6"/>
      <c r="H16" s="6">
        <f t="shared" si="1"/>
        <v>0</v>
      </c>
      <c r="I16" s="6">
        <f t="shared" si="2"/>
        <v>20</v>
      </c>
      <c r="J16" s="6">
        <f t="shared" si="3"/>
        <v>0</v>
      </c>
    </row>
    <row r="17" spans="1:10" ht="30" customHeight="1">
      <c r="A17" s="8" t="s">
        <v>138</v>
      </c>
      <c r="B17" s="6"/>
      <c r="C17" s="6"/>
      <c r="D17" s="6"/>
      <c r="E17" s="6"/>
      <c r="F17" s="6"/>
      <c r="G17" s="6"/>
      <c r="H17" s="6">
        <f t="shared" si="1"/>
        <v>0</v>
      </c>
      <c r="I17" s="6">
        <f t="shared" si="2"/>
        <v>0</v>
      </c>
      <c r="J17" s="6">
        <f t="shared" si="3"/>
        <v>0</v>
      </c>
    </row>
    <row r="18" spans="1:10" ht="30" customHeight="1">
      <c r="A18" s="72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30" customHeight="1">
      <c r="A19" s="72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63">
      <c r="A20" s="4" t="s">
        <v>11</v>
      </c>
      <c r="B20" s="12" t="s">
        <v>197</v>
      </c>
      <c r="C20" s="12" t="s">
        <v>218</v>
      </c>
      <c r="D20" s="12" t="s">
        <v>207</v>
      </c>
      <c r="E20" s="12" t="s">
        <v>200</v>
      </c>
      <c r="F20" s="12" t="s">
        <v>10</v>
      </c>
      <c r="G20" s="12" t="s">
        <v>202</v>
      </c>
      <c r="H20" s="40" t="s">
        <v>203</v>
      </c>
      <c r="I20" s="40" t="s">
        <v>220</v>
      </c>
      <c r="J20" s="40" t="s">
        <v>205</v>
      </c>
    </row>
    <row r="21" spans="1:10" s="1" customFormat="1" ht="31.5">
      <c r="A21" s="57" t="s">
        <v>166</v>
      </c>
      <c r="B21" s="10">
        <f aca="true" t="shared" si="4" ref="B21:J21">SUM(B22:B32)</f>
        <v>436</v>
      </c>
      <c r="C21" s="10">
        <f t="shared" si="4"/>
        <v>780</v>
      </c>
      <c r="D21" s="10">
        <f t="shared" si="4"/>
        <v>436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436</v>
      </c>
      <c r="I21" s="10">
        <f t="shared" si="4"/>
        <v>780</v>
      </c>
      <c r="J21" s="10">
        <f t="shared" si="4"/>
        <v>436</v>
      </c>
    </row>
    <row r="22" spans="1:10" ht="15.75">
      <c r="A22" s="8" t="s">
        <v>165</v>
      </c>
      <c r="B22" s="6"/>
      <c r="C22" s="6"/>
      <c r="D22" s="6"/>
      <c r="E22" s="6"/>
      <c r="F22" s="6"/>
      <c r="G22" s="6"/>
      <c r="H22" s="6">
        <f>B22+E22</f>
        <v>0</v>
      </c>
      <c r="I22" s="6">
        <f>C22+F22</f>
        <v>0</v>
      </c>
      <c r="J22" s="6">
        <f>D22+G22</f>
        <v>0</v>
      </c>
    </row>
    <row r="23" spans="1:10" ht="15.75">
      <c r="A23" s="8" t="s">
        <v>130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8" t="s">
        <v>129</v>
      </c>
      <c r="B24" s="6"/>
      <c r="C24" s="6"/>
      <c r="D24" s="6"/>
      <c r="E24" s="6"/>
      <c r="F24" s="6"/>
      <c r="G24" s="6"/>
      <c r="H24" s="6">
        <f aca="true" t="shared" si="5" ref="H24:H32">B24+E24</f>
        <v>0</v>
      </c>
      <c r="I24" s="6">
        <f aca="true" t="shared" si="6" ref="I24:I32">C24+F24</f>
        <v>0</v>
      </c>
      <c r="J24" s="6">
        <f aca="true" t="shared" si="7" ref="J24:J32">D24+G24</f>
        <v>0</v>
      </c>
    </row>
    <row r="25" spans="1:10" ht="31.5">
      <c r="A25" s="8" t="s">
        <v>131</v>
      </c>
      <c r="B25" s="6"/>
      <c r="C25" s="6"/>
      <c r="D25" s="6"/>
      <c r="E25" s="6"/>
      <c r="F25" s="6"/>
      <c r="G25" s="6"/>
      <c r="H25" s="6">
        <f t="shared" si="5"/>
        <v>0</v>
      </c>
      <c r="I25" s="6">
        <f t="shared" si="6"/>
        <v>0</v>
      </c>
      <c r="J25" s="6">
        <f t="shared" si="7"/>
        <v>0</v>
      </c>
    </row>
    <row r="26" spans="1:10" ht="15.75">
      <c r="A26" s="8" t="s">
        <v>132</v>
      </c>
      <c r="B26" s="6"/>
      <c r="C26" s="6"/>
      <c r="D26" s="6"/>
      <c r="E26" s="6"/>
      <c r="F26" s="6"/>
      <c r="G26" s="6"/>
      <c r="H26" s="6">
        <f t="shared" si="5"/>
        <v>0</v>
      </c>
      <c r="I26" s="6">
        <f t="shared" si="6"/>
        <v>0</v>
      </c>
      <c r="J26" s="6">
        <f t="shared" si="7"/>
        <v>0</v>
      </c>
    </row>
    <row r="27" spans="1:10" ht="15.75">
      <c r="A27" s="8" t="s">
        <v>133</v>
      </c>
      <c r="B27" s="6"/>
      <c r="C27" s="6"/>
      <c r="D27" s="6"/>
      <c r="E27" s="6"/>
      <c r="F27" s="6"/>
      <c r="G27" s="6"/>
      <c r="H27" s="6">
        <f t="shared" si="5"/>
        <v>0</v>
      </c>
      <c r="I27" s="6">
        <f t="shared" si="6"/>
        <v>0</v>
      </c>
      <c r="J27" s="6">
        <f t="shared" si="7"/>
        <v>0</v>
      </c>
    </row>
    <row r="28" spans="1:10" ht="15.75">
      <c r="A28" s="8" t="s">
        <v>134</v>
      </c>
      <c r="B28" s="6"/>
      <c r="C28" s="6"/>
      <c r="D28" s="6"/>
      <c r="E28" s="6"/>
      <c r="F28" s="6"/>
      <c r="G28" s="6"/>
      <c r="H28" s="6">
        <f t="shared" si="5"/>
        <v>0</v>
      </c>
      <c r="I28" s="6">
        <f t="shared" si="6"/>
        <v>0</v>
      </c>
      <c r="J28" s="6">
        <f t="shared" si="7"/>
        <v>0</v>
      </c>
    </row>
    <row r="29" spans="1:10" s="1" customFormat="1" ht="31.5">
      <c r="A29" s="8" t="s">
        <v>135</v>
      </c>
      <c r="B29" s="10"/>
      <c r="C29" s="6">
        <v>344</v>
      </c>
      <c r="D29" s="10"/>
      <c r="E29" s="10"/>
      <c r="F29" s="10"/>
      <c r="G29" s="10"/>
      <c r="H29" s="6">
        <f t="shared" si="5"/>
        <v>0</v>
      </c>
      <c r="I29" s="6">
        <f t="shared" si="6"/>
        <v>344</v>
      </c>
      <c r="J29" s="6">
        <f t="shared" si="7"/>
        <v>0</v>
      </c>
    </row>
    <row r="30" spans="1:10" ht="15.75">
      <c r="A30" s="8" t="s">
        <v>136</v>
      </c>
      <c r="B30" s="6">
        <v>436</v>
      </c>
      <c r="C30" s="6">
        <v>436</v>
      </c>
      <c r="D30" s="6">
        <v>436</v>
      </c>
      <c r="E30" s="6"/>
      <c r="F30" s="6"/>
      <c r="G30" s="6"/>
      <c r="H30" s="6">
        <f t="shared" si="5"/>
        <v>436</v>
      </c>
      <c r="I30" s="6">
        <f t="shared" si="6"/>
        <v>436</v>
      </c>
      <c r="J30" s="6">
        <f t="shared" si="7"/>
        <v>436</v>
      </c>
    </row>
    <row r="31" spans="1:10" ht="31.5">
      <c r="A31" s="8" t="s">
        <v>137</v>
      </c>
      <c r="B31" s="6"/>
      <c r="C31" s="6"/>
      <c r="D31" s="6"/>
      <c r="E31" s="6"/>
      <c r="F31" s="6"/>
      <c r="G31" s="6"/>
      <c r="H31" s="6">
        <f t="shared" si="5"/>
        <v>0</v>
      </c>
      <c r="I31" s="6">
        <f t="shared" si="6"/>
        <v>0</v>
      </c>
      <c r="J31" s="6">
        <f t="shared" si="7"/>
        <v>0</v>
      </c>
    </row>
    <row r="32" spans="1:10" ht="31.5">
      <c r="A32" s="8" t="s">
        <v>138</v>
      </c>
      <c r="B32" s="6"/>
      <c r="C32" s="6"/>
      <c r="D32" s="6"/>
      <c r="E32" s="6"/>
      <c r="F32" s="6"/>
      <c r="G32" s="6"/>
      <c r="H32" s="6">
        <f t="shared" si="5"/>
        <v>0</v>
      </c>
      <c r="I32" s="6">
        <f t="shared" si="6"/>
        <v>0</v>
      </c>
      <c r="J32" s="6">
        <f t="shared" si="7"/>
        <v>0</v>
      </c>
    </row>
  </sheetData>
  <sheetProtection/>
  <mergeCells count="2">
    <mergeCell ref="A2:J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&amp;C9. melléklet a 3/2015.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user</cp:lastModifiedBy>
  <cp:lastPrinted>2015-03-20T11:46:23Z</cp:lastPrinted>
  <dcterms:created xsi:type="dcterms:W3CDTF">2013-01-22T19:33:25Z</dcterms:created>
  <dcterms:modified xsi:type="dcterms:W3CDTF">2015-03-20T11:47:55Z</dcterms:modified>
  <cp:category/>
  <cp:version/>
  <cp:contentType/>
  <cp:contentStatus/>
</cp:coreProperties>
</file>