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<sst xmlns="http://schemas.openxmlformats.org/spreadsheetml/2006/main" count="4333" uniqueCount="632">
  <si>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</si>
  <si>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</si>
  <si>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</si>
  <si>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</si>
  <si>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</si>
  <si>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</si>
  <si>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</si>
  <si>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</si>
  <si>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</si>
  <si>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</si>
  <si>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</si>
  <si>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</si>
  <si>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</si>
  <si>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</si>
  <si>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</si>
  <si>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</si>
  <si>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</si>
  <si>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</si>
  <si>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</si>
  <si>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</si>
  <si>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</si>
  <si>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</si>
  <si>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</si>
  <si>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</si>
  <si>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</si>
  <si>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</si>
  <si>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</si>
  <si>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</si>
  <si>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</si>
  <si>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</si>
  <si>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</si>
  <si>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</si>
  <si>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</si>
  <si>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</si>
  <si>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</si>
  <si>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</si>
  <si>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</si>
  <si>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</si>
  <si>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</si>
  <si>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</si>
  <si>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</si>
  <si>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</si>
  <si>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</si>
  <si>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</si>
  <si>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</si>
  <si>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</si>
  <si>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</si>
  <si>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</si>
  <si>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</si>
  <si>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</si>
  <si>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</si>
  <si>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</si>
  <si>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</si>
  <si>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</si>
  <si>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</si>
  <si>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</si>
  <si>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</si>
  <si>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</si>
  <si>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</si>
  <si>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</si>
  <si>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</si>
  <si>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</si>
  <si>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</si>
  <si>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</si>
  <si>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</si>
  <si>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</si>
  <si>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</si>
  <si>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</si>
  <si>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</si>
  <si>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</si>
  <si>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</si>
  <si>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</si>
  <si>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</si>
  <si>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</si>
  <si>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</si>
  <si>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</si>
  <si>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</si>
  <si>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</si>
  <si>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</si>
  <si>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</si>
  <si>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</si>
  <si>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</si>
  <si>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</si>
  <si>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</si>
  <si>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</si>
  <si>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</si>
  <si>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</si>
  <si>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</si>
  <si>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</si>
  <si>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</si>
  <si>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</si>
  <si>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</si>
  <si>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</si>
  <si>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</si>
  <si>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</si>
  <si>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</si>
  <si>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</si>
  <si>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</si>
  <si>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</si>
  <si>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</si>
  <si>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</si>
  <si>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</si>
  <si>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</si>
  <si>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</si>
  <si>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</si>
  <si>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</si>
  <si>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</si>
  <si>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</si>
  <si>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</si>
  <si>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</si>
  <si>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</si>
  <si>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</si>
  <si>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</si>
  <si>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</si>
  <si>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</si>
  <si>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</si>
  <si>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</si>
  <si>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</si>
  <si>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</si>
  <si>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</si>
  <si>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</si>
  <si>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</si>
  <si>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</si>
  <si>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</si>
  <si>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</si>
  <si>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</si>
  <si>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</si>
  <si>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</si>
  <si>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</si>
  <si>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</si>
  <si>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</si>
  <si>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</si>
  <si>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</si>
  <si>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</si>
  <si>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</si>
  <si>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</si>
  <si>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</si>
  <si>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</si>
  <si>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</si>
  <si>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</si>
  <si>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</si>
  <si>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</si>
  <si>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</si>
  <si>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</si>
  <si>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</si>
  <si>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</si>
  <si>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</si>
  <si>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</si>
  <si>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</si>
  <si>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</si>
  <si>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</si>
  <si>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</si>
  <si>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</si>
  <si>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</si>
  <si>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</si>
  <si>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</si>
  <si>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</si>
  <si>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</si>
  <si>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</si>
  <si>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</si>
  <si>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</si>
  <si>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</si>
  <si>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</si>
  <si>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</si>
  <si>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</si>
  <si>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</si>
  <si>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</si>
  <si>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</si>
  <si>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</si>
  <si>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</si>
  <si>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</si>
  <si>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</si>
  <si>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</si>
  <si>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</si>
  <si>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</si>
  <si>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</si>
  <si>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</si>
  <si>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</si>
  <si>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</si>
  <si>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</si>
  <si>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</si>
  <si>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</si>
  <si>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</si>
  <si>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</si>
  <si>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</si>
  <si>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</si>
  <si>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</si>
  <si>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</si>
  <si>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</si>
  <si>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</si>
  <si>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</si>
  <si>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</si>
  <si>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</si>
  <si>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</si>
  <si>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</si>
  <si>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</si>
  <si>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</si>
  <si>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</si>
  <si>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</si>
  <si>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</si>
  <si>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</si>
  <si>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</si>
  <si>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</si>
  <si>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</si>
  <si>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</si>
  <si>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</si>
  <si>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</si>
  <si>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</si>
  <si>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</si>
  <si>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</si>
  <si>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</si>
  <si>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</si>
  <si>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</si>
  <si>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</si>
  <si>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</si>
  <si>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</si>
  <si>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</si>
  <si>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</si>
  <si>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</si>
  <si>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</si>
  <si>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</si>
  <si>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</si>
  <si>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</si>
  <si>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</si>
  <si>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</si>
  <si>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</si>
  <si>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</si>
  <si>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</si>
  <si>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</si>
  <si>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</si>
  <si>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</si>
  <si>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</si>
  <si>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</si>
  <si>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</si>
  <si>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</si>
  <si>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</si>
  <si>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</si>
  <si>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</si>
  <si>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</si>
  <si>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</si>
  <si>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</si>
  <si>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</si>
  <si>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</si>
  <si>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</si>
  <si>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</si>
  <si>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</si>
  <si>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</si>
  <si>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</si>
  <si>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</si>
  <si>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</si>
  <si>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</si>
  <si>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</si>
  <si>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</si>
  <si>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</si>
  <si>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</si>
  <si>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</si>
  <si>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</si>
  <si>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</si>
  <si>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</si>
  <si>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</si>
  <si>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</si>
  <si>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</si>
  <si>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</si>
  <si>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</si>
  <si>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</si>
  <si>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</si>
  <si>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</si>
  <si>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</si>
  <si>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</si>
  <si>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</si>
  <si>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</si>
  <si>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</si>
  <si>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</si>
  <si>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</si>
  <si>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</si>
  <si>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</si>
  <si>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</si>
  <si>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</si>
  <si>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</si>
  <si>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</si>
  <si>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</si>
  <si>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</si>
  <si>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</si>
  <si>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</si>
  <si>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</si>
  <si>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</si>
  <si>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</si>
  <si>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</si>
  <si>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</si>
  <si>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</si>
  <si>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</si>
  <si>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</si>
  <si>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</si>
  <si>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</si>
  <si>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</si>
  <si>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</si>
  <si>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</si>
  <si>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</si>
  <si>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</si>
  <si>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</si>
  <si>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</si>
  <si>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</si>
  <si>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</si>
  <si>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</si>
  <si>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</si>
  <si>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</si>
  <si>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</si>
  <si>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</si>
  <si>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</si>
  <si>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</si>
  <si>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</si>
  <si>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</si>
  <si>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</si>
  <si>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</si>
  <si>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</si>
  <si>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</si>
  <si>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</si>
  <si>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</si>
  <si>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</si>
  <si>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</si>
  <si>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</si>
  <si>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</si>
  <si>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</si>
  <si>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</si>
  <si>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</si>
  <si>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</si>
  <si>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</si>
  <si>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</si>
  <si>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</si>
  <si>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</si>
  <si>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</si>
  <si>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</si>
  <si>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</si>
  <si>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</si>
  <si>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</si>
  <si>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</si>
  <si>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</si>
  <si>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</si>
  <si>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</si>
  <si>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</si>
  <si>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</si>
  <si>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</si>
  <si>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</si>
  <si>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</si>
  <si>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</si>
  <si>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</si>
  <si>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</si>
  <si>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</si>
  <si>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</si>
  <si>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</si>
  <si>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</si>
  <si>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</si>
  <si>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</si>
  <si>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</si>
  <si>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</si>
  <si>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</si>
  <si>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</si>
  <si>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</si>
  <si>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</si>
  <si>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</si>
  <si>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</si>
  <si>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</si>
  <si>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</si>
  <si>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</si>
  <si>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</si>
  <si>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</si>
  <si>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</si>
  <si>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</si>
  <si>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</si>
  <si>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</si>
  <si>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</si>
  <si>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</si>
  <si>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</si>
  <si>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</si>
  <si>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</si>
  <si>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</si>
  <si>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</si>
  <si>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</si>
  <si>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</si>
  <si>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</si>
  <si>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</si>
  <si>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</si>
  <si>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</si>
  <si>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</si>
  <si>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</si>
  <si>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</si>
  <si>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</si>
  <si>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</si>
  <si>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</si>
  <si>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</si>
  <si>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</si>
  <si>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</si>
  <si>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</si>
  <si>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</si>
  <si>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</si>
  <si>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</si>
  <si>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</si>
  <si>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</si>
  <si>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</si>
  <si>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</si>
  <si>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</si>
  <si>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</si>
  <si>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</si>
  <si>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</si>
  <si>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</si>
  <si>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</si>
  <si>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</si>
  <si>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</si>
  <si>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</si>
  <si>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</si>
  <si>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</si>
  <si>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</si>
  <si>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</si>
  <si>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</si>
  <si>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</si>
  <si>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</si>
  <si>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</si>
  <si>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</si>
  <si>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</si>
  <si>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</si>
  <si>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</si>
  <si>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</si>
  <si>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</si>
  <si>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</si>
  <si>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</si>
  <si>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</si>
  <si>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</si>
  <si>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</si>
  <si>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</si>
  <si>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</si>
  <si>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</si>
  <si>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</si>
  <si>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</si>
  <si>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</si>
  <si>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</si>
  <si>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</si>
  <si>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</si>
  <si>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</si>
  <si>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</si>
  <si>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</si>
  <si>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</si>
  <si>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</si>
  <si>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</si>
  <si>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</si>
  <si>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</si>
  <si>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</si>
  <si>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</si>
  <si>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</si>
  <si>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</si>
  <si>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</si>
  <si>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</si>
  <si>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</si>
  <si>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</si>
  <si>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</si>
  <si>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</si>
  <si>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</si>
  <si>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</si>
  <si>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</si>
  <si>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</si>
  <si>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</si>
  <si>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</si>
  <si>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</si>
  <si>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</si>
  <si>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</si>
  <si>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</si>
  <si>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</si>
  <si>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</si>
  <si>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</si>
  <si>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</si>
  <si>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</si>
  <si>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</si>
  <si>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</si>
  <si>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</si>
  <si>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</si>
  <si>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</si>
  <si>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</si>
  <si>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</si>
  <si>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</si>
  <si>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</si>
  <si>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</si>
  <si>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</si>
  <si>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</si>
  <si>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</si>
  <si>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</si>
  <si>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</si>
  <si>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</si>
  <si>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</si>
  <si>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</si>
  <si>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</si>
  <si>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</si>
  <si>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</si>
  <si>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</si>
  <si>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</si>
  <si>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</si>
  <si>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</si>
  <si>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</si>
  <si>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</si>
  <si>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</si>
  <si>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</si>
  <si>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</si>
  <si>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</si>
  <si>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</si>
  <si>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</si>
  <si>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</si>
  <si>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</si>
  <si>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</si>
  <si>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</si>
  <si>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</si>
  <si>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</si>
  <si>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</si>
  <si>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</si>
  <si>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</si>
  <si>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</si>
  <si>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</si>
  <si>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</si>
  <si>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</si>
  <si>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</si>
  <si>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</si>
  <si>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</si>
  <si>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</si>
  <si>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</si>
  <si>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</si>
  <si>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</si>
  <si>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</si>
  <si>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</si>
  <si>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</si>
  <si>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</si>
  <si>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</si>
  <si>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</si>
  <si>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</si>
  <si>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</si>
  <si>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</si>
  <si>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</si>
  <si>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</si>
  <si>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</si>
  <si>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</si>
  <si>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</si>
  <si>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</si>
  <si>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</si>
  <si>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</si>
  <si>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</si>
  <si>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</si>
  <si>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</si>
  <si>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</si>
  <si>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</si>
  <si>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</si>
  <si>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</si>
  <si>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</si>
  <si>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</si>
  <si>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</si>
  <si>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</si>
  <si>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</si>
  <si>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</si>
  <si>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</si>
  <si>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</si>
  <si>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</si>
  <si>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</si>
  <si>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</si>
  <si>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</si>
  <si>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</si>
  <si>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</si>
  <si>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</si>
  <si>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</si>
  <si>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</si>
  <si>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</si>
  <si>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</si>
  <si>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</si>
  <si>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</si>
  <si>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</si>
  <si>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</si>
  <si>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</si>
  <si>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</si>
  <si>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</si>
  <si>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</si>
  <si>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</si>
  <si>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</si>
  <si>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</si>
  <si>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</si>
  <si>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</si>
  <si>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</si>
  <si>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</si>
  <si>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 xml:space="preserve"> forintban</t>
  </si>
  <si>
    <t>forintban</t>
  </si>
  <si>
    <t xml:space="preserve"> forintban </t>
  </si>
  <si>
    <t>Balatongyörök Község Önkormányzatának adósságot keletkeztető ügyletekből és kezességvállalásokból fennálló kötelezettségei</t>
  </si>
  <si>
    <t>Balatongyörök Község Önkormányzatának saját bevételeinek részletezése az adósságot keletkeztető ügyletből származó tárgyévi fizetési kötelezettség megállapításához</t>
  </si>
  <si>
    <t xml:space="preserve">forintban </t>
  </si>
  <si>
    <t>71-es út (Becehegy alatt) terület beszerzése</t>
  </si>
  <si>
    <t>2016</t>
  </si>
  <si>
    <t>Dózsa György utcai sarki telek beszerzése</t>
  </si>
  <si>
    <t>Biztonsági kamera beszerzése</t>
  </si>
  <si>
    <t>Egyéb kisértékű informatikai és tárgyi eszköz beszerzése</t>
  </si>
  <si>
    <t xml:space="preserve">Petőfi utca felújítása </t>
  </si>
  <si>
    <t>Petőfi utca ivóvíz rekonstrúkció</t>
  </si>
  <si>
    <t>Petőfi utca villanyvezeték felújítása</t>
  </si>
  <si>
    <t>Közutak általános felújítása</t>
  </si>
  <si>
    <t>Szilváskerti utca (temetőnél) 800m út rendezés</t>
  </si>
  <si>
    <t>Petőfi és Kossuth utca felújítás utáni rendezés</t>
  </si>
  <si>
    <t>Körforgalom meletti terület rendezése</t>
  </si>
  <si>
    <t>71-es út meletti terület rendezése (Becehegy alatt)</t>
  </si>
  <si>
    <t>Műhely épület "kismértékű) felújítása</t>
  </si>
  <si>
    <t>Strandi sétány foytatása</t>
  </si>
  <si>
    <t>Strand, Mangó és Parti csóka büfék járda építése</t>
  </si>
  <si>
    <t>Vonyarcvashegyi Eötvös Károly Általános Iskola</t>
  </si>
  <si>
    <t>Vonyarcvashegyi Közös Önkormányzati Hivatal</t>
  </si>
  <si>
    <t>Vonyarcvashegyi Nyitnikék Óvoda Balatongyöröki Tagintézménye</t>
  </si>
  <si>
    <t>I.1.ba Zöldteület-gazdálkodással kapcsolatos feladatok ellátásának támogatása</t>
  </si>
  <si>
    <t>I.1.bb Közvilágítás fenntartásának támogatása</t>
  </si>
  <si>
    <t>I.1.bc Köztemető fenntartásával kapcsolatos feladatok támogatása</t>
  </si>
  <si>
    <t>I.1.bd Közutak fenntartásának támogatása</t>
  </si>
  <si>
    <t>I.1.c Egyéb önkormányzati feldatok támogatása</t>
  </si>
  <si>
    <t>I.1.d Lakott külterülettel kapcsolatos feladatok támogatása</t>
  </si>
  <si>
    <t>I.1.e Üdülőhelyi feladatok támogatása</t>
  </si>
  <si>
    <t>I.1. jogcímhez kapcsolodó kiegészítés</t>
  </si>
  <si>
    <t>III.2. A települési önkormányzatok szociális feladatainak egyéb támogatása</t>
  </si>
  <si>
    <t>III.3.c (1) szociális étkezés</t>
  </si>
  <si>
    <t>IV.1.d Települési önkormányzatok nyilvános könyvtári és művelődési feladatainak támogatása</t>
  </si>
  <si>
    <t>Gyenesdiás Nagyközség Önkormányzata</t>
  </si>
  <si>
    <t>gyermekorvos többlet kiadás támogatása</t>
  </si>
  <si>
    <t>működési célú támogatás</t>
  </si>
  <si>
    <t xml:space="preserve">Keszthely és Környéke Kistérségi Többcélú Társulás </t>
  </si>
  <si>
    <t>belső ellenőrzési hozzájárulás</t>
  </si>
  <si>
    <t>Házi segítségnyújtás feladat támogatása</t>
  </si>
  <si>
    <t>Jelzőrendszeres házi segítségnyújtás</t>
  </si>
  <si>
    <t>Civil szervezetek támogatása</t>
  </si>
  <si>
    <t>Költségvetési szerv I. Bertha Bulcsu Művelődési Ház és Könyvtár</t>
  </si>
  <si>
    <t>Balatongyörök Község Önkormányzata</t>
  </si>
  <si>
    <t>74500516-11026785-00000000</t>
  </si>
  <si>
    <t>Éves eredeti kiadási előirányzat: 345043.269,- Ft</t>
  </si>
  <si>
    <t>30 napon túli elismert tartozásállomány összesen:  0,- Ft</t>
  </si>
  <si>
    <t>3.770.509</t>
  </si>
  <si>
    <t>7.192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</si>
</sst>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7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9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6" xfId="0" applyFont="1" applyFill="1" applyBorder="1" applyAlignment="1" applyProtection="1">
      <alignment horizontal="right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8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7" xfId="46" applyNumberFormat="1" applyFont="1" applyFill="1" applyBorder="1" applyAlignment="1">
      <alignment/>
    </xf>
    <xf numFmtId="16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6" applyNumberFormat="1" applyFont="1" applyFill="1" applyBorder="1" applyAlignment="1" applyProtection="1">
      <alignment/>
      <protection/>
    </xf>
    <xf numFmtId="166" fontId="17" fillId="0" borderId="48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27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8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8" xfId="46" applyNumberFormat="1" applyFont="1" applyFill="1" applyBorder="1" applyAlignment="1" applyProtection="1">
      <alignment/>
      <protection locked="0"/>
    </xf>
    <xf numFmtId="166" fontId="17" fillId="0" borderId="53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 quotePrefix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8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0" xfId="58" applyFont="1" applyFill="1" applyBorder="1" applyAlignment="1" applyProtection="1">
      <alignment horizontal="center" vertical="center" wrapTex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8" xfId="58" applyFont="1" applyFill="1" applyBorder="1" applyAlignment="1" applyProtection="1">
      <alignment horizontal="left" vertical="center" wrapText="1" indent="7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9" xfId="58" applyFont="1" applyFill="1" applyBorder="1" applyAlignment="1" applyProtection="1">
      <alignment horizontal="center" vertical="center"/>
      <protection/>
    </xf>
    <xf numFmtId="164" fontId="7" fillId="0" borderId="29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3" fontId="17" fillId="0" borderId="37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right" vertical="center" indent="1"/>
      <protection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vertical="center"/>
      <protection locked="0"/>
    </xf>
    <xf numFmtId="164" fontId="17" fillId="0" borderId="12" xfId="0" applyNumberFormat="1" applyFont="1" applyFill="1" applyBorder="1" applyAlignment="1" applyProtection="1">
      <alignment horizontal="right" vertical="center"/>
      <protection locked="0"/>
    </xf>
    <xf numFmtId="164" fontId="17" fillId="0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164" fontId="16" fillId="0" borderId="46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8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8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156</v>
      </c>
    </row>
    <row r="4" spans="1:2" ht="12.75">
      <c r="A4" s="163"/>
      <c r="B4" s="163"/>
    </row>
    <row r="5" spans="1:2" s="175" customFormat="1" ht="15.75">
      <c r="A5" s="105" t="s">
        <v>575</v>
      </c>
      <c r="B5" s="174"/>
    </row>
    <row r="6" spans="1:2" ht="12.75">
      <c r="A6" s="163"/>
      <c r="B6" s="163"/>
    </row>
    <row r="7" spans="1:2" ht="12.75">
      <c r="A7" s="163" t="s">
        <v>560</v>
      </c>
      <c r="B7" s="163" t="s">
        <v>501</v>
      </c>
    </row>
    <row r="8" spans="1:2" ht="12.75">
      <c r="A8" s="163" t="s">
        <v>561</v>
      </c>
      <c r="B8" s="163" t="s">
        <v>502</v>
      </c>
    </row>
    <row r="9" spans="1:2" ht="12.75">
      <c r="A9" s="163" t="s">
        <v>562</v>
      </c>
      <c r="B9" s="163" t="s">
        <v>503</v>
      </c>
    </row>
    <row r="10" spans="1:2" ht="12.75">
      <c r="A10" s="163"/>
      <c r="B10" s="163"/>
    </row>
    <row r="11" spans="1:2" ht="12.75">
      <c r="A11" s="163"/>
      <c r="B11" s="163"/>
    </row>
    <row r="12" spans="1:2" s="175" customFormat="1" ht="15.75">
      <c r="A12" s="105" t="str">
        <f>+CONCATENATE(LEFT(A5,4),". évi előirányzat KIADÁSOK")</f>
        <v>2016. évi előirányzat KIADÁSOK</v>
      </c>
      <c r="B12" s="174"/>
    </row>
    <row r="13" spans="1:2" ht="12.75">
      <c r="A13" s="163"/>
      <c r="B13" s="163"/>
    </row>
    <row r="14" spans="1:2" ht="12.75">
      <c r="A14" s="163" t="s">
        <v>563</v>
      </c>
      <c r="B14" s="163" t="s">
        <v>504</v>
      </c>
    </row>
    <row r="15" spans="1:2" ht="12.75">
      <c r="A15" s="163" t="s">
        <v>564</v>
      </c>
      <c r="B15" s="163" t="s">
        <v>505</v>
      </c>
    </row>
    <row r="16" spans="1:2" ht="12.75">
      <c r="A16" s="163" t="s">
        <v>565</v>
      </c>
      <c r="B16" s="163" t="s">
        <v>506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PageLayoutView="120" workbookViewId="0" topLeftCell="A1">
      <selection activeCell="C7" sqref="C7"/>
    </sheetView>
  </sheetViews>
  <sheetFormatPr defaultColWidth="9.00390625" defaultRowHeight="12.75"/>
  <cols>
    <col min="1" max="1" width="5.625" style="177" customWidth="1"/>
    <col min="2" max="2" width="68.625" style="177" customWidth="1"/>
    <col min="3" max="3" width="19.50390625" style="177" customWidth="1"/>
    <col min="4" max="16384" width="9.375" style="177" customWidth="1"/>
  </cols>
  <sheetData>
    <row r="1" spans="1:3" ht="33" customHeight="1">
      <c r="A1" s="605" t="s">
        <v>585</v>
      </c>
      <c r="B1" s="605"/>
      <c r="C1" s="605"/>
    </row>
    <row r="2" spans="1:4" ht="15.75" customHeight="1" thickBot="1">
      <c r="A2" s="178"/>
      <c r="B2" s="178"/>
      <c r="C2" s="189" t="s">
        <v>586</v>
      </c>
      <c r="D2" s="184"/>
    </row>
    <row r="3" spans="1:3" ht="26.25" customHeight="1" thickBot="1">
      <c r="A3" s="208" t="s">
        <v>17</v>
      </c>
      <c r="B3" s="209" t="s">
        <v>201</v>
      </c>
      <c r="C3" s="210" t="str">
        <f>+'1.1.sz.mell.'!C3</f>
        <v>2016. évi előirányzat</v>
      </c>
    </row>
    <row r="4" spans="1:3" ht="15.75" thickBot="1">
      <c r="A4" s="211"/>
      <c r="B4" s="576" t="s">
        <v>507</v>
      </c>
      <c r="C4" s="577" t="s">
        <v>508</v>
      </c>
    </row>
    <row r="5" spans="1:3" ht="15">
      <c r="A5" s="212" t="s">
        <v>19</v>
      </c>
      <c r="B5" s="401" t="s">
        <v>517</v>
      </c>
      <c r="C5" s="398">
        <v>112600000</v>
      </c>
    </row>
    <row r="6" spans="1:3" ht="24.75">
      <c r="A6" s="213" t="s">
        <v>20</v>
      </c>
      <c r="B6" s="434" t="s">
        <v>257</v>
      </c>
      <c r="C6" s="399">
        <v>73900760</v>
      </c>
    </row>
    <row r="7" spans="1:3" ht="15">
      <c r="A7" s="213" t="s">
        <v>21</v>
      </c>
      <c r="B7" s="435" t="s">
        <v>518</v>
      </c>
      <c r="C7" s="399">
        <v>500000</v>
      </c>
    </row>
    <row r="8" spans="1:3" ht="24.75">
      <c r="A8" s="213" t="s">
        <v>22</v>
      </c>
      <c r="B8" s="435" t="s">
        <v>259</v>
      </c>
      <c r="C8" s="399">
        <v>300000</v>
      </c>
    </row>
    <row r="9" spans="1:3" ht="15">
      <c r="A9" s="214" t="s">
        <v>23</v>
      </c>
      <c r="B9" s="435" t="s">
        <v>258</v>
      </c>
      <c r="C9" s="400"/>
    </row>
    <row r="10" spans="1:3" ht="15.75" thickBot="1">
      <c r="A10" s="213" t="s">
        <v>24</v>
      </c>
      <c r="B10" s="436" t="s">
        <v>519</v>
      </c>
      <c r="C10" s="399"/>
    </row>
    <row r="11" spans="1:3" ht="15.75" thickBot="1">
      <c r="A11" s="614" t="s">
        <v>204</v>
      </c>
      <c r="B11" s="615"/>
      <c r="C11" s="215">
        <f>SUM(C5:C10)</f>
        <v>187300760</v>
      </c>
    </row>
    <row r="12" spans="1:3" ht="23.25" customHeight="1">
      <c r="A12" s="616" t="s">
        <v>232</v>
      </c>
      <c r="B12" s="616"/>
      <c r="C12" s="616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5/2016. (II.23.)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PageLayoutView="120" workbookViewId="0" topLeftCell="A1">
      <selection activeCell="C14" sqref="C14"/>
    </sheetView>
  </sheetViews>
  <sheetFormatPr defaultColWidth="9.00390625" defaultRowHeight="12.75"/>
  <cols>
    <col min="1" max="1" width="5.625" style="177" customWidth="1"/>
    <col min="2" max="2" width="66.875" style="177" customWidth="1"/>
    <col min="3" max="3" width="27.00390625" style="177" customWidth="1"/>
    <col min="4" max="16384" width="9.375" style="177" customWidth="1"/>
  </cols>
  <sheetData>
    <row r="1" spans="1:3" ht="33" customHeight="1">
      <c r="A1" s="605" t="str">
        <f>+CONCATENATE("Balatongyörök Község Önkormányzatának ",CONCATENATE(LEFT(ÖSSZEFÜGGÉSEK!A5,4),". évi adósságot keletkeztető fejlesztési céljai"))</f>
        <v>Balatongyörök Község Önkormányzatának 2016. évi adósságot keletkeztető fejlesztési céljai</v>
      </c>
      <c r="B1" s="605"/>
      <c r="C1" s="605"/>
    </row>
    <row r="2" spans="1:4" ht="15.75" customHeight="1" thickBot="1">
      <c r="A2" s="178"/>
      <c r="B2" s="178"/>
      <c r="C2" s="189" t="s">
        <v>583</v>
      </c>
      <c r="D2" s="184"/>
    </row>
    <row r="3" spans="1:3" ht="26.25" customHeight="1" thickBot="1">
      <c r="A3" s="208" t="s">
        <v>17</v>
      </c>
      <c r="B3" s="209" t="s">
        <v>205</v>
      </c>
      <c r="C3" s="210" t="s">
        <v>230</v>
      </c>
    </row>
    <row r="4" spans="1:3" ht="15.75" thickBot="1">
      <c r="A4" s="211"/>
      <c r="B4" s="576" t="s">
        <v>507</v>
      </c>
      <c r="C4" s="577" t="s">
        <v>508</v>
      </c>
    </row>
    <row r="5" spans="1:3" ht="15">
      <c r="A5" s="212" t="s">
        <v>19</v>
      </c>
      <c r="B5" s="219"/>
      <c r="C5" s="216"/>
    </row>
    <row r="6" spans="1:3" ht="15">
      <c r="A6" s="213" t="s">
        <v>20</v>
      </c>
      <c r="B6" s="220"/>
      <c r="C6" s="217"/>
    </row>
    <row r="7" spans="1:3" ht="15.75" thickBot="1">
      <c r="A7" s="214" t="s">
        <v>21</v>
      </c>
      <c r="B7" s="221"/>
      <c r="C7" s="218"/>
    </row>
    <row r="8" spans="1:3" s="522" customFormat="1" ht="17.25" customHeight="1" thickBot="1">
      <c r="A8" s="523" t="s">
        <v>22</v>
      </c>
      <c r="B8" s="158" t="s">
        <v>206</v>
      </c>
      <c r="C8" s="215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5/2016. (II.23.)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9" sqref="E9"/>
    </sheetView>
  </sheetViews>
  <sheetFormatPr defaultColWidth="9.00390625" defaultRowHeight="12.75"/>
  <cols>
    <col min="1" max="1" width="47.125" style="47" customWidth="1"/>
    <col min="2" max="2" width="15.625" style="46" customWidth="1"/>
    <col min="3" max="3" width="16.375" style="46" customWidth="1"/>
    <col min="4" max="4" width="18.00390625" style="46" customWidth="1"/>
    <col min="5" max="5" width="16.625" style="46" customWidth="1"/>
    <col min="6" max="6" width="18.875" style="60" customWidth="1"/>
    <col min="7" max="8" width="12.875" style="46" customWidth="1"/>
    <col min="9" max="9" width="13.875" style="46" customWidth="1"/>
    <col min="10" max="16384" width="9.375" style="46" customWidth="1"/>
  </cols>
  <sheetData>
    <row r="1" spans="1:6" ht="25.5" customHeight="1">
      <c r="A1" s="617" t="s">
        <v>0</v>
      </c>
      <c r="B1" s="617"/>
      <c r="C1" s="617"/>
      <c r="D1" s="617"/>
      <c r="E1" s="617"/>
      <c r="F1" s="617"/>
    </row>
    <row r="2" spans="1:6" ht="22.5" customHeight="1" thickBot="1">
      <c r="A2" s="224"/>
      <c r="B2" s="60"/>
      <c r="C2" s="60"/>
      <c r="D2" s="60"/>
      <c r="E2" s="60"/>
      <c r="F2" s="56" t="s">
        <v>583</v>
      </c>
    </row>
    <row r="3" spans="1:6" s="49" customFormat="1" ht="44.25" customHeight="1" thickBot="1">
      <c r="A3" s="225" t="s">
        <v>67</v>
      </c>
      <c r="B3" s="226" t="s">
        <v>68</v>
      </c>
      <c r="C3" s="226" t="s">
        <v>69</v>
      </c>
      <c r="D3" s="226" t="str">
        <f>+CONCATENATE("Felhasználás   ",LEFT(ÖSSZEFÜGGÉSEK!A5,4)-1,". XII. 31-ig")</f>
        <v>Felhasználás   2015. XII. 31-ig</v>
      </c>
      <c r="E3" s="226" t="str">
        <f>+'1.1.sz.mell.'!C3</f>
        <v>2016. évi előirányzat</v>
      </c>
      <c r="F3" s="57" t="str">
        <f>+CONCATENATE(LEFT(ÖSSZEFÜGGÉSEK!A5,4),". utáni szükséglet")</f>
        <v>2016. utáni szükséglet</v>
      </c>
    </row>
    <row r="4" spans="1:6" s="60" customFormat="1" ht="12" customHeight="1" thickBot="1">
      <c r="A4" s="58" t="s">
        <v>507</v>
      </c>
      <c r="B4" s="59" t="s">
        <v>508</v>
      </c>
      <c r="C4" s="59" t="s">
        <v>509</v>
      </c>
      <c r="D4" s="59" t="s">
        <v>511</v>
      </c>
      <c r="E4" s="59" t="s">
        <v>510</v>
      </c>
      <c r="F4" s="580" t="s">
        <v>579</v>
      </c>
    </row>
    <row r="5" spans="1:6" ht="15.75" customHeight="1">
      <c r="A5" s="524" t="s">
        <v>587</v>
      </c>
      <c r="B5" s="28">
        <v>1900000</v>
      </c>
      <c r="C5" s="526" t="s">
        <v>588</v>
      </c>
      <c r="D5" s="28"/>
      <c r="E5" s="28">
        <v>1900000</v>
      </c>
      <c r="F5" s="61">
        <f aca="true" t="shared" si="0" ref="F5:F22">B5-D5-E5</f>
        <v>0</v>
      </c>
    </row>
    <row r="6" spans="1:6" ht="15.75" customHeight="1">
      <c r="A6" s="524" t="s">
        <v>589</v>
      </c>
      <c r="B6" s="28">
        <v>7000000</v>
      </c>
      <c r="C6" s="526" t="s">
        <v>588</v>
      </c>
      <c r="D6" s="28"/>
      <c r="E6" s="28">
        <v>7000000</v>
      </c>
      <c r="F6" s="61">
        <f t="shared" si="0"/>
        <v>0</v>
      </c>
    </row>
    <row r="7" spans="1:6" ht="15.75" customHeight="1">
      <c r="A7" s="524" t="s">
        <v>590</v>
      </c>
      <c r="B7" s="28">
        <v>1270000</v>
      </c>
      <c r="C7" s="526" t="s">
        <v>588</v>
      </c>
      <c r="D7" s="28"/>
      <c r="E7" s="28">
        <v>1270000</v>
      </c>
      <c r="F7" s="61">
        <f t="shared" si="0"/>
        <v>0</v>
      </c>
    </row>
    <row r="8" spans="1:6" ht="15.75" customHeight="1">
      <c r="A8" s="582" t="s">
        <v>591</v>
      </c>
      <c r="B8" s="28">
        <v>2097000</v>
      </c>
      <c r="C8" s="526" t="s">
        <v>588</v>
      </c>
      <c r="D8" s="28"/>
      <c r="E8" s="28">
        <v>2097000</v>
      </c>
      <c r="F8" s="61">
        <f t="shared" si="0"/>
        <v>0</v>
      </c>
    </row>
    <row r="9" spans="1:6" ht="15.75" customHeight="1">
      <c r="A9" s="524"/>
      <c r="B9" s="28"/>
      <c r="C9" s="526"/>
      <c r="D9" s="28"/>
      <c r="E9" s="28"/>
      <c r="F9" s="61">
        <f t="shared" si="0"/>
        <v>0</v>
      </c>
    </row>
    <row r="10" spans="1:6" ht="15.75" customHeight="1">
      <c r="A10" s="525"/>
      <c r="B10" s="28"/>
      <c r="C10" s="526"/>
      <c r="D10" s="28"/>
      <c r="E10" s="28"/>
      <c r="F10" s="61">
        <f t="shared" si="0"/>
        <v>0</v>
      </c>
    </row>
    <row r="11" spans="1:6" ht="15.75" customHeight="1">
      <c r="A11" s="524"/>
      <c r="B11" s="28"/>
      <c r="C11" s="526"/>
      <c r="D11" s="28"/>
      <c r="E11" s="28"/>
      <c r="F11" s="61">
        <f t="shared" si="0"/>
        <v>0</v>
      </c>
    </row>
    <row r="12" spans="1:6" ht="15.75" customHeight="1">
      <c r="A12" s="524"/>
      <c r="B12" s="28"/>
      <c r="C12" s="526"/>
      <c r="D12" s="28"/>
      <c r="E12" s="28"/>
      <c r="F12" s="61">
        <f t="shared" si="0"/>
        <v>0</v>
      </c>
    </row>
    <row r="13" spans="1:6" ht="15.75" customHeight="1">
      <c r="A13" s="524"/>
      <c r="B13" s="28"/>
      <c r="C13" s="526"/>
      <c r="D13" s="28"/>
      <c r="E13" s="28"/>
      <c r="F13" s="61">
        <f t="shared" si="0"/>
        <v>0</v>
      </c>
    </row>
    <row r="14" spans="1:6" ht="15.75" customHeight="1">
      <c r="A14" s="524"/>
      <c r="B14" s="28"/>
      <c r="C14" s="526"/>
      <c r="D14" s="28"/>
      <c r="E14" s="28"/>
      <c r="F14" s="61">
        <f t="shared" si="0"/>
        <v>0</v>
      </c>
    </row>
    <row r="15" spans="1:6" ht="15.75" customHeight="1">
      <c r="A15" s="524"/>
      <c r="B15" s="28"/>
      <c r="C15" s="526"/>
      <c r="D15" s="28"/>
      <c r="E15" s="28"/>
      <c r="F15" s="61">
        <f t="shared" si="0"/>
        <v>0</v>
      </c>
    </row>
    <row r="16" spans="1:6" ht="15.75" customHeight="1">
      <c r="A16" s="524"/>
      <c r="B16" s="28"/>
      <c r="C16" s="526"/>
      <c r="D16" s="28"/>
      <c r="E16" s="28"/>
      <c r="F16" s="61">
        <f t="shared" si="0"/>
        <v>0</v>
      </c>
    </row>
    <row r="17" spans="1:6" ht="15.75" customHeight="1">
      <c r="A17" s="524"/>
      <c r="B17" s="28"/>
      <c r="C17" s="526"/>
      <c r="D17" s="28"/>
      <c r="E17" s="28"/>
      <c r="F17" s="61">
        <f t="shared" si="0"/>
        <v>0</v>
      </c>
    </row>
    <row r="18" spans="1:6" ht="15.75" customHeight="1">
      <c r="A18" s="524"/>
      <c r="B18" s="28"/>
      <c r="C18" s="526"/>
      <c r="D18" s="28"/>
      <c r="E18" s="28"/>
      <c r="F18" s="61">
        <f t="shared" si="0"/>
        <v>0</v>
      </c>
    </row>
    <row r="19" spans="1:6" ht="15.75" customHeight="1">
      <c r="A19" s="524"/>
      <c r="B19" s="28"/>
      <c r="C19" s="526"/>
      <c r="D19" s="28"/>
      <c r="E19" s="28"/>
      <c r="F19" s="61">
        <f t="shared" si="0"/>
        <v>0</v>
      </c>
    </row>
    <row r="20" spans="1:6" ht="15.75" customHeight="1">
      <c r="A20" s="524"/>
      <c r="B20" s="28"/>
      <c r="C20" s="526"/>
      <c r="D20" s="28"/>
      <c r="E20" s="28"/>
      <c r="F20" s="61">
        <f t="shared" si="0"/>
        <v>0</v>
      </c>
    </row>
    <row r="21" spans="1:6" ht="15.75" customHeight="1">
      <c r="A21" s="524"/>
      <c r="B21" s="28"/>
      <c r="C21" s="526"/>
      <c r="D21" s="28"/>
      <c r="E21" s="28"/>
      <c r="F21" s="61">
        <f t="shared" si="0"/>
        <v>0</v>
      </c>
    </row>
    <row r="22" spans="1:6" ht="15.75" customHeight="1" thickBot="1">
      <c r="A22" s="62"/>
      <c r="B22" s="29"/>
      <c r="C22" s="527"/>
      <c r="D22" s="29"/>
      <c r="E22" s="29"/>
      <c r="F22" s="63">
        <f t="shared" si="0"/>
        <v>0</v>
      </c>
    </row>
    <row r="23" spans="1:6" s="66" customFormat="1" ht="18" customHeight="1" thickBot="1">
      <c r="A23" s="227" t="s">
        <v>66</v>
      </c>
      <c r="B23" s="64">
        <f>SUM(B5:B22)</f>
        <v>12267000</v>
      </c>
      <c r="C23" s="145"/>
      <c r="D23" s="64">
        <f>SUM(D5:D22)</f>
        <v>0</v>
      </c>
      <c r="E23" s="64">
        <f>SUM(E5:E22)</f>
        <v>12267000</v>
      </c>
      <c r="F23" s="6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5/2016.(II.23.)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6" sqref="A16"/>
    </sheetView>
  </sheetViews>
  <sheetFormatPr defaultColWidth="9.00390625" defaultRowHeight="12.75"/>
  <cols>
    <col min="1" max="1" width="60.625" style="47" customWidth="1"/>
    <col min="2" max="2" width="15.625" style="46" customWidth="1"/>
    <col min="3" max="3" width="16.375" style="46" customWidth="1"/>
    <col min="4" max="4" width="18.00390625" style="46" customWidth="1"/>
    <col min="5" max="5" width="16.625" style="46" customWidth="1"/>
    <col min="6" max="6" width="18.875" style="46" customWidth="1"/>
    <col min="7" max="8" width="12.875" style="46" customWidth="1"/>
    <col min="9" max="9" width="13.875" style="46" customWidth="1"/>
    <col min="10" max="16384" width="9.375" style="46" customWidth="1"/>
  </cols>
  <sheetData>
    <row r="1" spans="1:6" ht="24.75" customHeight="1">
      <c r="A1" s="617" t="s">
        <v>1</v>
      </c>
      <c r="B1" s="617"/>
      <c r="C1" s="617"/>
      <c r="D1" s="617"/>
      <c r="E1" s="617"/>
      <c r="F1" s="617"/>
    </row>
    <row r="2" spans="1:6" ht="23.25" customHeight="1" thickBot="1">
      <c r="A2" s="224"/>
      <c r="B2" s="60"/>
      <c r="C2" s="60"/>
      <c r="D2" s="60"/>
      <c r="E2" s="60"/>
      <c r="F2" s="56" t="s">
        <v>583</v>
      </c>
    </row>
    <row r="3" spans="1:6" s="49" customFormat="1" ht="48.75" customHeight="1" thickBot="1">
      <c r="A3" s="225" t="s">
        <v>70</v>
      </c>
      <c r="B3" s="226" t="s">
        <v>68</v>
      </c>
      <c r="C3" s="226" t="s">
        <v>69</v>
      </c>
      <c r="D3" s="226" t="str">
        <f>+'6.sz.mell.'!D3</f>
        <v>Felhasználás   2015. XII. 31-ig</v>
      </c>
      <c r="E3" s="226" t="str">
        <f>+'6.sz.mell.'!E3</f>
        <v>2016. évi előirányzat</v>
      </c>
      <c r="F3" s="578" t="str">
        <f>+CONCATENATE(LEFT(ÖSSZEFÜGGÉSEK!A5,4),". utáni szükséglet ",CHAR(10),"")</f>
        <v>2016. utáni szükséglet 
</v>
      </c>
    </row>
    <row r="4" spans="1:6" s="60" customFormat="1" ht="15" customHeight="1" thickBot="1">
      <c r="A4" s="58" t="s">
        <v>507</v>
      </c>
      <c r="B4" s="59" t="s">
        <v>508</v>
      </c>
      <c r="C4" s="59" t="s">
        <v>509</v>
      </c>
      <c r="D4" s="59" t="s">
        <v>511</v>
      </c>
      <c r="E4" s="59" t="s">
        <v>510</v>
      </c>
      <c r="F4" s="581" t="s">
        <v>579</v>
      </c>
    </row>
    <row r="5" spans="1:6" ht="15.75" customHeight="1">
      <c r="A5" s="67" t="s">
        <v>592</v>
      </c>
      <c r="B5" s="68">
        <v>20000000</v>
      </c>
      <c r="C5" s="528" t="s">
        <v>588</v>
      </c>
      <c r="D5" s="68"/>
      <c r="E5" s="68">
        <v>20000000</v>
      </c>
      <c r="F5" s="69">
        <f aca="true" t="shared" si="0" ref="F5:F23">B5-D5-E5</f>
        <v>0</v>
      </c>
    </row>
    <row r="6" spans="1:6" ht="15.75" customHeight="1">
      <c r="A6" s="67" t="s">
        <v>593</v>
      </c>
      <c r="B6" s="68">
        <v>9162570</v>
      </c>
      <c r="C6" s="528" t="s">
        <v>588</v>
      </c>
      <c r="D6" s="68"/>
      <c r="E6" s="68">
        <v>9162570</v>
      </c>
      <c r="F6" s="69">
        <f t="shared" si="0"/>
        <v>0</v>
      </c>
    </row>
    <row r="7" spans="1:6" ht="15.75" customHeight="1">
      <c r="A7" s="67" t="s">
        <v>594</v>
      </c>
      <c r="B7" s="68">
        <v>20000000</v>
      </c>
      <c r="C7" s="528" t="s">
        <v>588</v>
      </c>
      <c r="D7" s="68"/>
      <c r="E7" s="68">
        <v>20000000</v>
      </c>
      <c r="F7" s="69">
        <f t="shared" si="0"/>
        <v>0</v>
      </c>
    </row>
    <row r="8" spans="1:6" ht="15.75" customHeight="1">
      <c r="A8" s="67" t="s">
        <v>597</v>
      </c>
      <c r="B8" s="68">
        <v>5000000</v>
      </c>
      <c r="C8" s="528" t="s">
        <v>588</v>
      </c>
      <c r="D8" s="68"/>
      <c r="E8" s="68">
        <v>5000000</v>
      </c>
      <c r="F8" s="69">
        <f t="shared" si="0"/>
        <v>0</v>
      </c>
    </row>
    <row r="9" spans="1:6" ht="15.75" customHeight="1">
      <c r="A9" s="67" t="s">
        <v>595</v>
      </c>
      <c r="B9" s="68">
        <v>7842000</v>
      </c>
      <c r="C9" s="528" t="s">
        <v>588</v>
      </c>
      <c r="D9" s="68"/>
      <c r="E9" s="68">
        <v>7842000</v>
      </c>
      <c r="F9" s="69">
        <f t="shared" si="0"/>
        <v>0</v>
      </c>
    </row>
    <row r="10" spans="1:6" ht="15.75" customHeight="1">
      <c r="A10" s="67" t="s">
        <v>596</v>
      </c>
      <c r="B10" s="68">
        <v>2000000</v>
      </c>
      <c r="C10" s="528" t="s">
        <v>588</v>
      </c>
      <c r="D10" s="68"/>
      <c r="E10" s="68">
        <v>2000000</v>
      </c>
      <c r="F10" s="69">
        <f t="shared" si="0"/>
        <v>0</v>
      </c>
    </row>
    <row r="11" spans="1:6" ht="15.75" customHeight="1">
      <c r="A11" s="67" t="s">
        <v>598</v>
      </c>
      <c r="B11" s="68">
        <v>2000000</v>
      </c>
      <c r="C11" s="528" t="s">
        <v>588</v>
      </c>
      <c r="D11" s="68"/>
      <c r="E11" s="68">
        <v>2000000</v>
      </c>
      <c r="F11" s="69">
        <f t="shared" si="0"/>
        <v>0</v>
      </c>
    </row>
    <row r="12" spans="1:6" ht="15.75" customHeight="1">
      <c r="A12" s="67" t="s">
        <v>599</v>
      </c>
      <c r="B12" s="68">
        <v>600000</v>
      </c>
      <c r="C12" s="528" t="s">
        <v>588</v>
      </c>
      <c r="D12" s="68"/>
      <c r="E12" s="68">
        <v>600000</v>
      </c>
      <c r="F12" s="69">
        <f t="shared" si="0"/>
        <v>0</v>
      </c>
    </row>
    <row r="13" spans="1:6" ht="15.75" customHeight="1">
      <c r="A13" s="67" t="s">
        <v>600</v>
      </c>
      <c r="B13" s="68">
        <v>1000000</v>
      </c>
      <c r="C13" s="528" t="s">
        <v>588</v>
      </c>
      <c r="D13" s="68"/>
      <c r="E13" s="68">
        <v>1000000</v>
      </c>
      <c r="F13" s="69">
        <f t="shared" si="0"/>
        <v>0</v>
      </c>
    </row>
    <row r="14" spans="1:6" ht="15.75" customHeight="1">
      <c r="A14" s="67" t="s">
        <v>601</v>
      </c>
      <c r="B14" s="68">
        <v>2000000</v>
      </c>
      <c r="C14" s="528" t="s">
        <v>588</v>
      </c>
      <c r="D14" s="68"/>
      <c r="E14" s="68">
        <v>2000000</v>
      </c>
      <c r="F14" s="69">
        <f t="shared" si="0"/>
        <v>0</v>
      </c>
    </row>
    <row r="15" spans="1:6" ht="15.75" customHeight="1">
      <c r="A15" s="67" t="s">
        <v>602</v>
      </c>
      <c r="B15" s="68">
        <v>600000</v>
      </c>
      <c r="C15" s="528" t="s">
        <v>588</v>
      </c>
      <c r="D15" s="68"/>
      <c r="E15" s="68">
        <v>600000</v>
      </c>
      <c r="F15" s="69">
        <f t="shared" si="0"/>
        <v>0</v>
      </c>
    </row>
    <row r="16" spans="1:6" ht="15.75" customHeight="1">
      <c r="A16" s="67"/>
      <c r="B16" s="68"/>
      <c r="C16" s="528"/>
      <c r="D16" s="68"/>
      <c r="E16" s="68"/>
      <c r="F16" s="69">
        <f t="shared" si="0"/>
        <v>0</v>
      </c>
    </row>
    <row r="17" spans="1:6" ht="15.75" customHeight="1">
      <c r="A17" s="67"/>
      <c r="B17" s="68"/>
      <c r="C17" s="528"/>
      <c r="D17" s="68"/>
      <c r="E17" s="68"/>
      <c r="F17" s="69">
        <f t="shared" si="0"/>
        <v>0</v>
      </c>
    </row>
    <row r="18" spans="1:6" ht="15.75" customHeight="1">
      <c r="A18" s="67"/>
      <c r="B18" s="68"/>
      <c r="C18" s="528"/>
      <c r="D18" s="68"/>
      <c r="E18" s="68"/>
      <c r="F18" s="69">
        <f t="shared" si="0"/>
        <v>0</v>
      </c>
    </row>
    <row r="19" spans="1:6" ht="15.75" customHeight="1">
      <c r="A19" s="67"/>
      <c r="B19" s="68"/>
      <c r="C19" s="528"/>
      <c r="D19" s="68"/>
      <c r="E19" s="68"/>
      <c r="F19" s="69">
        <f t="shared" si="0"/>
        <v>0</v>
      </c>
    </row>
    <row r="20" spans="1:6" ht="15.75" customHeight="1">
      <c r="A20" s="67"/>
      <c r="B20" s="68"/>
      <c r="C20" s="528"/>
      <c r="D20" s="68"/>
      <c r="E20" s="68"/>
      <c r="F20" s="69">
        <f t="shared" si="0"/>
        <v>0</v>
      </c>
    </row>
    <row r="21" spans="1:6" ht="15.75" customHeight="1">
      <c r="A21" s="67"/>
      <c r="B21" s="68"/>
      <c r="C21" s="528"/>
      <c r="D21" s="68"/>
      <c r="E21" s="68"/>
      <c r="F21" s="69">
        <f t="shared" si="0"/>
        <v>0</v>
      </c>
    </row>
    <row r="22" spans="1:6" ht="15.75" customHeight="1">
      <c r="A22" s="67"/>
      <c r="B22" s="68"/>
      <c r="C22" s="528"/>
      <c r="D22" s="68"/>
      <c r="E22" s="68"/>
      <c r="F22" s="69">
        <f t="shared" si="0"/>
        <v>0</v>
      </c>
    </row>
    <row r="23" spans="1:6" ht="15.75" customHeight="1" thickBot="1">
      <c r="A23" s="70"/>
      <c r="B23" s="71"/>
      <c r="C23" s="529"/>
      <c r="D23" s="71"/>
      <c r="E23" s="71"/>
      <c r="F23" s="72">
        <f t="shared" si="0"/>
        <v>0</v>
      </c>
    </row>
    <row r="24" spans="1:6" s="66" customFormat="1" ht="18" customHeight="1" thickBot="1">
      <c r="A24" s="227" t="s">
        <v>66</v>
      </c>
      <c r="B24" s="228">
        <f>SUM(B5:B23)</f>
        <v>70204570</v>
      </c>
      <c r="C24" s="146"/>
      <c r="D24" s="228">
        <f>SUM(D5:D23)</f>
        <v>0</v>
      </c>
      <c r="E24" s="228">
        <f>SUM(E5:E23)</f>
        <v>70204570</v>
      </c>
      <c r="F24" s="7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5/2016. (II.23.)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38.625" style="51" customWidth="1"/>
    <col min="2" max="5" width="13.875" style="51" customWidth="1"/>
    <col min="6" max="16384" width="9.375" style="51" customWidth="1"/>
  </cols>
  <sheetData>
    <row r="1" spans="1:5" ht="12.75">
      <c r="A1" s="249"/>
      <c r="B1" s="249"/>
      <c r="C1" s="249"/>
      <c r="D1" s="249"/>
      <c r="E1" s="249"/>
    </row>
    <row r="2" spans="1:5" ht="15.75">
      <c r="A2" s="250" t="s">
        <v>142</v>
      </c>
      <c r="B2" s="639"/>
      <c r="C2" s="639"/>
      <c r="D2" s="639"/>
      <c r="E2" s="639"/>
    </row>
    <row r="3" spans="1:5" ht="14.25" thickBot="1">
      <c r="A3" s="249"/>
      <c r="B3" s="249"/>
      <c r="C3" s="249"/>
      <c r="D3" s="640" t="s">
        <v>135</v>
      </c>
      <c r="E3" s="640"/>
    </row>
    <row r="4" spans="1:5" ht="15" customHeight="1" thickBot="1">
      <c r="A4" s="251" t="s">
        <v>134</v>
      </c>
      <c r="B4" s="252" t="str">
        <f>CONCATENATE((LEFT(ÖSSZEFÜGGÉSEK!A5,4)),".")</f>
        <v>2016.</v>
      </c>
      <c r="C4" s="252" t="str">
        <f>CONCATENATE((LEFT(ÖSSZEFÜGGÉSEK!A5,4))+1,".")</f>
        <v>2017.</v>
      </c>
      <c r="D4" s="252" t="str">
        <f>CONCATENATE((LEFT(ÖSSZEFÜGGÉSEK!A5,4))+1,". után")</f>
        <v>2017. után</v>
      </c>
      <c r="E4" s="253" t="s">
        <v>52</v>
      </c>
    </row>
    <row r="5" spans="1:5" ht="12.75">
      <c r="A5" s="254" t="s">
        <v>136</v>
      </c>
      <c r="B5" s="106"/>
      <c r="C5" s="106"/>
      <c r="D5" s="106"/>
      <c r="E5" s="255">
        <f aca="true" t="shared" si="0" ref="E5:E11">SUM(B5:D5)</f>
        <v>0</v>
      </c>
    </row>
    <row r="6" spans="1:5" ht="12.75">
      <c r="A6" s="256" t="s">
        <v>149</v>
      </c>
      <c r="B6" s="107"/>
      <c r="C6" s="107"/>
      <c r="D6" s="107"/>
      <c r="E6" s="257">
        <f t="shared" si="0"/>
        <v>0</v>
      </c>
    </row>
    <row r="7" spans="1:5" ht="12.75">
      <c r="A7" s="258" t="s">
        <v>137</v>
      </c>
      <c r="B7" s="108"/>
      <c r="C7" s="108"/>
      <c r="D7" s="108"/>
      <c r="E7" s="259">
        <f t="shared" si="0"/>
        <v>0</v>
      </c>
    </row>
    <row r="8" spans="1:5" ht="12.75">
      <c r="A8" s="258" t="s">
        <v>151</v>
      </c>
      <c r="B8" s="108"/>
      <c r="C8" s="108"/>
      <c r="D8" s="108"/>
      <c r="E8" s="259">
        <f t="shared" si="0"/>
        <v>0</v>
      </c>
    </row>
    <row r="9" spans="1:5" ht="12.75">
      <c r="A9" s="258" t="s">
        <v>138</v>
      </c>
      <c r="B9" s="108"/>
      <c r="C9" s="108"/>
      <c r="D9" s="108"/>
      <c r="E9" s="259">
        <f t="shared" si="0"/>
        <v>0</v>
      </c>
    </row>
    <row r="10" spans="1:5" ht="12.75">
      <c r="A10" s="258" t="s">
        <v>139</v>
      </c>
      <c r="B10" s="108"/>
      <c r="C10" s="108"/>
      <c r="D10" s="108"/>
      <c r="E10" s="259">
        <f t="shared" si="0"/>
        <v>0</v>
      </c>
    </row>
    <row r="11" spans="1:5" ht="13.5" thickBot="1">
      <c r="A11" s="109"/>
      <c r="B11" s="110"/>
      <c r="C11" s="110"/>
      <c r="D11" s="110"/>
      <c r="E11" s="259">
        <f t="shared" si="0"/>
        <v>0</v>
      </c>
    </row>
    <row r="12" spans="1:5" ht="13.5" thickBot="1">
      <c r="A12" s="260" t="s">
        <v>141</v>
      </c>
      <c r="B12" s="261">
        <f>B5+SUM(B7:B11)</f>
        <v>0</v>
      </c>
      <c r="C12" s="261">
        <f>C5+SUM(C7:C11)</f>
        <v>0</v>
      </c>
      <c r="D12" s="261">
        <f>D5+SUM(D7:D11)</f>
        <v>0</v>
      </c>
      <c r="E12" s="262">
        <f>E5+SUM(E7:E11)</f>
        <v>0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51" t="s">
        <v>140</v>
      </c>
      <c r="B14" s="252" t="str">
        <f>+B4</f>
        <v>2016.</v>
      </c>
      <c r="C14" s="252" t="str">
        <f>+C4</f>
        <v>2017.</v>
      </c>
      <c r="D14" s="252" t="str">
        <f>+D4</f>
        <v>2017. után</v>
      </c>
      <c r="E14" s="253" t="s">
        <v>52</v>
      </c>
    </row>
    <row r="15" spans="1:5" ht="12.75">
      <c r="A15" s="254" t="s">
        <v>145</v>
      </c>
      <c r="B15" s="106"/>
      <c r="C15" s="106"/>
      <c r="D15" s="106"/>
      <c r="E15" s="255">
        <f aca="true" t="shared" si="1" ref="E15:E21">SUM(B15:D15)</f>
        <v>0</v>
      </c>
    </row>
    <row r="16" spans="1:5" ht="12.75">
      <c r="A16" s="263" t="s">
        <v>146</v>
      </c>
      <c r="B16" s="108"/>
      <c r="C16" s="108"/>
      <c r="D16" s="108"/>
      <c r="E16" s="259">
        <f t="shared" si="1"/>
        <v>0</v>
      </c>
    </row>
    <row r="17" spans="1:5" ht="12.75">
      <c r="A17" s="258" t="s">
        <v>147</v>
      </c>
      <c r="B17" s="108"/>
      <c r="C17" s="108"/>
      <c r="D17" s="108"/>
      <c r="E17" s="259">
        <f t="shared" si="1"/>
        <v>0</v>
      </c>
    </row>
    <row r="18" spans="1:5" ht="12.75">
      <c r="A18" s="258" t="s">
        <v>148</v>
      </c>
      <c r="B18" s="108"/>
      <c r="C18" s="108"/>
      <c r="D18" s="108"/>
      <c r="E18" s="259">
        <f t="shared" si="1"/>
        <v>0</v>
      </c>
    </row>
    <row r="19" spans="1:5" ht="12.75">
      <c r="A19" s="111"/>
      <c r="B19" s="108"/>
      <c r="C19" s="108"/>
      <c r="D19" s="108"/>
      <c r="E19" s="259">
        <f t="shared" si="1"/>
        <v>0</v>
      </c>
    </row>
    <row r="20" spans="1:5" ht="12.75">
      <c r="A20" s="111"/>
      <c r="B20" s="108"/>
      <c r="C20" s="108"/>
      <c r="D20" s="108"/>
      <c r="E20" s="259">
        <f t="shared" si="1"/>
        <v>0</v>
      </c>
    </row>
    <row r="21" spans="1:5" ht="13.5" thickBot="1">
      <c r="A21" s="109"/>
      <c r="B21" s="110"/>
      <c r="C21" s="110"/>
      <c r="D21" s="110"/>
      <c r="E21" s="259">
        <f t="shared" si="1"/>
        <v>0</v>
      </c>
    </row>
    <row r="22" spans="1:5" ht="13.5" thickBot="1">
      <c r="A22" s="260" t="s">
        <v>54</v>
      </c>
      <c r="B22" s="261">
        <f>SUM(B15:B21)</f>
        <v>0</v>
      </c>
      <c r="C22" s="261">
        <f>SUM(C15:C21)</f>
        <v>0</v>
      </c>
      <c r="D22" s="261">
        <f>SUM(D15:D21)</f>
        <v>0</v>
      </c>
      <c r="E22" s="262">
        <f>SUM(E15:E21)</f>
        <v>0</v>
      </c>
    </row>
    <row r="23" spans="1:5" ht="12.75">
      <c r="A23" s="249"/>
      <c r="B23" s="249"/>
      <c r="C23" s="249"/>
      <c r="D23" s="249"/>
      <c r="E23" s="249"/>
    </row>
    <row r="24" spans="1:5" ht="12.75">
      <c r="A24" s="249"/>
      <c r="B24" s="249"/>
      <c r="C24" s="249"/>
      <c r="D24" s="249"/>
      <c r="E24" s="249"/>
    </row>
    <row r="25" spans="1:5" ht="15.75">
      <c r="A25" s="250" t="s">
        <v>142</v>
      </c>
      <c r="B25" s="639"/>
      <c r="C25" s="639"/>
      <c r="D25" s="639"/>
      <c r="E25" s="639"/>
    </row>
    <row r="26" spans="1:5" ht="14.25" thickBot="1">
      <c r="A26" s="249"/>
      <c r="B26" s="249"/>
      <c r="C26" s="249"/>
      <c r="D26" s="640" t="s">
        <v>135</v>
      </c>
      <c r="E26" s="640"/>
    </row>
    <row r="27" spans="1:5" ht="13.5" thickBot="1">
      <c r="A27" s="251" t="s">
        <v>134</v>
      </c>
      <c r="B27" s="252" t="str">
        <f>+B14</f>
        <v>2016.</v>
      </c>
      <c r="C27" s="252" t="str">
        <f>+C14</f>
        <v>2017.</v>
      </c>
      <c r="D27" s="252" t="str">
        <f>+D14</f>
        <v>2017. után</v>
      </c>
      <c r="E27" s="253" t="s">
        <v>52</v>
      </c>
    </row>
    <row r="28" spans="1:5" ht="12.75">
      <c r="A28" s="254" t="s">
        <v>136</v>
      </c>
      <c r="B28" s="106"/>
      <c r="C28" s="106"/>
      <c r="D28" s="106"/>
      <c r="E28" s="255">
        <f aca="true" t="shared" si="2" ref="E28:E34">SUM(B28:D28)</f>
        <v>0</v>
      </c>
    </row>
    <row r="29" spans="1:5" ht="12.75">
      <c r="A29" s="256" t="s">
        <v>149</v>
      </c>
      <c r="B29" s="107"/>
      <c r="C29" s="107"/>
      <c r="D29" s="107"/>
      <c r="E29" s="257">
        <f t="shared" si="2"/>
        <v>0</v>
      </c>
    </row>
    <row r="30" spans="1:5" ht="12.75">
      <c r="A30" s="258" t="s">
        <v>137</v>
      </c>
      <c r="B30" s="108"/>
      <c r="C30" s="108"/>
      <c r="D30" s="108"/>
      <c r="E30" s="259">
        <f t="shared" si="2"/>
        <v>0</v>
      </c>
    </row>
    <row r="31" spans="1:5" ht="12.75">
      <c r="A31" s="258" t="s">
        <v>151</v>
      </c>
      <c r="B31" s="108"/>
      <c r="C31" s="108"/>
      <c r="D31" s="108"/>
      <c r="E31" s="259">
        <f t="shared" si="2"/>
        <v>0</v>
      </c>
    </row>
    <row r="32" spans="1:5" ht="12.75">
      <c r="A32" s="258" t="s">
        <v>138</v>
      </c>
      <c r="B32" s="108"/>
      <c r="C32" s="108"/>
      <c r="D32" s="108"/>
      <c r="E32" s="259">
        <f t="shared" si="2"/>
        <v>0</v>
      </c>
    </row>
    <row r="33" spans="1:5" ht="12.75">
      <c r="A33" s="258" t="s">
        <v>139</v>
      </c>
      <c r="B33" s="108"/>
      <c r="C33" s="108"/>
      <c r="D33" s="108"/>
      <c r="E33" s="259">
        <f t="shared" si="2"/>
        <v>0</v>
      </c>
    </row>
    <row r="34" spans="1:5" ht="13.5" thickBot="1">
      <c r="A34" s="109"/>
      <c r="B34" s="110"/>
      <c r="C34" s="110"/>
      <c r="D34" s="110"/>
      <c r="E34" s="259">
        <f t="shared" si="2"/>
        <v>0</v>
      </c>
    </row>
    <row r="35" spans="1:5" ht="13.5" thickBot="1">
      <c r="A35" s="260" t="s">
        <v>141</v>
      </c>
      <c r="B35" s="261">
        <f>B28+SUM(B30:B34)</f>
        <v>0</v>
      </c>
      <c r="C35" s="261">
        <f>C28+SUM(C30:C34)</f>
        <v>0</v>
      </c>
      <c r="D35" s="261">
        <f>D28+SUM(D30:D34)</f>
        <v>0</v>
      </c>
      <c r="E35" s="262">
        <f>E28+SUM(E30:E34)</f>
        <v>0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51" t="s">
        <v>140</v>
      </c>
      <c r="B37" s="252" t="str">
        <f>+B27</f>
        <v>2016.</v>
      </c>
      <c r="C37" s="252" t="str">
        <f>+C27</f>
        <v>2017.</v>
      </c>
      <c r="D37" s="252" t="str">
        <f>+D27</f>
        <v>2017. után</v>
      </c>
      <c r="E37" s="253" t="s">
        <v>52</v>
      </c>
    </row>
    <row r="38" spans="1:5" ht="12.75">
      <c r="A38" s="254" t="s">
        <v>145</v>
      </c>
      <c r="B38" s="106"/>
      <c r="C38" s="106"/>
      <c r="D38" s="106"/>
      <c r="E38" s="255">
        <f aca="true" t="shared" si="3" ref="E38:E44">SUM(B38:D38)</f>
        <v>0</v>
      </c>
    </row>
    <row r="39" spans="1:5" ht="12.75">
      <c r="A39" s="263" t="s">
        <v>146</v>
      </c>
      <c r="B39" s="108"/>
      <c r="C39" s="108"/>
      <c r="D39" s="108"/>
      <c r="E39" s="259">
        <f t="shared" si="3"/>
        <v>0</v>
      </c>
    </row>
    <row r="40" spans="1:5" ht="12.75">
      <c r="A40" s="258" t="s">
        <v>147</v>
      </c>
      <c r="B40" s="108"/>
      <c r="C40" s="108"/>
      <c r="D40" s="108"/>
      <c r="E40" s="259">
        <f t="shared" si="3"/>
        <v>0</v>
      </c>
    </row>
    <row r="41" spans="1:5" ht="12.75">
      <c r="A41" s="258" t="s">
        <v>148</v>
      </c>
      <c r="B41" s="108"/>
      <c r="C41" s="108"/>
      <c r="D41" s="108"/>
      <c r="E41" s="259">
        <f t="shared" si="3"/>
        <v>0</v>
      </c>
    </row>
    <row r="42" spans="1:5" ht="12.75">
      <c r="A42" s="111"/>
      <c r="B42" s="108"/>
      <c r="C42" s="108"/>
      <c r="D42" s="108"/>
      <c r="E42" s="259">
        <f t="shared" si="3"/>
        <v>0</v>
      </c>
    </row>
    <row r="43" spans="1:5" ht="12.75">
      <c r="A43" s="111"/>
      <c r="B43" s="108"/>
      <c r="C43" s="108"/>
      <c r="D43" s="108"/>
      <c r="E43" s="259">
        <f t="shared" si="3"/>
        <v>0</v>
      </c>
    </row>
    <row r="44" spans="1:5" ht="13.5" thickBot="1">
      <c r="A44" s="109"/>
      <c r="B44" s="110"/>
      <c r="C44" s="110"/>
      <c r="D44" s="110"/>
      <c r="E44" s="259">
        <f t="shared" si="3"/>
        <v>0</v>
      </c>
    </row>
    <row r="45" spans="1:5" ht="13.5" thickBot="1">
      <c r="A45" s="260" t="s">
        <v>54</v>
      </c>
      <c r="B45" s="261">
        <f>SUM(B38:B44)</f>
        <v>0</v>
      </c>
      <c r="C45" s="261">
        <f>SUM(C38:C44)</f>
        <v>0</v>
      </c>
      <c r="D45" s="261">
        <f>SUM(D38:D44)</f>
        <v>0</v>
      </c>
      <c r="E45" s="262">
        <f>SUM(E38:E44)</f>
        <v>0</v>
      </c>
    </row>
    <row r="46" spans="1:5" ht="12.75">
      <c r="A46" s="249"/>
      <c r="B46" s="249"/>
      <c r="C46" s="249"/>
      <c r="D46" s="249"/>
      <c r="E46" s="249"/>
    </row>
    <row r="47" spans="1:5" ht="15.75">
      <c r="A47" s="625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25"/>
      <c r="C47" s="625"/>
      <c r="D47" s="625"/>
      <c r="E47" s="625"/>
    </row>
    <row r="48" spans="1:5" ht="13.5" thickBot="1">
      <c r="A48" s="249"/>
      <c r="B48" s="249"/>
      <c r="C48" s="249"/>
      <c r="D48" s="249"/>
      <c r="E48" s="249"/>
    </row>
    <row r="49" spans="1:8" ht="13.5" thickBot="1">
      <c r="A49" s="630" t="s">
        <v>143</v>
      </c>
      <c r="B49" s="631"/>
      <c r="C49" s="632"/>
      <c r="D49" s="628" t="s">
        <v>152</v>
      </c>
      <c r="E49" s="629"/>
      <c r="H49" s="52"/>
    </row>
    <row r="50" spans="1:5" ht="12.75">
      <c r="A50" s="633"/>
      <c r="B50" s="634"/>
      <c r="C50" s="635"/>
      <c r="D50" s="621"/>
      <c r="E50" s="622"/>
    </row>
    <row r="51" spans="1:5" ht="13.5" thickBot="1">
      <c r="A51" s="636"/>
      <c r="B51" s="637"/>
      <c r="C51" s="638"/>
      <c r="D51" s="623"/>
      <c r="E51" s="624"/>
    </row>
    <row r="52" spans="1:5" ht="13.5" thickBot="1">
      <c r="A52" s="618" t="s">
        <v>54</v>
      </c>
      <c r="B52" s="619"/>
      <c r="C52" s="620"/>
      <c r="D52" s="626">
        <f>SUM(D50:E51)</f>
        <v>0</v>
      </c>
      <c r="E52" s="627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5/2016. (II.23.)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zoomScalePageLayoutView="130" workbookViewId="0" topLeftCell="A1">
      <selection activeCell="C2" sqref="C2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tr">
        <f>+CONCATENATE("9.1. melléklet a 5/",LEFT(ÖSSZEFÜGGÉSEK!A5,4),". (II.23.) önkormányzati rendelethez")</f>
        <v>9.1. melléklet a 5/2016. (II.23.) önkormányzati rendelethez</v>
      </c>
    </row>
    <row r="2" spans="1:3" s="112" customFormat="1" ht="21" customHeight="1">
      <c r="A2" s="457" t="s">
        <v>64</v>
      </c>
      <c r="B2" s="402" t="s">
        <v>231</v>
      </c>
      <c r="C2" s="404" t="s">
        <v>55</v>
      </c>
    </row>
    <row r="3" spans="1:3" s="112" customFormat="1" ht="16.5" thickBot="1">
      <c r="A3" s="267" t="s">
        <v>208</v>
      </c>
      <c r="B3" s="403" t="s">
        <v>411</v>
      </c>
      <c r="C3" s="549" t="s">
        <v>55</v>
      </c>
    </row>
    <row r="4" spans="1:3" s="113" customFormat="1" ht="15.75" customHeight="1" thickBot="1">
      <c r="A4" s="268"/>
      <c r="B4" s="268"/>
      <c r="C4" s="269" t="s">
        <v>583</v>
      </c>
    </row>
    <row r="5" spans="1:3" ht="13.5" thickBot="1">
      <c r="A5" s="458" t="s">
        <v>210</v>
      </c>
      <c r="B5" s="270" t="s">
        <v>580</v>
      </c>
      <c r="C5" s="405" t="s">
        <v>57</v>
      </c>
    </row>
    <row r="6" spans="1:3" s="74" customFormat="1" ht="12.75" customHeight="1" thickBot="1">
      <c r="A6" s="232"/>
      <c r="B6" s="233" t="s">
        <v>507</v>
      </c>
      <c r="C6" s="234" t="s">
        <v>508</v>
      </c>
    </row>
    <row r="7" spans="1:3" s="74" customFormat="1" ht="15.75" customHeight="1" thickBot="1">
      <c r="A7" s="272"/>
      <c r="B7" s="273" t="s">
        <v>58</v>
      </c>
      <c r="C7" s="406"/>
    </row>
    <row r="8" spans="1:3" s="74" customFormat="1" ht="12" customHeight="1" thickBot="1">
      <c r="A8" s="35" t="s">
        <v>19</v>
      </c>
      <c r="B8" s="21" t="s">
        <v>261</v>
      </c>
      <c r="C8" s="341">
        <f>+C9+C10+C11+C12+C13+C14</f>
        <v>94262741</v>
      </c>
    </row>
    <row r="9" spans="1:3" s="114" customFormat="1" ht="12" customHeight="1">
      <c r="A9" s="486" t="s">
        <v>101</v>
      </c>
      <c r="B9" s="467" t="s">
        <v>262</v>
      </c>
      <c r="C9" s="344">
        <v>83345032</v>
      </c>
    </row>
    <row r="10" spans="1:3" s="115" customFormat="1" ht="12" customHeight="1">
      <c r="A10" s="487" t="s">
        <v>102</v>
      </c>
      <c r="B10" s="468" t="s">
        <v>263</v>
      </c>
      <c r="C10" s="343"/>
    </row>
    <row r="11" spans="1:3" s="115" customFormat="1" ht="12" customHeight="1">
      <c r="A11" s="487" t="s">
        <v>103</v>
      </c>
      <c r="B11" s="468" t="s">
        <v>566</v>
      </c>
      <c r="C11" s="343">
        <v>9415189</v>
      </c>
    </row>
    <row r="12" spans="1:3" s="115" customFormat="1" ht="12" customHeight="1">
      <c r="A12" s="487" t="s">
        <v>104</v>
      </c>
      <c r="B12" s="468" t="s">
        <v>265</v>
      </c>
      <c r="C12" s="343">
        <v>1502520</v>
      </c>
    </row>
    <row r="13" spans="1:3" s="115" customFormat="1" ht="12" customHeight="1">
      <c r="A13" s="487" t="s">
        <v>153</v>
      </c>
      <c r="B13" s="468" t="s">
        <v>520</v>
      </c>
      <c r="C13" s="343"/>
    </row>
    <row r="14" spans="1:3" s="114" customFormat="1" ht="12" customHeight="1" thickBot="1">
      <c r="A14" s="488" t="s">
        <v>105</v>
      </c>
      <c r="B14" s="469" t="s">
        <v>447</v>
      </c>
      <c r="C14" s="343"/>
    </row>
    <row r="15" spans="1:3" s="114" customFormat="1" ht="12" customHeight="1" thickBot="1">
      <c r="A15" s="35" t="s">
        <v>20</v>
      </c>
      <c r="B15" s="336" t="s">
        <v>266</v>
      </c>
      <c r="C15" s="341">
        <f>+C16+C17+C18+C19+C20</f>
        <v>1250000</v>
      </c>
    </row>
    <row r="16" spans="1:3" s="114" customFormat="1" ht="12" customHeight="1">
      <c r="A16" s="486" t="s">
        <v>107</v>
      </c>
      <c r="B16" s="467" t="s">
        <v>267</v>
      </c>
      <c r="C16" s="344"/>
    </row>
    <row r="17" spans="1:3" s="114" customFormat="1" ht="12" customHeight="1">
      <c r="A17" s="487" t="s">
        <v>108</v>
      </c>
      <c r="B17" s="468" t="s">
        <v>268</v>
      </c>
      <c r="C17" s="343"/>
    </row>
    <row r="18" spans="1:3" s="114" customFormat="1" ht="12" customHeight="1">
      <c r="A18" s="487" t="s">
        <v>109</v>
      </c>
      <c r="B18" s="468" t="s">
        <v>436</v>
      </c>
      <c r="C18" s="343"/>
    </row>
    <row r="19" spans="1:3" s="114" customFormat="1" ht="12" customHeight="1">
      <c r="A19" s="487" t="s">
        <v>110</v>
      </c>
      <c r="B19" s="468" t="s">
        <v>437</v>
      </c>
      <c r="C19" s="343"/>
    </row>
    <row r="20" spans="1:3" s="114" customFormat="1" ht="12" customHeight="1">
      <c r="A20" s="487" t="s">
        <v>111</v>
      </c>
      <c r="B20" s="468" t="s">
        <v>269</v>
      </c>
      <c r="C20" s="343">
        <v>1250000</v>
      </c>
    </row>
    <row r="21" spans="1:3" s="115" customFormat="1" ht="12" customHeight="1" thickBot="1">
      <c r="A21" s="488" t="s">
        <v>120</v>
      </c>
      <c r="B21" s="469" t="s">
        <v>270</v>
      </c>
      <c r="C21" s="345"/>
    </row>
    <row r="22" spans="1:3" s="115" customFormat="1" ht="12" customHeight="1" thickBot="1">
      <c r="A22" s="35" t="s">
        <v>21</v>
      </c>
      <c r="B22" s="21" t="s">
        <v>271</v>
      </c>
      <c r="C22" s="341">
        <f>+C23+C24+C25+C26+C27</f>
        <v>0</v>
      </c>
    </row>
    <row r="23" spans="1:3" s="115" customFormat="1" ht="12" customHeight="1">
      <c r="A23" s="486" t="s">
        <v>90</v>
      </c>
      <c r="B23" s="467" t="s">
        <v>272</v>
      </c>
      <c r="C23" s="344"/>
    </row>
    <row r="24" spans="1:3" s="114" customFormat="1" ht="12" customHeight="1">
      <c r="A24" s="487" t="s">
        <v>91</v>
      </c>
      <c r="B24" s="468" t="s">
        <v>273</v>
      </c>
      <c r="C24" s="343"/>
    </row>
    <row r="25" spans="1:3" s="115" customFormat="1" ht="12" customHeight="1">
      <c r="A25" s="487" t="s">
        <v>92</v>
      </c>
      <c r="B25" s="468" t="s">
        <v>438</v>
      </c>
      <c r="C25" s="343"/>
    </row>
    <row r="26" spans="1:3" s="115" customFormat="1" ht="12" customHeight="1">
      <c r="A26" s="487" t="s">
        <v>93</v>
      </c>
      <c r="B26" s="468" t="s">
        <v>439</v>
      </c>
      <c r="C26" s="343"/>
    </row>
    <row r="27" spans="1:3" s="115" customFormat="1" ht="12" customHeight="1">
      <c r="A27" s="487" t="s">
        <v>176</v>
      </c>
      <c r="B27" s="468" t="s">
        <v>274</v>
      </c>
      <c r="C27" s="343"/>
    </row>
    <row r="28" spans="1:3" s="115" customFormat="1" ht="12" customHeight="1" thickBot="1">
      <c r="A28" s="488" t="s">
        <v>177</v>
      </c>
      <c r="B28" s="469" t="s">
        <v>275</v>
      </c>
      <c r="C28" s="345"/>
    </row>
    <row r="29" spans="1:3" s="115" customFormat="1" ht="12" customHeight="1" thickBot="1">
      <c r="A29" s="35" t="s">
        <v>178</v>
      </c>
      <c r="B29" s="21" t="s">
        <v>577</v>
      </c>
      <c r="C29" s="347">
        <f>+C30+C34+C35+C36+C31+C32+C33</f>
        <v>112600000</v>
      </c>
    </row>
    <row r="30" spans="1:3" s="115" customFormat="1" ht="12" customHeight="1">
      <c r="A30" s="486" t="s">
        <v>277</v>
      </c>
      <c r="B30" s="467" t="s">
        <v>571</v>
      </c>
      <c r="C30" s="462">
        <v>71000000</v>
      </c>
    </row>
    <row r="31" spans="1:3" s="115" customFormat="1" ht="12" customHeight="1">
      <c r="A31" s="487" t="s">
        <v>278</v>
      </c>
      <c r="B31" s="468" t="s">
        <v>572</v>
      </c>
      <c r="C31" s="343">
        <v>25000000</v>
      </c>
    </row>
    <row r="32" spans="1:3" s="115" customFormat="1" ht="12" customHeight="1">
      <c r="A32" s="487" t="s">
        <v>279</v>
      </c>
      <c r="B32" s="468" t="s">
        <v>573</v>
      </c>
      <c r="C32" s="343">
        <v>12500000</v>
      </c>
    </row>
    <row r="33" spans="1:3" s="115" customFormat="1" ht="12" customHeight="1">
      <c r="A33" s="487" t="s">
        <v>280</v>
      </c>
      <c r="B33" s="468" t="s">
        <v>574</v>
      </c>
      <c r="C33" s="343">
        <v>50000</v>
      </c>
    </row>
    <row r="34" spans="1:3" s="115" customFormat="1" ht="12" customHeight="1">
      <c r="A34" s="487" t="s">
        <v>568</v>
      </c>
      <c r="B34" s="468" t="s">
        <v>281</v>
      </c>
      <c r="C34" s="343">
        <v>3500000</v>
      </c>
    </row>
    <row r="35" spans="1:3" s="115" customFormat="1" ht="12" customHeight="1">
      <c r="A35" s="487" t="s">
        <v>569</v>
      </c>
      <c r="B35" s="468" t="s">
        <v>282</v>
      </c>
      <c r="C35" s="343"/>
    </row>
    <row r="36" spans="1:3" s="115" customFormat="1" ht="12" customHeight="1" thickBot="1">
      <c r="A36" s="488" t="s">
        <v>570</v>
      </c>
      <c r="B36" s="575" t="s">
        <v>283</v>
      </c>
      <c r="C36" s="345">
        <v>550000</v>
      </c>
    </row>
    <row r="37" spans="1:3" s="115" customFormat="1" ht="12" customHeight="1" thickBot="1">
      <c r="A37" s="35" t="s">
        <v>23</v>
      </c>
      <c r="B37" s="21" t="s">
        <v>448</v>
      </c>
      <c r="C37" s="341">
        <f>SUM(C38:C48)</f>
        <v>71400760</v>
      </c>
    </row>
    <row r="38" spans="1:3" s="115" customFormat="1" ht="12" customHeight="1">
      <c r="A38" s="486" t="s">
        <v>94</v>
      </c>
      <c r="B38" s="467" t="s">
        <v>286</v>
      </c>
      <c r="C38" s="344"/>
    </row>
    <row r="39" spans="1:3" s="115" customFormat="1" ht="12" customHeight="1">
      <c r="A39" s="487" t="s">
        <v>95</v>
      </c>
      <c r="B39" s="468" t="s">
        <v>287</v>
      </c>
      <c r="C39" s="343">
        <v>54100000</v>
      </c>
    </row>
    <row r="40" spans="1:3" s="115" customFormat="1" ht="12" customHeight="1">
      <c r="A40" s="487" t="s">
        <v>96</v>
      </c>
      <c r="B40" s="468" t="s">
        <v>288</v>
      </c>
      <c r="C40" s="343">
        <v>2388000</v>
      </c>
    </row>
    <row r="41" spans="1:3" s="115" customFormat="1" ht="12" customHeight="1">
      <c r="A41" s="487" t="s">
        <v>180</v>
      </c>
      <c r="B41" s="468" t="s">
        <v>289</v>
      </c>
      <c r="C41" s="343">
        <v>500000</v>
      </c>
    </row>
    <row r="42" spans="1:3" s="115" customFormat="1" ht="12" customHeight="1">
      <c r="A42" s="487" t="s">
        <v>181</v>
      </c>
      <c r="B42" s="468" t="s">
        <v>290</v>
      </c>
      <c r="C42" s="343">
        <v>2000000</v>
      </c>
    </row>
    <row r="43" spans="1:3" s="115" customFormat="1" ht="12" customHeight="1">
      <c r="A43" s="487" t="s">
        <v>182</v>
      </c>
      <c r="B43" s="468" t="s">
        <v>291</v>
      </c>
      <c r="C43" s="343">
        <v>12362760</v>
      </c>
    </row>
    <row r="44" spans="1:3" s="115" customFormat="1" ht="12" customHeight="1">
      <c r="A44" s="487" t="s">
        <v>183</v>
      </c>
      <c r="B44" s="468" t="s">
        <v>292</v>
      </c>
      <c r="C44" s="343"/>
    </row>
    <row r="45" spans="1:3" s="115" customFormat="1" ht="12" customHeight="1">
      <c r="A45" s="487" t="s">
        <v>184</v>
      </c>
      <c r="B45" s="468" t="s">
        <v>576</v>
      </c>
      <c r="C45" s="343">
        <v>50000</v>
      </c>
    </row>
    <row r="46" spans="1:3" s="115" customFormat="1" ht="12" customHeight="1">
      <c r="A46" s="487" t="s">
        <v>284</v>
      </c>
      <c r="B46" s="468" t="s">
        <v>294</v>
      </c>
      <c r="C46" s="346"/>
    </row>
    <row r="47" spans="1:3" s="115" customFormat="1" ht="12" customHeight="1">
      <c r="A47" s="488" t="s">
        <v>285</v>
      </c>
      <c r="B47" s="469" t="s">
        <v>450</v>
      </c>
      <c r="C47" s="453"/>
    </row>
    <row r="48" spans="1:3" s="115" customFormat="1" ht="12" customHeight="1" thickBot="1">
      <c r="A48" s="488" t="s">
        <v>449</v>
      </c>
      <c r="B48" s="469" t="s">
        <v>295</v>
      </c>
      <c r="C48" s="453"/>
    </row>
    <row r="49" spans="1:3" s="115" customFormat="1" ht="12" customHeight="1" thickBot="1">
      <c r="A49" s="35" t="s">
        <v>24</v>
      </c>
      <c r="B49" s="21" t="s">
        <v>296</v>
      </c>
      <c r="C49" s="341">
        <f>SUM(C50:C54)</f>
        <v>300000</v>
      </c>
    </row>
    <row r="50" spans="1:3" s="115" customFormat="1" ht="12" customHeight="1">
      <c r="A50" s="486" t="s">
        <v>97</v>
      </c>
      <c r="B50" s="467" t="s">
        <v>300</v>
      </c>
      <c r="C50" s="512"/>
    </row>
    <row r="51" spans="1:3" s="115" customFormat="1" ht="12" customHeight="1">
      <c r="A51" s="487" t="s">
        <v>98</v>
      </c>
      <c r="B51" s="468" t="s">
        <v>301</v>
      </c>
      <c r="C51" s="346"/>
    </row>
    <row r="52" spans="1:3" s="115" customFormat="1" ht="12" customHeight="1">
      <c r="A52" s="487" t="s">
        <v>297</v>
      </c>
      <c r="B52" s="468" t="s">
        <v>302</v>
      </c>
      <c r="C52" s="346">
        <v>300000</v>
      </c>
    </row>
    <row r="53" spans="1:3" s="115" customFormat="1" ht="12" customHeight="1">
      <c r="A53" s="487" t="s">
        <v>298</v>
      </c>
      <c r="B53" s="468" t="s">
        <v>303</v>
      </c>
      <c r="C53" s="346"/>
    </row>
    <row r="54" spans="1:3" s="115" customFormat="1" ht="12" customHeight="1" thickBot="1">
      <c r="A54" s="488" t="s">
        <v>299</v>
      </c>
      <c r="B54" s="469" t="s">
        <v>304</v>
      </c>
      <c r="C54" s="453"/>
    </row>
    <row r="55" spans="1:3" s="115" customFormat="1" ht="12" customHeight="1" thickBot="1">
      <c r="A55" s="35" t="s">
        <v>185</v>
      </c>
      <c r="B55" s="21" t="s">
        <v>305</v>
      </c>
      <c r="C55" s="341">
        <f>SUM(C56:C58)</f>
        <v>0</v>
      </c>
    </row>
    <row r="56" spans="1:3" s="115" customFormat="1" ht="12" customHeight="1">
      <c r="A56" s="486" t="s">
        <v>99</v>
      </c>
      <c r="B56" s="467" t="s">
        <v>306</v>
      </c>
      <c r="C56" s="344"/>
    </row>
    <row r="57" spans="1:3" s="115" customFormat="1" ht="12" customHeight="1">
      <c r="A57" s="487" t="s">
        <v>100</v>
      </c>
      <c r="B57" s="468" t="s">
        <v>440</v>
      </c>
      <c r="C57" s="343"/>
    </row>
    <row r="58" spans="1:3" s="115" customFormat="1" ht="12" customHeight="1">
      <c r="A58" s="487" t="s">
        <v>309</v>
      </c>
      <c r="B58" s="468" t="s">
        <v>307</v>
      </c>
      <c r="C58" s="343"/>
    </row>
    <row r="59" spans="1:3" s="115" customFormat="1" ht="12" customHeight="1" thickBot="1">
      <c r="A59" s="488" t="s">
        <v>310</v>
      </c>
      <c r="B59" s="469" t="s">
        <v>308</v>
      </c>
      <c r="C59" s="345"/>
    </row>
    <row r="60" spans="1:3" s="115" customFormat="1" ht="12" customHeight="1" thickBot="1">
      <c r="A60" s="35" t="s">
        <v>26</v>
      </c>
      <c r="B60" s="336" t="s">
        <v>311</v>
      </c>
      <c r="C60" s="341">
        <f>SUM(C61:C63)</f>
        <v>0</v>
      </c>
    </row>
    <row r="61" spans="1:3" s="115" customFormat="1" ht="12" customHeight="1">
      <c r="A61" s="486" t="s">
        <v>186</v>
      </c>
      <c r="B61" s="467" t="s">
        <v>313</v>
      </c>
      <c r="C61" s="346"/>
    </row>
    <row r="62" spans="1:3" s="115" customFormat="1" ht="12" customHeight="1">
      <c r="A62" s="487" t="s">
        <v>187</v>
      </c>
      <c r="B62" s="468" t="s">
        <v>441</v>
      </c>
      <c r="C62" s="346"/>
    </row>
    <row r="63" spans="1:3" s="115" customFormat="1" ht="12" customHeight="1">
      <c r="A63" s="487" t="s">
        <v>237</v>
      </c>
      <c r="B63" s="468" t="s">
        <v>314</v>
      </c>
      <c r="C63" s="346"/>
    </row>
    <row r="64" spans="1:3" s="115" customFormat="1" ht="12" customHeight="1" thickBot="1">
      <c r="A64" s="488" t="s">
        <v>312</v>
      </c>
      <c r="B64" s="469" t="s">
        <v>315</v>
      </c>
      <c r="C64" s="346"/>
    </row>
    <row r="65" spans="1:3" s="115" customFormat="1" ht="12" customHeight="1" thickBot="1">
      <c r="A65" s="35" t="s">
        <v>27</v>
      </c>
      <c r="B65" s="21" t="s">
        <v>316</v>
      </c>
      <c r="C65" s="347">
        <f>+C8+C15+C22+C29+C37+C49+C55+C60</f>
        <v>279813501</v>
      </c>
    </row>
    <row r="66" spans="1:3" s="115" customFormat="1" ht="12" customHeight="1" thickBot="1">
      <c r="A66" s="489" t="s">
        <v>407</v>
      </c>
      <c r="B66" s="336" t="s">
        <v>318</v>
      </c>
      <c r="C66" s="341">
        <f>SUM(C67:C69)</f>
        <v>0</v>
      </c>
    </row>
    <row r="67" spans="1:3" s="115" customFormat="1" ht="12" customHeight="1">
      <c r="A67" s="486" t="s">
        <v>349</v>
      </c>
      <c r="B67" s="467" t="s">
        <v>319</v>
      </c>
      <c r="C67" s="346"/>
    </row>
    <row r="68" spans="1:3" s="115" customFormat="1" ht="12" customHeight="1">
      <c r="A68" s="487" t="s">
        <v>358</v>
      </c>
      <c r="B68" s="468" t="s">
        <v>320</v>
      </c>
      <c r="C68" s="346"/>
    </row>
    <row r="69" spans="1:3" s="115" customFormat="1" ht="12" customHeight="1" thickBot="1">
      <c r="A69" s="488" t="s">
        <v>359</v>
      </c>
      <c r="B69" s="470" t="s">
        <v>321</v>
      </c>
      <c r="C69" s="346"/>
    </row>
    <row r="70" spans="1:3" s="115" customFormat="1" ht="12" customHeight="1" thickBot="1">
      <c r="A70" s="489" t="s">
        <v>322</v>
      </c>
      <c r="B70" s="336" t="s">
        <v>323</v>
      </c>
      <c r="C70" s="341">
        <f>SUM(C71:C74)</f>
        <v>0</v>
      </c>
    </row>
    <row r="71" spans="1:3" s="115" customFormat="1" ht="12" customHeight="1">
      <c r="A71" s="486" t="s">
        <v>154</v>
      </c>
      <c r="B71" s="467" t="s">
        <v>324</v>
      </c>
      <c r="C71" s="346"/>
    </row>
    <row r="72" spans="1:3" s="115" customFormat="1" ht="12" customHeight="1">
      <c r="A72" s="487" t="s">
        <v>155</v>
      </c>
      <c r="B72" s="468" t="s">
        <v>325</v>
      </c>
      <c r="C72" s="346"/>
    </row>
    <row r="73" spans="1:3" s="115" customFormat="1" ht="12" customHeight="1">
      <c r="A73" s="487" t="s">
        <v>350</v>
      </c>
      <c r="B73" s="468" t="s">
        <v>326</v>
      </c>
      <c r="C73" s="346"/>
    </row>
    <row r="74" spans="1:3" s="115" customFormat="1" ht="12" customHeight="1" thickBot="1">
      <c r="A74" s="488" t="s">
        <v>351</v>
      </c>
      <c r="B74" s="469" t="s">
        <v>327</v>
      </c>
      <c r="C74" s="346"/>
    </row>
    <row r="75" spans="1:3" s="115" customFormat="1" ht="12" customHeight="1" thickBot="1">
      <c r="A75" s="489" t="s">
        <v>328</v>
      </c>
      <c r="B75" s="336" t="s">
        <v>329</v>
      </c>
      <c r="C75" s="341">
        <f>SUM(C76:C77)</f>
        <v>22401176</v>
      </c>
    </row>
    <row r="76" spans="1:3" s="115" customFormat="1" ht="12" customHeight="1">
      <c r="A76" s="486" t="s">
        <v>352</v>
      </c>
      <c r="B76" s="467" t="s">
        <v>330</v>
      </c>
      <c r="C76" s="346">
        <v>22401176</v>
      </c>
    </row>
    <row r="77" spans="1:3" s="115" customFormat="1" ht="12" customHeight="1" thickBot="1">
      <c r="A77" s="488" t="s">
        <v>353</v>
      </c>
      <c r="B77" s="469" t="s">
        <v>331</v>
      </c>
      <c r="C77" s="346"/>
    </row>
    <row r="78" spans="1:3" s="114" customFormat="1" ht="12" customHeight="1" thickBot="1">
      <c r="A78" s="489" t="s">
        <v>332</v>
      </c>
      <c r="B78" s="336" t="s">
        <v>333</v>
      </c>
      <c r="C78" s="341">
        <f>SUM(C79:C81)</f>
        <v>40000000</v>
      </c>
    </row>
    <row r="79" spans="1:3" s="115" customFormat="1" ht="12" customHeight="1">
      <c r="A79" s="486" t="s">
        <v>354</v>
      </c>
      <c r="B79" s="467" t="s">
        <v>334</v>
      </c>
      <c r="C79" s="346"/>
    </row>
    <row r="80" spans="1:3" s="115" customFormat="1" ht="12" customHeight="1">
      <c r="A80" s="487" t="s">
        <v>355</v>
      </c>
      <c r="B80" s="468" t="s">
        <v>335</v>
      </c>
      <c r="C80" s="346"/>
    </row>
    <row r="81" spans="1:3" s="115" customFormat="1" ht="12" customHeight="1" thickBot="1">
      <c r="A81" s="488" t="s">
        <v>356</v>
      </c>
      <c r="B81" s="469" t="s">
        <v>336</v>
      </c>
      <c r="C81" s="346">
        <v>40000000</v>
      </c>
    </row>
    <row r="82" spans="1:3" s="115" customFormat="1" ht="12" customHeight="1" thickBot="1">
      <c r="A82" s="489" t="s">
        <v>337</v>
      </c>
      <c r="B82" s="336" t="s">
        <v>357</v>
      </c>
      <c r="C82" s="341">
        <f>SUM(C83:C86)</f>
        <v>0</v>
      </c>
    </row>
    <row r="83" spans="1:3" s="115" customFormat="1" ht="12" customHeight="1">
      <c r="A83" s="490" t="s">
        <v>338</v>
      </c>
      <c r="B83" s="467" t="s">
        <v>339</v>
      </c>
      <c r="C83" s="346"/>
    </row>
    <row r="84" spans="1:3" s="115" customFormat="1" ht="12" customHeight="1">
      <c r="A84" s="491" t="s">
        <v>340</v>
      </c>
      <c r="B84" s="468" t="s">
        <v>341</v>
      </c>
      <c r="C84" s="346"/>
    </row>
    <row r="85" spans="1:3" s="115" customFormat="1" ht="12" customHeight="1">
      <c r="A85" s="491" t="s">
        <v>342</v>
      </c>
      <c r="B85" s="468" t="s">
        <v>343</v>
      </c>
      <c r="C85" s="346"/>
    </row>
    <row r="86" spans="1:3" s="114" customFormat="1" ht="12" customHeight="1" thickBot="1">
      <c r="A86" s="492" t="s">
        <v>344</v>
      </c>
      <c r="B86" s="469" t="s">
        <v>345</v>
      </c>
      <c r="C86" s="346"/>
    </row>
    <row r="87" spans="1:3" s="114" customFormat="1" ht="12" customHeight="1" thickBot="1">
      <c r="A87" s="489" t="s">
        <v>346</v>
      </c>
      <c r="B87" s="336" t="s">
        <v>489</v>
      </c>
      <c r="C87" s="513"/>
    </row>
    <row r="88" spans="1:3" s="114" customFormat="1" ht="12" customHeight="1" thickBot="1">
      <c r="A88" s="489" t="s">
        <v>521</v>
      </c>
      <c r="B88" s="336" t="s">
        <v>347</v>
      </c>
      <c r="C88" s="513"/>
    </row>
    <row r="89" spans="1:3" s="114" customFormat="1" ht="12" customHeight="1" thickBot="1">
      <c r="A89" s="489" t="s">
        <v>522</v>
      </c>
      <c r="B89" s="474" t="s">
        <v>492</v>
      </c>
      <c r="C89" s="347">
        <f>+C66+C70+C75+C78+C82+C88+C87</f>
        <v>62401176</v>
      </c>
    </row>
    <row r="90" spans="1:3" s="114" customFormat="1" ht="12" customHeight="1" thickBot="1">
      <c r="A90" s="493" t="s">
        <v>523</v>
      </c>
      <c r="B90" s="475" t="s">
        <v>524</v>
      </c>
      <c r="C90" s="347">
        <f>+C65+C89</f>
        <v>342214677</v>
      </c>
    </row>
    <row r="91" spans="1:3" s="115" customFormat="1" ht="15" customHeight="1" thickBot="1">
      <c r="A91" s="278"/>
      <c r="B91" s="279"/>
      <c r="C91" s="411"/>
    </row>
    <row r="92" spans="1:3" s="74" customFormat="1" ht="16.5" customHeight="1" thickBot="1">
      <c r="A92" s="282"/>
      <c r="B92" s="283" t="s">
        <v>59</v>
      </c>
      <c r="C92" s="413"/>
    </row>
    <row r="93" spans="1:3" s="116" customFormat="1" ht="12" customHeight="1" thickBot="1">
      <c r="A93" s="459" t="s">
        <v>19</v>
      </c>
      <c r="B93" s="31" t="s">
        <v>528</v>
      </c>
      <c r="C93" s="340">
        <f>+C94+C95+C96+C97+C98+C111</f>
        <v>237151055</v>
      </c>
    </row>
    <row r="94" spans="1:3" ht="12" customHeight="1">
      <c r="A94" s="494" t="s">
        <v>101</v>
      </c>
      <c r="B94" s="10" t="s">
        <v>50</v>
      </c>
      <c r="C94" s="342">
        <v>55145806</v>
      </c>
    </row>
    <row r="95" spans="1:3" ht="12" customHeight="1">
      <c r="A95" s="487" t="s">
        <v>102</v>
      </c>
      <c r="B95" s="8" t="s">
        <v>188</v>
      </c>
      <c r="C95" s="343">
        <v>15323545</v>
      </c>
    </row>
    <row r="96" spans="1:3" ht="12" customHeight="1">
      <c r="A96" s="487" t="s">
        <v>103</v>
      </c>
      <c r="B96" s="8" t="s">
        <v>144</v>
      </c>
      <c r="C96" s="345">
        <v>100236728</v>
      </c>
    </row>
    <row r="97" spans="1:3" ht="12" customHeight="1">
      <c r="A97" s="487" t="s">
        <v>104</v>
      </c>
      <c r="B97" s="11" t="s">
        <v>189</v>
      </c>
      <c r="C97" s="345">
        <v>1700000</v>
      </c>
    </row>
    <row r="98" spans="1:3" ht="12" customHeight="1">
      <c r="A98" s="487" t="s">
        <v>115</v>
      </c>
      <c r="B98" s="19" t="s">
        <v>190</v>
      </c>
      <c r="C98" s="345">
        <v>52394743</v>
      </c>
    </row>
    <row r="99" spans="1:3" ht="12" customHeight="1">
      <c r="A99" s="487" t="s">
        <v>105</v>
      </c>
      <c r="B99" s="8" t="s">
        <v>525</v>
      </c>
      <c r="C99" s="345"/>
    </row>
    <row r="100" spans="1:3" ht="12" customHeight="1">
      <c r="A100" s="487" t="s">
        <v>106</v>
      </c>
      <c r="B100" s="170" t="s">
        <v>455</v>
      </c>
      <c r="C100" s="345"/>
    </row>
    <row r="101" spans="1:3" ht="12" customHeight="1">
      <c r="A101" s="487" t="s">
        <v>116</v>
      </c>
      <c r="B101" s="170" t="s">
        <v>454</v>
      </c>
      <c r="C101" s="345"/>
    </row>
    <row r="102" spans="1:3" ht="12" customHeight="1">
      <c r="A102" s="487" t="s">
        <v>117</v>
      </c>
      <c r="B102" s="170" t="s">
        <v>363</v>
      </c>
      <c r="C102" s="345"/>
    </row>
    <row r="103" spans="1:3" ht="12" customHeight="1">
      <c r="A103" s="487" t="s">
        <v>118</v>
      </c>
      <c r="B103" s="171" t="s">
        <v>364</v>
      </c>
      <c r="C103" s="345"/>
    </row>
    <row r="104" spans="1:3" ht="12" customHeight="1">
      <c r="A104" s="487" t="s">
        <v>119</v>
      </c>
      <c r="B104" s="171" t="s">
        <v>365</v>
      </c>
      <c r="C104" s="345"/>
    </row>
    <row r="105" spans="1:3" ht="12" customHeight="1">
      <c r="A105" s="487" t="s">
        <v>121</v>
      </c>
      <c r="B105" s="170" t="s">
        <v>366</v>
      </c>
      <c r="C105" s="345">
        <v>41394743</v>
      </c>
    </row>
    <row r="106" spans="1:3" ht="12" customHeight="1">
      <c r="A106" s="487" t="s">
        <v>191</v>
      </c>
      <c r="B106" s="170" t="s">
        <v>367</v>
      </c>
      <c r="C106" s="345"/>
    </row>
    <row r="107" spans="1:3" ht="12" customHeight="1">
      <c r="A107" s="487" t="s">
        <v>361</v>
      </c>
      <c r="B107" s="171" t="s">
        <v>368</v>
      </c>
      <c r="C107" s="345"/>
    </row>
    <row r="108" spans="1:3" ht="12" customHeight="1">
      <c r="A108" s="495" t="s">
        <v>362</v>
      </c>
      <c r="B108" s="172" t="s">
        <v>369</v>
      </c>
      <c r="C108" s="345"/>
    </row>
    <row r="109" spans="1:3" ht="12" customHeight="1">
      <c r="A109" s="487" t="s">
        <v>452</v>
      </c>
      <c r="B109" s="172" t="s">
        <v>370</v>
      </c>
      <c r="C109" s="345"/>
    </row>
    <row r="110" spans="1:3" ht="12" customHeight="1">
      <c r="A110" s="487" t="s">
        <v>453</v>
      </c>
      <c r="B110" s="171" t="s">
        <v>371</v>
      </c>
      <c r="C110" s="343">
        <v>11350000</v>
      </c>
    </row>
    <row r="111" spans="1:3" ht="12" customHeight="1">
      <c r="A111" s="487" t="s">
        <v>457</v>
      </c>
      <c r="B111" s="11" t="s">
        <v>51</v>
      </c>
      <c r="C111" s="343">
        <v>12350233</v>
      </c>
    </row>
    <row r="112" spans="1:3" ht="12" customHeight="1">
      <c r="A112" s="488" t="s">
        <v>458</v>
      </c>
      <c r="B112" s="8" t="s">
        <v>526</v>
      </c>
      <c r="C112" s="345">
        <v>4000000</v>
      </c>
    </row>
    <row r="113" spans="1:3" ht="12" customHeight="1" thickBot="1">
      <c r="A113" s="496" t="s">
        <v>459</v>
      </c>
      <c r="B113" s="173" t="s">
        <v>527</v>
      </c>
      <c r="C113" s="349">
        <v>8350233</v>
      </c>
    </row>
    <row r="114" spans="1:3" ht="12" customHeight="1" thickBot="1">
      <c r="A114" s="35" t="s">
        <v>20</v>
      </c>
      <c r="B114" s="30" t="s">
        <v>372</v>
      </c>
      <c r="C114" s="341">
        <f>+C115+C117+C119</f>
        <v>81771570</v>
      </c>
    </row>
    <row r="115" spans="1:3" ht="12" customHeight="1">
      <c r="A115" s="486" t="s">
        <v>107</v>
      </c>
      <c r="B115" s="8" t="s">
        <v>235</v>
      </c>
      <c r="C115" s="344">
        <v>11567000</v>
      </c>
    </row>
    <row r="116" spans="1:3" ht="12" customHeight="1">
      <c r="A116" s="486" t="s">
        <v>108</v>
      </c>
      <c r="B116" s="12" t="s">
        <v>376</v>
      </c>
      <c r="C116" s="344"/>
    </row>
    <row r="117" spans="1:3" ht="12" customHeight="1">
      <c r="A117" s="486" t="s">
        <v>109</v>
      </c>
      <c r="B117" s="12" t="s">
        <v>192</v>
      </c>
      <c r="C117" s="343">
        <v>70204570</v>
      </c>
    </row>
    <row r="118" spans="1:3" ht="12" customHeight="1">
      <c r="A118" s="486" t="s">
        <v>110</v>
      </c>
      <c r="B118" s="12" t="s">
        <v>377</v>
      </c>
      <c r="C118" s="308"/>
    </row>
    <row r="119" spans="1:3" ht="12" customHeight="1">
      <c r="A119" s="486" t="s">
        <v>111</v>
      </c>
      <c r="B119" s="338" t="s">
        <v>238</v>
      </c>
      <c r="C119" s="308"/>
    </row>
    <row r="120" spans="1:3" ht="12" customHeight="1">
      <c r="A120" s="486" t="s">
        <v>120</v>
      </c>
      <c r="B120" s="337" t="s">
        <v>442</v>
      </c>
      <c r="C120" s="308"/>
    </row>
    <row r="121" spans="1:3" ht="12" customHeight="1">
      <c r="A121" s="486" t="s">
        <v>122</v>
      </c>
      <c r="B121" s="463" t="s">
        <v>382</v>
      </c>
      <c r="C121" s="308"/>
    </row>
    <row r="122" spans="1:3" ht="12" customHeight="1">
      <c r="A122" s="486" t="s">
        <v>193</v>
      </c>
      <c r="B122" s="171" t="s">
        <v>365</v>
      </c>
      <c r="C122" s="308"/>
    </row>
    <row r="123" spans="1:3" ht="12" customHeight="1">
      <c r="A123" s="486" t="s">
        <v>194</v>
      </c>
      <c r="B123" s="171" t="s">
        <v>381</v>
      </c>
      <c r="C123" s="308"/>
    </row>
    <row r="124" spans="1:3" ht="12" customHeight="1">
      <c r="A124" s="486" t="s">
        <v>195</v>
      </c>
      <c r="B124" s="171" t="s">
        <v>380</v>
      </c>
      <c r="C124" s="308"/>
    </row>
    <row r="125" spans="1:3" ht="12" customHeight="1">
      <c r="A125" s="486" t="s">
        <v>373</v>
      </c>
      <c r="B125" s="171" t="s">
        <v>368</v>
      </c>
      <c r="C125" s="308"/>
    </row>
    <row r="126" spans="1:3" ht="12" customHeight="1">
      <c r="A126" s="486" t="s">
        <v>374</v>
      </c>
      <c r="B126" s="171" t="s">
        <v>379</v>
      </c>
      <c r="C126" s="308"/>
    </row>
    <row r="127" spans="1:3" ht="12" customHeight="1" thickBot="1">
      <c r="A127" s="495" t="s">
        <v>375</v>
      </c>
      <c r="B127" s="171" t="s">
        <v>378</v>
      </c>
      <c r="C127" s="310"/>
    </row>
    <row r="128" spans="1:3" ht="12" customHeight="1" thickBot="1">
      <c r="A128" s="35" t="s">
        <v>21</v>
      </c>
      <c r="B128" s="151" t="s">
        <v>462</v>
      </c>
      <c r="C128" s="341">
        <f>+C93+C114</f>
        <v>318922625</v>
      </c>
    </row>
    <row r="129" spans="1:3" ht="12" customHeight="1" thickBot="1">
      <c r="A129" s="35" t="s">
        <v>22</v>
      </c>
      <c r="B129" s="151" t="s">
        <v>463</v>
      </c>
      <c r="C129" s="341">
        <f>+C130+C131+C132</f>
        <v>0</v>
      </c>
    </row>
    <row r="130" spans="1:3" s="116" customFormat="1" ht="12" customHeight="1">
      <c r="A130" s="486" t="s">
        <v>277</v>
      </c>
      <c r="B130" s="9" t="s">
        <v>531</v>
      </c>
      <c r="C130" s="308"/>
    </row>
    <row r="131" spans="1:3" ht="12" customHeight="1">
      <c r="A131" s="486" t="s">
        <v>278</v>
      </c>
      <c r="B131" s="9" t="s">
        <v>471</v>
      </c>
      <c r="C131" s="308"/>
    </row>
    <row r="132" spans="1:3" ht="12" customHeight="1" thickBot="1">
      <c r="A132" s="495" t="s">
        <v>279</v>
      </c>
      <c r="B132" s="7" t="s">
        <v>530</v>
      </c>
      <c r="C132" s="308"/>
    </row>
    <row r="133" spans="1:3" ht="12" customHeight="1" thickBot="1">
      <c r="A133" s="35" t="s">
        <v>23</v>
      </c>
      <c r="B133" s="151" t="s">
        <v>464</v>
      </c>
      <c r="C133" s="341">
        <f>+C134+C135+C136+C137+C138+C139</f>
        <v>0</v>
      </c>
    </row>
    <row r="134" spans="1:3" ht="12" customHeight="1">
      <c r="A134" s="486" t="s">
        <v>94</v>
      </c>
      <c r="B134" s="9" t="s">
        <v>473</v>
      </c>
      <c r="C134" s="308"/>
    </row>
    <row r="135" spans="1:3" ht="12" customHeight="1">
      <c r="A135" s="486" t="s">
        <v>95</v>
      </c>
      <c r="B135" s="9" t="s">
        <v>465</v>
      </c>
      <c r="C135" s="308"/>
    </row>
    <row r="136" spans="1:3" ht="12" customHeight="1">
      <c r="A136" s="486" t="s">
        <v>96</v>
      </c>
      <c r="B136" s="9" t="s">
        <v>466</v>
      </c>
      <c r="C136" s="308"/>
    </row>
    <row r="137" spans="1:3" ht="12" customHeight="1">
      <c r="A137" s="486" t="s">
        <v>180</v>
      </c>
      <c r="B137" s="9" t="s">
        <v>529</v>
      </c>
      <c r="C137" s="308"/>
    </row>
    <row r="138" spans="1:3" ht="12" customHeight="1">
      <c r="A138" s="486" t="s">
        <v>181</v>
      </c>
      <c r="B138" s="9" t="s">
        <v>468</v>
      </c>
      <c r="C138" s="308"/>
    </row>
    <row r="139" spans="1:3" s="116" customFormat="1" ht="12" customHeight="1" thickBot="1">
      <c r="A139" s="495" t="s">
        <v>182</v>
      </c>
      <c r="B139" s="7" t="s">
        <v>469</v>
      </c>
      <c r="C139" s="308"/>
    </row>
    <row r="140" spans="1:11" ht="12" customHeight="1" thickBot="1">
      <c r="A140" s="35" t="s">
        <v>24</v>
      </c>
      <c r="B140" s="151" t="s">
        <v>557</v>
      </c>
      <c r="C140" s="347">
        <f>+C141+C142+C144+C145+C143</f>
        <v>23292052</v>
      </c>
      <c r="K140" s="290"/>
    </row>
    <row r="141" spans="1:3" ht="12.75">
      <c r="A141" s="486" t="s">
        <v>97</v>
      </c>
      <c r="B141" s="9" t="s">
        <v>383</v>
      </c>
      <c r="C141" s="308"/>
    </row>
    <row r="142" spans="1:3" ht="12" customHeight="1">
      <c r="A142" s="486" t="s">
        <v>98</v>
      </c>
      <c r="B142" s="9" t="s">
        <v>384</v>
      </c>
      <c r="C142" s="308">
        <v>3770509</v>
      </c>
    </row>
    <row r="143" spans="1:3" ht="12" customHeight="1">
      <c r="A143" s="486" t="s">
        <v>297</v>
      </c>
      <c r="B143" s="9" t="s">
        <v>556</v>
      </c>
      <c r="C143" s="308">
        <v>19521543</v>
      </c>
    </row>
    <row r="144" spans="1:3" s="116" customFormat="1" ht="12" customHeight="1">
      <c r="A144" s="486" t="s">
        <v>298</v>
      </c>
      <c r="B144" s="9" t="s">
        <v>478</v>
      </c>
      <c r="C144" s="308"/>
    </row>
    <row r="145" spans="1:3" s="116" customFormat="1" ht="12" customHeight="1" thickBot="1">
      <c r="A145" s="495" t="s">
        <v>299</v>
      </c>
      <c r="B145" s="7" t="s">
        <v>403</v>
      </c>
      <c r="C145" s="308"/>
    </row>
    <row r="146" spans="1:3" s="116" customFormat="1" ht="12" customHeight="1" thickBot="1">
      <c r="A146" s="35" t="s">
        <v>25</v>
      </c>
      <c r="B146" s="151" t="s">
        <v>479</v>
      </c>
      <c r="C146" s="350">
        <f>+C147+C148+C149+C150+C151</f>
        <v>0</v>
      </c>
    </row>
    <row r="147" spans="1:3" s="116" customFormat="1" ht="12" customHeight="1">
      <c r="A147" s="486" t="s">
        <v>99</v>
      </c>
      <c r="B147" s="9" t="s">
        <v>474</v>
      </c>
      <c r="C147" s="308"/>
    </row>
    <row r="148" spans="1:3" s="116" customFormat="1" ht="12" customHeight="1">
      <c r="A148" s="486" t="s">
        <v>100</v>
      </c>
      <c r="B148" s="9" t="s">
        <v>481</v>
      </c>
      <c r="C148" s="308"/>
    </row>
    <row r="149" spans="1:3" s="116" customFormat="1" ht="12" customHeight="1">
      <c r="A149" s="486" t="s">
        <v>309</v>
      </c>
      <c r="B149" s="9" t="s">
        <v>476</v>
      </c>
      <c r="C149" s="308"/>
    </row>
    <row r="150" spans="1:3" s="116" customFormat="1" ht="12" customHeight="1">
      <c r="A150" s="486" t="s">
        <v>310</v>
      </c>
      <c r="B150" s="9" t="s">
        <v>532</v>
      </c>
      <c r="C150" s="308"/>
    </row>
    <row r="151" spans="1:3" ht="12.75" customHeight="1" thickBot="1">
      <c r="A151" s="495" t="s">
        <v>480</v>
      </c>
      <c r="B151" s="7" t="s">
        <v>483</v>
      </c>
      <c r="C151" s="310"/>
    </row>
    <row r="152" spans="1:3" ht="12.75" customHeight="1" thickBot="1">
      <c r="A152" s="550" t="s">
        <v>26</v>
      </c>
      <c r="B152" s="151" t="s">
        <v>484</v>
      </c>
      <c r="C152" s="350"/>
    </row>
    <row r="153" spans="1:3" ht="12.75" customHeight="1" thickBot="1">
      <c r="A153" s="550" t="s">
        <v>27</v>
      </c>
      <c r="B153" s="151" t="s">
        <v>485</v>
      </c>
      <c r="C153" s="350"/>
    </row>
    <row r="154" spans="1:3" ht="12" customHeight="1" thickBot="1">
      <c r="A154" s="35" t="s">
        <v>28</v>
      </c>
      <c r="B154" s="151" t="s">
        <v>487</v>
      </c>
      <c r="C154" s="477">
        <f>+C129+C133+C140+C146+C152+C153</f>
        <v>23292052</v>
      </c>
    </row>
    <row r="155" spans="1:3" ht="15" customHeight="1" thickBot="1">
      <c r="A155" s="497" t="s">
        <v>29</v>
      </c>
      <c r="B155" s="429" t="s">
        <v>486</v>
      </c>
      <c r="C155" s="477">
        <f>+C128+C154</f>
        <v>342214677</v>
      </c>
    </row>
    <row r="156" spans="1:3" ht="13.5" thickBot="1">
      <c r="A156" s="437"/>
      <c r="B156" s="438"/>
      <c r="C156" s="439"/>
    </row>
    <row r="157" spans="1:3" ht="15" customHeight="1" thickBot="1">
      <c r="A157" s="287" t="s">
        <v>533</v>
      </c>
      <c r="B157" s="288"/>
      <c r="C157" s="148">
        <v>22</v>
      </c>
    </row>
    <row r="158" spans="1:3" ht="14.25" customHeight="1" thickBot="1">
      <c r="A158" s="287" t="s">
        <v>211</v>
      </c>
      <c r="B158" s="288"/>
      <c r="C158" s="148">
        <v>4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tr">
        <f>+CONCATENATE("9.1.1. melléklet a 5/",LEFT(ÖSSZEFÜGGÉSEK!A5,4),". (II.23.) önkormányzati rendelethez")</f>
        <v>9.1.1. melléklet a 5/2016. (II.23.) önkormányzati rendelethez</v>
      </c>
    </row>
    <row r="2" spans="1:3" s="112" customFormat="1" ht="21" customHeight="1">
      <c r="A2" s="457" t="s">
        <v>64</v>
      </c>
      <c r="B2" s="402" t="s">
        <v>231</v>
      </c>
      <c r="C2" s="404" t="s">
        <v>55</v>
      </c>
    </row>
    <row r="3" spans="1:3" s="112" customFormat="1" ht="16.5" thickBot="1">
      <c r="A3" s="267" t="s">
        <v>208</v>
      </c>
      <c r="B3" s="403" t="s">
        <v>443</v>
      </c>
      <c r="C3" s="549" t="s">
        <v>61</v>
      </c>
    </row>
    <row r="4" spans="1:3" s="113" customFormat="1" ht="15.75" customHeight="1" thickBot="1">
      <c r="A4" s="268"/>
      <c r="B4" s="268"/>
      <c r="C4" s="269" t="s">
        <v>583</v>
      </c>
    </row>
    <row r="5" spans="1:3" ht="13.5" thickBot="1">
      <c r="A5" s="458" t="s">
        <v>210</v>
      </c>
      <c r="B5" s="270" t="s">
        <v>580</v>
      </c>
      <c r="C5" s="405" t="s">
        <v>57</v>
      </c>
    </row>
    <row r="6" spans="1:3" s="74" customFormat="1" ht="12.75" customHeight="1" thickBot="1">
      <c r="A6" s="232"/>
      <c r="B6" s="233" t="s">
        <v>507</v>
      </c>
      <c r="C6" s="234" t="s">
        <v>508</v>
      </c>
    </row>
    <row r="7" spans="1:3" s="74" customFormat="1" ht="15.75" customHeight="1" thickBot="1">
      <c r="A7" s="272"/>
      <c r="B7" s="273" t="s">
        <v>58</v>
      </c>
      <c r="C7" s="406"/>
    </row>
    <row r="8" spans="1:3" s="74" customFormat="1" ht="12" customHeight="1" thickBot="1">
      <c r="A8" s="35" t="s">
        <v>19</v>
      </c>
      <c r="B8" s="21" t="s">
        <v>261</v>
      </c>
      <c r="C8" s="341">
        <f>+C9+C10+C11+C12+C13+C14</f>
        <v>94262741</v>
      </c>
    </row>
    <row r="9" spans="1:3" s="114" customFormat="1" ht="12" customHeight="1">
      <c r="A9" s="486" t="s">
        <v>101</v>
      </c>
      <c r="B9" s="467" t="s">
        <v>262</v>
      </c>
      <c r="C9" s="344">
        <v>83345032</v>
      </c>
    </row>
    <row r="10" spans="1:3" s="115" customFormat="1" ht="12" customHeight="1">
      <c r="A10" s="487" t="s">
        <v>102</v>
      </c>
      <c r="B10" s="468" t="s">
        <v>263</v>
      </c>
      <c r="C10" s="343"/>
    </row>
    <row r="11" spans="1:3" s="115" customFormat="1" ht="12" customHeight="1">
      <c r="A11" s="487" t="s">
        <v>103</v>
      </c>
      <c r="B11" s="468" t="s">
        <v>566</v>
      </c>
      <c r="C11" s="343">
        <v>9415189</v>
      </c>
    </row>
    <row r="12" spans="1:3" s="115" customFormat="1" ht="12" customHeight="1">
      <c r="A12" s="487" t="s">
        <v>104</v>
      </c>
      <c r="B12" s="468" t="s">
        <v>265</v>
      </c>
      <c r="C12" s="343">
        <v>1502520</v>
      </c>
    </row>
    <row r="13" spans="1:3" s="115" customFormat="1" ht="12" customHeight="1">
      <c r="A13" s="487" t="s">
        <v>153</v>
      </c>
      <c r="B13" s="468" t="s">
        <v>520</v>
      </c>
      <c r="C13" s="343"/>
    </row>
    <row r="14" spans="1:3" s="114" customFormat="1" ht="12" customHeight="1" thickBot="1">
      <c r="A14" s="488" t="s">
        <v>105</v>
      </c>
      <c r="B14" s="469" t="s">
        <v>447</v>
      </c>
      <c r="C14" s="343"/>
    </row>
    <row r="15" spans="1:3" s="114" customFormat="1" ht="12" customHeight="1" thickBot="1">
      <c r="A15" s="35" t="s">
        <v>20</v>
      </c>
      <c r="B15" s="336" t="s">
        <v>266</v>
      </c>
      <c r="C15" s="341">
        <f>+C16+C17+C18+C19+C20</f>
        <v>1250000</v>
      </c>
    </row>
    <row r="16" spans="1:3" s="114" customFormat="1" ht="12" customHeight="1">
      <c r="A16" s="486" t="s">
        <v>107</v>
      </c>
      <c r="B16" s="467" t="s">
        <v>267</v>
      </c>
      <c r="C16" s="344"/>
    </row>
    <row r="17" spans="1:3" s="114" customFormat="1" ht="12" customHeight="1">
      <c r="A17" s="487" t="s">
        <v>108</v>
      </c>
      <c r="B17" s="468" t="s">
        <v>268</v>
      </c>
      <c r="C17" s="343"/>
    </row>
    <row r="18" spans="1:3" s="114" customFormat="1" ht="12" customHeight="1">
      <c r="A18" s="487" t="s">
        <v>109</v>
      </c>
      <c r="B18" s="468" t="s">
        <v>436</v>
      </c>
      <c r="C18" s="343"/>
    </row>
    <row r="19" spans="1:3" s="114" customFormat="1" ht="12" customHeight="1">
      <c r="A19" s="487" t="s">
        <v>110</v>
      </c>
      <c r="B19" s="468" t="s">
        <v>437</v>
      </c>
      <c r="C19" s="343"/>
    </row>
    <row r="20" spans="1:3" s="114" customFormat="1" ht="12" customHeight="1">
      <c r="A20" s="487" t="s">
        <v>111</v>
      </c>
      <c r="B20" s="468" t="s">
        <v>269</v>
      </c>
      <c r="C20" s="343">
        <v>1250000</v>
      </c>
    </row>
    <row r="21" spans="1:3" s="115" customFormat="1" ht="12" customHeight="1" thickBot="1">
      <c r="A21" s="488" t="s">
        <v>120</v>
      </c>
      <c r="B21" s="469" t="s">
        <v>270</v>
      </c>
      <c r="C21" s="345"/>
    </row>
    <row r="22" spans="1:3" s="115" customFormat="1" ht="12" customHeight="1" thickBot="1">
      <c r="A22" s="35" t="s">
        <v>21</v>
      </c>
      <c r="B22" s="21" t="s">
        <v>271</v>
      </c>
      <c r="C22" s="341">
        <f>+C23+C24+C25+C26+C27</f>
        <v>0</v>
      </c>
    </row>
    <row r="23" spans="1:3" s="115" customFormat="1" ht="12" customHeight="1">
      <c r="A23" s="486" t="s">
        <v>90</v>
      </c>
      <c r="B23" s="467" t="s">
        <v>272</v>
      </c>
      <c r="C23" s="344"/>
    </row>
    <row r="24" spans="1:3" s="114" customFormat="1" ht="12" customHeight="1">
      <c r="A24" s="487" t="s">
        <v>91</v>
      </c>
      <c r="B24" s="468" t="s">
        <v>273</v>
      </c>
      <c r="C24" s="343"/>
    </row>
    <row r="25" spans="1:3" s="115" customFormat="1" ht="12" customHeight="1">
      <c r="A25" s="487" t="s">
        <v>92</v>
      </c>
      <c r="B25" s="468" t="s">
        <v>438</v>
      </c>
      <c r="C25" s="343"/>
    </row>
    <row r="26" spans="1:3" s="115" customFormat="1" ht="12" customHeight="1">
      <c r="A26" s="487" t="s">
        <v>93</v>
      </c>
      <c r="B26" s="468" t="s">
        <v>439</v>
      </c>
      <c r="C26" s="343"/>
    </row>
    <row r="27" spans="1:3" s="115" customFormat="1" ht="12" customHeight="1">
      <c r="A27" s="487" t="s">
        <v>176</v>
      </c>
      <c r="B27" s="468" t="s">
        <v>274</v>
      </c>
      <c r="C27" s="343"/>
    </row>
    <row r="28" spans="1:3" s="115" customFormat="1" ht="12" customHeight="1" thickBot="1">
      <c r="A28" s="488" t="s">
        <v>177</v>
      </c>
      <c r="B28" s="469" t="s">
        <v>275</v>
      </c>
      <c r="C28" s="345"/>
    </row>
    <row r="29" spans="1:3" s="115" customFormat="1" ht="12" customHeight="1" thickBot="1">
      <c r="A29" s="35" t="s">
        <v>178</v>
      </c>
      <c r="B29" s="21" t="s">
        <v>577</v>
      </c>
      <c r="C29" s="347">
        <f>SUM(C30:C36)</f>
        <v>112600000</v>
      </c>
    </row>
    <row r="30" spans="1:3" s="115" customFormat="1" ht="12" customHeight="1">
      <c r="A30" s="486" t="s">
        <v>277</v>
      </c>
      <c r="B30" s="467" t="s">
        <v>571</v>
      </c>
      <c r="C30" s="344">
        <v>71000000</v>
      </c>
    </row>
    <row r="31" spans="1:3" s="115" customFormat="1" ht="12" customHeight="1">
      <c r="A31" s="487" t="s">
        <v>278</v>
      </c>
      <c r="B31" s="468" t="s">
        <v>572</v>
      </c>
      <c r="C31" s="343">
        <v>25000000</v>
      </c>
    </row>
    <row r="32" spans="1:3" s="115" customFormat="1" ht="12" customHeight="1">
      <c r="A32" s="487" t="s">
        <v>279</v>
      </c>
      <c r="B32" s="468" t="s">
        <v>573</v>
      </c>
      <c r="C32" s="343">
        <v>12500000</v>
      </c>
    </row>
    <row r="33" spans="1:3" s="115" customFormat="1" ht="12" customHeight="1">
      <c r="A33" s="487" t="s">
        <v>280</v>
      </c>
      <c r="B33" s="468" t="s">
        <v>574</v>
      </c>
      <c r="C33" s="343">
        <v>50000</v>
      </c>
    </row>
    <row r="34" spans="1:3" s="115" customFormat="1" ht="12" customHeight="1">
      <c r="A34" s="487" t="s">
        <v>568</v>
      </c>
      <c r="B34" s="468" t="s">
        <v>281</v>
      </c>
      <c r="C34" s="343">
        <v>3500000</v>
      </c>
    </row>
    <row r="35" spans="1:3" s="115" customFormat="1" ht="12" customHeight="1">
      <c r="A35" s="487" t="s">
        <v>569</v>
      </c>
      <c r="B35" s="468" t="s">
        <v>282</v>
      </c>
      <c r="C35" s="343"/>
    </row>
    <row r="36" spans="1:3" s="115" customFormat="1" ht="12" customHeight="1" thickBot="1">
      <c r="A36" s="488" t="s">
        <v>570</v>
      </c>
      <c r="B36" s="575" t="s">
        <v>283</v>
      </c>
      <c r="C36" s="345">
        <v>550000</v>
      </c>
    </row>
    <row r="37" spans="1:3" s="115" customFormat="1" ht="12" customHeight="1" thickBot="1">
      <c r="A37" s="35" t="s">
        <v>23</v>
      </c>
      <c r="B37" s="21" t="s">
        <v>448</v>
      </c>
      <c r="C37" s="341">
        <f>SUM(C38:C48)</f>
        <v>71400760</v>
      </c>
    </row>
    <row r="38" spans="1:3" s="115" customFormat="1" ht="12" customHeight="1">
      <c r="A38" s="486" t="s">
        <v>94</v>
      </c>
      <c r="B38" s="467" t="s">
        <v>286</v>
      </c>
      <c r="C38" s="344"/>
    </row>
    <row r="39" spans="1:3" s="115" customFormat="1" ht="12" customHeight="1">
      <c r="A39" s="487" t="s">
        <v>95</v>
      </c>
      <c r="B39" s="468" t="s">
        <v>287</v>
      </c>
      <c r="C39" s="343">
        <v>54100000</v>
      </c>
    </row>
    <row r="40" spans="1:3" s="115" customFormat="1" ht="12" customHeight="1">
      <c r="A40" s="487" t="s">
        <v>96</v>
      </c>
      <c r="B40" s="468" t="s">
        <v>288</v>
      </c>
      <c r="C40" s="343">
        <v>2388000</v>
      </c>
    </row>
    <row r="41" spans="1:3" s="115" customFormat="1" ht="12" customHeight="1">
      <c r="A41" s="487" t="s">
        <v>180</v>
      </c>
      <c r="B41" s="468" t="s">
        <v>289</v>
      </c>
      <c r="C41" s="343">
        <v>500000</v>
      </c>
    </row>
    <row r="42" spans="1:3" s="115" customFormat="1" ht="12" customHeight="1">
      <c r="A42" s="487" t="s">
        <v>181</v>
      </c>
      <c r="B42" s="468" t="s">
        <v>290</v>
      </c>
      <c r="C42" s="343">
        <v>2000000</v>
      </c>
    </row>
    <row r="43" spans="1:3" s="115" customFormat="1" ht="12" customHeight="1">
      <c r="A43" s="487" t="s">
        <v>182</v>
      </c>
      <c r="B43" s="468" t="s">
        <v>291</v>
      </c>
      <c r="C43" s="343">
        <v>12362760</v>
      </c>
    </row>
    <row r="44" spans="1:3" s="115" customFormat="1" ht="12" customHeight="1">
      <c r="A44" s="487" t="s">
        <v>183</v>
      </c>
      <c r="B44" s="468" t="s">
        <v>292</v>
      </c>
      <c r="C44" s="343"/>
    </row>
    <row r="45" spans="1:3" s="115" customFormat="1" ht="12" customHeight="1">
      <c r="A45" s="487" t="s">
        <v>184</v>
      </c>
      <c r="B45" s="468" t="s">
        <v>576</v>
      </c>
      <c r="C45" s="343">
        <v>50000</v>
      </c>
    </row>
    <row r="46" spans="1:3" s="115" customFormat="1" ht="12" customHeight="1">
      <c r="A46" s="487" t="s">
        <v>284</v>
      </c>
      <c r="B46" s="468" t="s">
        <v>294</v>
      </c>
      <c r="C46" s="346"/>
    </row>
    <row r="47" spans="1:3" s="115" customFormat="1" ht="12" customHeight="1">
      <c r="A47" s="488" t="s">
        <v>285</v>
      </c>
      <c r="B47" s="469" t="s">
        <v>450</v>
      </c>
      <c r="C47" s="453"/>
    </row>
    <row r="48" spans="1:3" s="115" customFormat="1" ht="12" customHeight="1" thickBot="1">
      <c r="A48" s="488" t="s">
        <v>449</v>
      </c>
      <c r="B48" s="469" t="s">
        <v>295</v>
      </c>
      <c r="C48" s="453"/>
    </row>
    <row r="49" spans="1:3" s="115" customFormat="1" ht="12" customHeight="1" thickBot="1">
      <c r="A49" s="35" t="s">
        <v>24</v>
      </c>
      <c r="B49" s="21" t="s">
        <v>296</v>
      </c>
      <c r="C49" s="341">
        <f>SUM(C50:C54)</f>
        <v>300000</v>
      </c>
    </row>
    <row r="50" spans="1:3" s="115" customFormat="1" ht="12" customHeight="1">
      <c r="A50" s="486" t="s">
        <v>97</v>
      </c>
      <c r="B50" s="467" t="s">
        <v>300</v>
      </c>
      <c r="C50" s="512"/>
    </row>
    <row r="51" spans="1:3" s="115" customFormat="1" ht="12" customHeight="1">
      <c r="A51" s="487" t="s">
        <v>98</v>
      </c>
      <c r="B51" s="468" t="s">
        <v>301</v>
      </c>
      <c r="C51" s="346"/>
    </row>
    <row r="52" spans="1:3" s="115" customFormat="1" ht="12" customHeight="1">
      <c r="A52" s="487" t="s">
        <v>297</v>
      </c>
      <c r="B52" s="468" t="s">
        <v>302</v>
      </c>
      <c r="C52" s="346">
        <v>300000</v>
      </c>
    </row>
    <row r="53" spans="1:3" s="115" customFormat="1" ht="12" customHeight="1">
      <c r="A53" s="487" t="s">
        <v>298</v>
      </c>
      <c r="B53" s="468" t="s">
        <v>303</v>
      </c>
      <c r="C53" s="346"/>
    </row>
    <row r="54" spans="1:3" s="115" customFormat="1" ht="12" customHeight="1" thickBot="1">
      <c r="A54" s="488" t="s">
        <v>299</v>
      </c>
      <c r="B54" s="469" t="s">
        <v>304</v>
      </c>
      <c r="C54" s="453"/>
    </row>
    <row r="55" spans="1:3" s="115" customFormat="1" ht="12" customHeight="1" thickBot="1">
      <c r="A55" s="35" t="s">
        <v>185</v>
      </c>
      <c r="B55" s="21" t="s">
        <v>305</v>
      </c>
      <c r="C55" s="341">
        <f>SUM(C56:C58)</f>
        <v>0</v>
      </c>
    </row>
    <row r="56" spans="1:3" s="115" customFormat="1" ht="12" customHeight="1">
      <c r="A56" s="486" t="s">
        <v>99</v>
      </c>
      <c r="B56" s="467" t="s">
        <v>306</v>
      </c>
      <c r="C56" s="344"/>
    </row>
    <row r="57" spans="1:3" s="115" customFormat="1" ht="12" customHeight="1">
      <c r="A57" s="487" t="s">
        <v>100</v>
      </c>
      <c r="B57" s="468" t="s">
        <v>440</v>
      </c>
      <c r="C57" s="343"/>
    </row>
    <row r="58" spans="1:3" s="115" customFormat="1" ht="12" customHeight="1">
      <c r="A58" s="487" t="s">
        <v>309</v>
      </c>
      <c r="B58" s="468" t="s">
        <v>307</v>
      </c>
      <c r="C58" s="343"/>
    </row>
    <row r="59" spans="1:3" s="115" customFormat="1" ht="12" customHeight="1" thickBot="1">
      <c r="A59" s="488" t="s">
        <v>310</v>
      </c>
      <c r="B59" s="469" t="s">
        <v>308</v>
      </c>
      <c r="C59" s="345"/>
    </row>
    <row r="60" spans="1:3" s="115" customFormat="1" ht="12" customHeight="1" thickBot="1">
      <c r="A60" s="35" t="s">
        <v>26</v>
      </c>
      <c r="B60" s="336" t="s">
        <v>311</v>
      </c>
      <c r="C60" s="341">
        <f>SUM(C61:C63)</f>
        <v>0</v>
      </c>
    </row>
    <row r="61" spans="1:3" s="115" customFormat="1" ht="12" customHeight="1">
      <c r="A61" s="486" t="s">
        <v>186</v>
      </c>
      <c r="B61" s="467" t="s">
        <v>313</v>
      </c>
      <c r="C61" s="346"/>
    </row>
    <row r="62" spans="1:3" s="115" customFormat="1" ht="12" customHeight="1">
      <c r="A62" s="487" t="s">
        <v>187</v>
      </c>
      <c r="B62" s="468" t="s">
        <v>441</v>
      </c>
      <c r="C62" s="346"/>
    </row>
    <row r="63" spans="1:3" s="115" customFormat="1" ht="12" customHeight="1">
      <c r="A63" s="487" t="s">
        <v>237</v>
      </c>
      <c r="B63" s="468" t="s">
        <v>314</v>
      </c>
      <c r="C63" s="346"/>
    </row>
    <row r="64" spans="1:3" s="115" customFormat="1" ht="12" customHeight="1" thickBot="1">
      <c r="A64" s="488" t="s">
        <v>312</v>
      </c>
      <c r="B64" s="469" t="s">
        <v>315</v>
      </c>
      <c r="C64" s="346"/>
    </row>
    <row r="65" spans="1:3" s="115" customFormat="1" ht="12" customHeight="1" thickBot="1">
      <c r="A65" s="35" t="s">
        <v>27</v>
      </c>
      <c r="B65" s="21" t="s">
        <v>316</v>
      </c>
      <c r="C65" s="347">
        <f>+C8+C15+C22+C29+C37+C49+C55+C60</f>
        <v>279813501</v>
      </c>
    </row>
    <row r="66" spans="1:3" s="115" customFormat="1" ht="12" customHeight="1" thickBot="1">
      <c r="A66" s="489" t="s">
        <v>407</v>
      </c>
      <c r="B66" s="336" t="s">
        <v>318</v>
      </c>
      <c r="C66" s="341">
        <f>SUM(C67:C69)</f>
        <v>0</v>
      </c>
    </row>
    <row r="67" spans="1:3" s="115" customFormat="1" ht="12" customHeight="1">
      <c r="A67" s="486" t="s">
        <v>349</v>
      </c>
      <c r="B67" s="467" t="s">
        <v>319</v>
      </c>
      <c r="C67" s="346"/>
    </row>
    <row r="68" spans="1:3" s="115" customFormat="1" ht="12" customHeight="1">
      <c r="A68" s="487" t="s">
        <v>358</v>
      </c>
      <c r="B68" s="468" t="s">
        <v>320</v>
      </c>
      <c r="C68" s="346"/>
    </row>
    <row r="69" spans="1:3" s="115" customFormat="1" ht="12" customHeight="1" thickBot="1">
      <c r="A69" s="488" t="s">
        <v>359</v>
      </c>
      <c r="B69" s="470" t="s">
        <v>321</v>
      </c>
      <c r="C69" s="346"/>
    </row>
    <row r="70" spans="1:3" s="115" customFormat="1" ht="12" customHeight="1" thickBot="1">
      <c r="A70" s="489" t="s">
        <v>322</v>
      </c>
      <c r="B70" s="336" t="s">
        <v>323</v>
      </c>
      <c r="C70" s="341">
        <f>SUM(C71:C74)</f>
        <v>0</v>
      </c>
    </row>
    <row r="71" spans="1:3" s="115" customFormat="1" ht="12" customHeight="1">
      <c r="A71" s="486" t="s">
        <v>154</v>
      </c>
      <c r="B71" s="467" t="s">
        <v>324</v>
      </c>
      <c r="C71" s="346"/>
    </row>
    <row r="72" spans="1:3" s="115" customFormat="1" ht="12" customHeight="1">
      <c r="A72" s="487" t="s">
        <v>155</v>
      </c>
      <c r="B72" s="468" t="s">
        <v>325</v>
      </c>
      <c r="C72" s="346"/>
    </row>
    <row r="73" spans="1:3" s="115" customFormat="1" ht="12" customHeight="1">
      <c r="A73" s="487" t="s">
        <v>350</v>
      </c>
      <c r="B73" s="468" t="s">
        <v>326</v>
      </c>
      <c r="C73" s="346"/>
    </row>
    <row r="74" spans="1:3" s="115" customFormat="1" ht="12" customHeight="1" thickBot="1">
      <c r="A74" s="488" t="s">
        <v>351</v>
      </c>
      <c r="B74" s="469" t="s">
        <v>327</v>
      </c>
      <c r="C74" s="346"/>
    </row>
    <row r="75" spans="1:3" s="115" customFormat="1" ht="12" customHeight="1" thickBot="1">
      <c r="A75" s="489" t="s">
        <v>328</v>
      </c>
      <c r="B75" s="336" t="s">
        <v>329</v>
      </c>
      <c r="C75" s="341">
        <f>SUM(C76:C77)</f>
        <v>22401176</v>
      </c>
    </row>
    <row r="76" spans="1:3" s="115" customFormat="1" ht="12" customHeight="1">
      <c r="A76" s="486" t="s">
        <v>352</v>
      </c>
      <c r="B76" s="467" t="s">
        <v>330</v>
      </c>
      <c r="C76" s="346">
        <v>22401176</v>
      </c>
    </row>
    <row r="77" spans="1:3" s="115" customFormat="1" ht="12" customHeight="1" thickBot="1">
      <c r="A77" s="488" t="s">
        <v>353</v>
      </c>
      <c r="B77" s="469" t="s">
        <v>331</v>
      </c>
      <c r="C77" s="346"/>
    </row>
    <row r="78" spans="1:3" s="114" customFormat="1" ht="12" customHeight="1" thickBot="1">
      <c r="A78" s="489" t="s">
        <v>332</v>
      </c>
      <c r="B78" s="336" t="s">
        <v>333</v>
      </c>
      <c r="C78" s="341">
        <f>SUM(C79:C81)</f>
        <v>40000000</v>
      </c>
    </row>
    <row r="79" spans="1:3" s="115" customFormat="1" ht="12" customHeight="1">
      <c r="A79" s="486" t="s">
        <v>354</v>
      </c>
      <c r="B79" s="467" t="s">
        <v>334</v>
      </c>
      <c r="C79" s="346"/>
    </row>
    <row r="80" spans="1:3" s="115" customFormat="1" ht="12" customHeight="1">
      <c r="A80" s="487" t="s">
        <v>355</v>
      </c>
      <c r="B80" s="468" t="s">
        <v>335</v>
      </c>
      <c r="C80" s="346"/>
    </row>
    <row r="81" spans="1:3" s="115" customFormat="1" ht="12" customHeight="1" thickBot="1">
      <c r="A81" s="488" t="s">
        <v>356</v>
      </c>
      <c r="B81" s="469" t="s">
        <v>336</v>
      </c>
      <c r="C81" s="346">
        <v>40000000</v>
      </c>
    </row>
    <row r="82" spans="1:3" s="115" customFormat="1" ht="12" customHeight="1" thickBot="1">
      <c r="A82" s="489" t="s">
        <v>337</v>
      </c>
      <c r="B82" s="336" t="s">
        <v>357</v>
      </c>
      <c r="C82" s="341">
        <f>SUM(C83:C86)</f>
        <v>0</v>
      </c>
    </row>
    <row r="83" spans="1:3" s="115" customFormat="1" ht="12" customHeight="1">
      <c r="A83" s="490" t="s">
        <v>338</v>
      </c>
      <c r="B83" s="467" t="s">
        <v>339</v>
      </c>
      <c r="C83" s="346"/>
    </row>
    <row r="84" spans="1:3" s="115" customFormat="1" ht="12" customHeight="1">
      <c r="A84" s="491" t="s">
        <v>340</v>
      </c>
      <c r="B84" s="468" t="s">
        <v>341</v>
      </c>
      <c r="C84" s="346"/>
    </row>
    <row r="85" spans="1:3" s="115" customFormat="1" ht="12" customHeight="1">
      <c r="A85" s="491" t="s">
        <v>342</v>
      </c>
      <c r="B85" s="468" t="s">
        <v>343</v>
      </c>
      <c r="C85" s="346"/>
    </row>
    <row r="86" spans="1:3" s="114" customFormat="1" ht="12" customHeight="1" thickBot="1">
      <c r="A86" s="492" t="s">
        <v>344</v>
      </c>
      <c r="B86" s="469" t="s">
        <v>345</v>
      </c>
      <c r="C86" s="346"/>
    </row>
    <row r="87" spans="1:3" s="114" customFormat="1" ht="12" customHeight="1" thickBot="1">
      <c r="A87" s="489" t="s">
        <v>346</v>
      </c>
      <c r="B87" s="336" t="s">
        <v>489</v>
      </c>
      <c r="C87" s="513"/>
    </row>
    <row r="88" spans="1:3" s="114" customFormat="1" ht="12" customHeight="1" thickBot="1">
      <c r="A88" s="489" t="s">
        <v>521</v>
      </c>
      <c r="B88" s="336" t="s">
        <v>347</v>
      </c>
      <c r="C88" s="513"/>
    </row>
    <row r="89" spans="1:3" s="114" customFormat="1" ht="12" customHeight="1" thickBot="1">
      <c r="A89" s="489" t="s">
        <v>522</v>
      </c>
      <c r="B89" s="474" t="s">
        <v>492</v>
      </c>
      <c r="C89" s="347">
        <f>+C66+C70+C75+C78+C82+C88+C87</f>
        <v>62401176</v>
      </c>
    </row>
    <row r="90" spans="1:3" s="114" customFormat="1" ht="12" customHeight="1" thickBot="1">
      <c r="A90" s="493" t="s">
        <v>523</v>
      </c>
      <c r="B90" s="475" t="s">
        <v>524</v>
      </c>
      <c r="C90" s="347">
        <f>+C65+C89</f>
        <v>342214677</v>
      </c>
    </row>
    <row r="91" spans="1:3" s="115" customFormat="1" ht="15" customHeight="1" thickBot="1">
      <c r="A91" s="278"/>
      <c r="B91" s="279"/>
      <c r="C91" s="411"/>
    </row>
    <row r="92" spans="1:3" s="74" customFormat="1" ht="16.5" customHeight="1" thickBot="1">
      <c r="A92" s="282"/>
      <c r="B92" s="283" t="s">
        <v>59</v>
      </c>
      <c r="C92" s="413"/>
    </row>
    <row r="93" spans="1:3" s="116" customFormat="1" ht="12" customHeight="1" thickBot="1">
      <c r="A93" s="459" t="s">
        <v>19</v>
      </c>
      <c r="B93" s="31" t="s">
        <v>528</v>
      </c>
      <c r="C93" s="340">
        <f>+C94+C95+C96+C97+C98+C111</f>
        <v>237151055</v>
      </c>
    </row>
    <row r="94" spans="1:3" ht="12" customHeight="1">
      <c r="A94" s="494" t="s">
        <v>101</v>
      </c>
      <c r="B94" s="10" t="s">
        <v>50</v>
      </c>
      <c r="C94" s="342">
        <v>55145806</v>
      </c>
    </row>
    <row r="95" spans="1:3" ht="12" customHeight="1">
      <c r="A95" s="487" t="s">
        <v>102</v>
      </c>
      <c r="B95" s="8" t="s">
        <v>188</v>
      </c>
      <c r="C95" s="343">
        <v>15323545</v>
      </c>
    </row>
    <row r="96" spans="1:3" ht="12" customHeight="1">
      <c r="A96" s="487" t="s">
        <v>103</v>
      </c>
      <c r="B96" s="8" t="s">
        <v>144</v>
      </c>
      <c r="C96" s="345">
        <v>100236728</v>
      </c>
    </row>
    <row r="97" spans="1:3" ht="12" customHeight="1">
      <c r="A97" s="487" t="s">
        <v>104</v>
      </c>
      <c r="B97" s="11" t="s">
        <v>189</v>
      </c>
      <c r="C97" s="345">
        <v>1700000</v>
      </c>
    </row>
    <row r="98" spans="1:3" ht="12" customHeight="1">
      <c r="A98" s="487" t="s">
        <v>115</v>
      </c>
      <c r="B98" s="19" t="s">
        <v>190</v>
      </c>
      <c r="C98" s="345">
        <v>52394743</v>
      </c>
    </row>
    <row r="99" spans="1:3" ht="12" customHeight="1">
      <c r="A99" s="487" t="s">
        <v>105</v>
      </c>
      <c r="B99" s="8" t="s">
        <v>525</v>
      </c>
      <c r="C99" s="345"/>
    </row>
    <row r="100" spans="1:3" ht="12" customHeight="1">
      <c r="A100" s="487" t="s">
        <v>106</v>
      </c>
      <c r="B100" s="170" t="s">
        <v>455</v>
      </c>
      <c r="C100" s="345"/>
    </row>
    <row r="101" spans="1:3" ht="12" customHeight="1">
      <c r="A101" s="487" t="s">
        <v>116</v>
      </c>
      <c r="B101" s="170" t="s">
        <v>454</v>
      </c>
      <c r="C101" s="345"/>
    </row>
    <row r="102" spans="1:3" ht="12" customHeight="1">
      <c r="A102" s="487" t="s">
        <v>117</v>
      </c>
      <c r="B102" s="170" t="s">
        <v>363</v>
      </c>
      <c r="C102" s="345"/>
    </row>
    <row r="103" spans="1:3" ht="12" customHeight="1">
      <c r="A103" s="487" t="s">
        <v>118</v>
      </c>
      <c r="B103" s="171" t="s">
        <v>364</v>
      </c>
      <c r="C103" s="345"/>
    </row>
    <row r="104" spans="1:3" ht="12" customHeight="1">
      <c r="A104" s="487" t="s">
        <v>119</v>
      </c>
      <c r="B104" s="171" t="s">
        <v>365</v>
      </c>
      <c r="C104" s="345"/>
    </row>
    <row r="105" spans="1:3" ht="12" customHeight="1">
      <c r="A105" s="487" t="s">
        <v>121</v>
      </c>
      <c r="B105" s="170" t="s">
        <v>366</v>
      </c>
      <c r="C105" s="345">
        <v>41394743</v>
      </c>
    </row>
    <row r="106" spans="1:3" ht="12" customHeight="1">
      <c r="A106" s="487" t="s">
        <v>191</v>
      </c>
      <c r="B106" s="170" t="s">
        <v>367</v>
      </c>
      <c r="C106" s="345"/>
    </row>
    <row r="107" spans="1:3" ht="12" customHeight="1">
      <c r="A107" s="487" t="s">
        <v>361</v>
      </c>
      <c r="B107" s="171" t="s">
        <v>368</v>
      </c>
      <c r="C107" s="345"/>
    </row>
    <row r="108" spans="1:3" ht="12" customHeight="1">
      <c r="A108" s="495" t="s">
        <v>362</v>
      </c>
      <c r="B108" s="172" t="s">
        <v>369</v>
      </c>
      <c r="C108" s="345"/>
    </row>
    <row r="109" spans="1:3" ht="12" customHeight="1">
      <c r="A109" s="487" t="s">
        <v>452</v>
      </c>
      <c r="B109" s="172" t="s">
        <v>370</v>
      </c>
      <c r="C109" s="345"/>
    </row>
    <row r="110" spans="1:3" ht="12" customHeight="1">
      <c r="A110" s="487" t="s">
        <v>453</v>
      </c>
      <c r="B110" s="171" t="s">
        <v>371</v>
      </c>
      <c r="C110" s="343">
        <v>11350000</v>
      </c>
    </row>
    <row r="111" spans="1:3" ht="12" customHeight="1">
      <c r="A111" s="487" t="s">
        <v>457</v>
      </c>
      <c r="B111" s="11" t="s">
        <v>51</v>
      </c>
      <c r="C111" s="343">
        <v>12350233</v>
      </c>
    </row>
    <row r="112" spans="1:3" ht="12" customHeight="1">
      <c r="A112" s="488" t="s">
        <v>458</v>
      </c>
      <c r="B112" s="8" t="s">
        <v>526</v>
      </c>
      <c r="C112" s="345">
        <v>4000000</v>
      </c>
    </row>
    <row r="113" spans="1:3" ht="12" customHeight="1" thickBot="1">
      <c r="A113" s="496" t="s">
        <v>459</v>
      </c>
      <c r="B113" s="173" t="s">
        <v>527</v>
      </c>
      <c r="C113" s="349">
        <v>8350233</v>
      </c>
    </row>
    <row r="114" spans="1:3" ht="12" customHeight="1" thickBot="1">
      <c r="A114" s="35" t="s">
        <v>20</v>
      </c>
      <c r="B114" s="30" t="s">
        <v>372</v>
      </c>
      <c r="C114" s="341">
        <f>+C115+C117+C119</f>
        <v>81771570</v>
      </c>
    </row>
    <row r="115" spans="1:3" ht="12" customHeight="1">
      <c r="A115" s="486" t="s">
        <v>107</v>
      </c>
      <c r="B115" s="8" t="s">
        <v>235</v>
      </c>
      <c r="C115" s="344">
        <v>11567000</v>
      </c>
    </row>
    <row r="116" spans="1:3" ht="12" customHeight="1">
      <c r="A116" s="486" t="s">
        <v>108</v>
      </c>
      <c r="B116" s="12" t="s">
        <v>376</v>
      </c>
      <c r="C116" s="344"/>
    </row>
    <row r="117" spans="1:3" ht="12" customHeight="1">
      <c r="A117" s="486" t="s">
        <v>109</v>
      </c>
      <c r="B117" s="12" t="s">
        <v>192</v>
      </c>
      <c r="C117" s="343">
        <v>70204570</v>
      </c>
    </row>
    <row r="118" spans="1:3" ht="12" customHeight="1">
      <c r="A118" s="486" t="s">
        <v>110</v>
      </c>
      <c r="B118" s="12" t="s">
        <v>377</v>
      </c>
      <c r="C118" s="308"/>
    </row>
    <row r="119" spans="1:3" ht="12" customHeight="1">
      <c r="A119" s="486" t="s">
        <v>111</v>
      </c>
      <c r="B119" s="338" t="s">
        <v>238</v>
      </c>
      <c r="C119" s="308"/>
    </row>
    <row r="120" spans="1:3" ht="12" customHeight="1">
      <c r="A120" s="486" t="s">
        <v>120</v>
      </c>
      <c r="B120" s="337" t="s">
        <v>442</v>
      </c>
      <c r="C120" s="308"/>
    </row>
    <row r="121" spans="1:3" ht="12" customHeight="1">
      <c r="A121" s="486" t="s">
        <v>122</v>
      </c>
      <c r="B121" s="463" t="s">
        <v>382</v>
      </c>
      <c r="C121" s="308"/>
    </row>
    <row r="122" spans="1:3" ht="12" customHeight="1">
      <c r="A122" s="486" t="s">
        <v>193</v>
      </c>
      <c r="B122" s="171" t="s">
        <v>365</v>
      </c>
      <c r="C122" s="308"/>
    </row>
    <row r="123" spans="1:3" ht="12" customHeight="1">
      <c r="A123" s="486" t="s">
        <v>194</v>
      </c>
      <c r="B123" s="171" t="s">
        <v>381</v>
      </c>
      <c r="C123" s="308"/>
    </row>
    <row r="124" spans="1:3" ht="12" customHeight="1">
      <c r="A124" s="486" t="s">
        <v>195</v>
      </c>
      <c r="B124" s="171" t="s">
        <v>380</v>
      </c>
      <c r="C124" s="308"/>
    </row>
    <row r="125" spans="1:3" ht="12" customHeight="1">
      <c r="A125" s="486" t="s">
        <v>373</v>
      </c>
      <c r="B125" s="171" t="s">
        <v>368</v>
      </c>
      <c r="C125" s="308"/>
    </row>
    <row r="126" spans="1:3" ht="12" customHeight="1">
      <c r="A126" s="486" t="s">
        <v>374</v>
      </c>
      <c r="B126" s="171" t="s">
        <v>379</v>
      </c>
      <c r="C126" s="308"/>
    </row>
    <row r="127" spans="1:3" ht="12" customHeight="1" thickBot="1">
      <c r="A127" s="495" t="s">
        <v>375</v>
      </c>
      <c r="B127" s="171" t="s">
        <v>378</v>
      </c>
      <c r="C127" s="310"/>
    </row>
    <row r="128" spans="1:3" ht="12" customHeight="1" thickBot="1">
      <c r="A128" s="35" t="s">
        <v>21</v>
      </c>
      <c r="B128" s="151" t="s">
        <v>462</v>
      </c>
      <c r="C128" s="341">
        <f>+C93+C114</f>
        <v>318922625</v>
      </c>
    </row>
    <row r="129" spans="1:3" ht="12" customHeight="1" thickBot="1">
      <c r="A129" s="35" t="s">
        <v>22</v>
      </c>
      <c r="B129" s="151" t="s">
        <v>463</v>
      </c>
      <c r="C129" s="341">
        <f>+C130+C131+C132</f>
        <v>0</v>
      </c>
    </row>
    <row r="130" spans="1:3" s="116" customFormat="1" ht="12" customHeight="1">
      <c r="A130" s="486" t="s">
        <v>277</v>
      </c>
      <c r="B130" s="9" t="s">
        <v>531</v>
      </c>
      <c r="C130" s="308"/>
    </row>
    <row r="131" spans="1:3" ht="12" customHeight="1">
      <c r="A131" s="486" t="s">
        <v>278</v>
      </c>
      <c r="B131" s="9" t="s">
        <v>471</v>
      </c>
      <c r="C131" s="308"/>
    </row>
    <row r="132" spans="1:3" ht="12" customHeight="1" thickBot="1">
      <c r="A132" s="495" t="s">
        <v>279</v>
      </c>
      <c r="B132" s="7" t="s">
        <v>530</v>
      </c>
      <c r="C132" s="308"/>
    </row>
    <row r="133" spans="1:3" ht="12" customHeight="1" thickBot="1">
      <c r="A133" s="35" t="s">
        <v>23</v>
      </c>
      <c r="B133" s="151" t="s">
        <v>464</v>
      </c>
      <c r="C133" s="341">
        <f>+C134+C135+C136+C137+C138+C139</f>
        <v>0</v>
      </c>
    </row>
    <row r="134" spans="1:3" ht="12" customHeight="1">
      <c r="A134" s="486" t="s">
        <v>94</v>
      </c>
      <c r="B134" s="9" t="s">
        <v>473</v>
      </c>
      <c r="C134" s="308"/>
    </row>
    <row r="135" spans="1:3" ht="12" customHeight="1">
      <c r="A135" s="486" t="s">
        <v>95</v>
      </c>
      <c r="B135" s="9" t="s">
        <v>465</v>
      </c>
      <c r="C135" s="308"/>
    </row>
    <row r="136" spans="1:3" ht="12" customHeight="1">
      <c r="A136" s="486" t="s">
        <v>96</v>
      </c>
      <c r="B136" s="9" t="s">
        <v>466</v>
      </c>
      <c r="C136" s="308"/>
    </row>
    <row r="137" spans="1:3" ht="12" customHeight="1">
      <c r="A137" s="486" t="s">
        <v>180</v>
      </c>
      <c r="B137" s="9" t="s">
        <v>529</v>
      </c>
      <c r="C137" s="308"/>
    </row>
    <row r="138" spans="1:3" ht="12" customHeight="1">
      <c r="A138" s="486" t="s">
        <v>181</v>
      </c>
      <c r="B138" s="9" t="s">
        <v>468</v>
      </c>
      <c r="C138" s="308"/>
    </row>
    <row r="139" spans="1:3" s="116" customFormat="1" ht="12" customHeight="1" thickBot="1">
      <c r="A139" s="495" t="s">
        <v>182</v>
      </c>
      <c r="B139" s="7" t="s">
        <v>469</v>
      </c>
      <c r="C139" s="308"/>
    </row>
    <row r="140" spans="1:11" ht="12" customHeight="1" thickBot="1">
      <c r="A140" s="35" t="s">
        <v>24</v>
      </c>
      <c r="B140" s="151" t="s">
        <v>557</v>
      </c>
      <c r="C140" s="347">
        <f>+C141+C142+C144+C145+C143</f>
        <v>23292052</v>
      </c>
      <c r="K140" s="290"/>
    </row>
    <row r="141" spans="1:3" ht="12.75">
      <c r="A141" s="486" t="s">
        <v>97</v>
      </c>
      <c r="B141" s="9" t="s">
        <v>383</v>
      </c>
      <c r="C141" s="308"/>
    </row>
    <row r="142" spans="1:3" ht="12" customHeight="1">
      <c r="A142" s="486" t="s">
        <v>98</v>
      </c>
      <c r="B142" s="9" t="s">
        <v>384</v>
      </c>
      <c r="C142" s="308">
        <v>3770509</v>
      </c>
    </row>
    <row r="143" spans="1:3" s="116" customFormat="1" ht="12" customHeight="1">
      <c r="A143" s="486" t="s">
        <v>297</v>
      </c>
      <c r="B143" s="9" t="s">
        <v>556</v>
      </c>
      <c r="C143" s="308">
        <v>19521543</v>
      </c>
    </row>
    <row r="144" spans="1:3" s="116" customFormat="1" ht="12" customHeight="1">
      <c r="A144" s="486" t="s">
        <v>298</v>
      </c>
      <c r="B144" s="9" t="s">
        <v>478</v>
      </c>
      <c r="C144" s="308"/>
    </row>
    <row r="145" spans="1:3" s="116" customFormat="1" ht="12" customHeight="1" thickBot="1">
      <c r="A145" s="495" t="s">
        <v>299</v>
      </c>
      <c r="B145" s="7" t="s">
        <v>403</v>
      </c>
      <c r="C145" s="308"/>
    </row>
    <row r="146" spans="1:3" s="116" customFormat="1" ht="12" customHeight="1" thickBot="1">
      <c r="A146" s="35" t="s">
        <v>25</v>
      </c>
      <c r="B146" s="151" t="s">
        <v>479</v>
      </c>
      <c r="C146" s="350">
        <f>+C147+C148+C149+C150+C151</f>
        <v>0</v>
      </c>
    </row>
    <row r="147" spans="1:3" s="116" customFormat="1" ht="12" customHeight="1">
      <c r="A147" s="486" t="s">
        <v>99</v>
      </c>
      <c r="B147" s="9" t="s">
        <v>474</v>
      </c>
      <c r="C147" s="308"/>
    </row>
    <row r="148" spans="1:3" s="116" customFormat="1" ht="12" customHeight="1">
      <c r="A148" s="486" t="s">
        <v>100</v>
      </c>
      <c r="B148" s="9" t="s">
        <v>481</v>
      </c>
      <c r="C148" s="308"/>
    </row>
    <row r="149" spans="1:3" s="116" customFormat="1" ht="12" customHeight="1">
      <c r="A149" s="486" t="s">
        <v>309</v>
      </c>
      <c r="B149" s="9" t="s">
        <v>476</v>
      </c>
      <c r="C149" s="308"/>
    </row>
    <row r="150" spans="1:3" ht="12.75" customHeight="1">
      <c r="A150" s="486" t="s">
        <v>310</v>
      </c>
      <c r="B150" s="9" t="s">
        <v>532</v>
      </c>
      <c r="C150" s="308"/>
    </row>
    <row r="151" spans="1:3" ht="12.75" customHeight="1" thickBot="1">
      <c r="A151" s="495" t="s">
        <v>480</v>
      </c>
      <c r="B151" s="7" t="s">
        <v>483</v>
      </c>
      <c r="C151" s="310"/>
    </row>
    <row r="152" spans="1:3" ht="12.75" customHeight="1" thickBot="1">
      <c r="A152" s="550" t="s">
        <v>26</v>
      </c>
      <c r="B152" s="151" t="s">
        <v>484</v>
      </c>
      <c r="C152" s="350"/>
    </row>
    <row r="153" spans="1:3" ht="12" customHeight="1" thickBot="1">
      <c r="A153" s="550" t="s">
        <v>27</v>
      </c>
      <c r="B153" s="151" t="s">
        <v>485</v>
      </c>
      <c r="C153" s="350"/>
    </row>
    <row r="154" spans="1:3" ht="15" customHeight="1" thickBot="1">
      <c r="A154" s="35" t="s">
        <v>28</v>
      </c>
      <c r="B154" s="151" t="s">
        <v>487</v>
      </c>
      <c r="C154" s="477">
        <f>+C129+C133+C140+C146+C152+C153</f>
        <v>23292052</v>
      </c>
    </row>
    <row r="155" spans="1:3" ht="13.5" thickBot="1">
      <c r="A155" s="497" t="s">
        <v>29</v>
      </c>
      <c r="B155" s="429" t="s">
        <v>486</v>
      </c>
      <c r="C155" s="477">
        <f>+C128+C154</f>
        <v>342214677</v>
      </c>
    </row>
    <row r="156" spans="1:3" ht="15" customHeight="1" thickBot="1">
      <c r="A156" s="437"/>
      <c r="B156" s="438"/>
      <c r="C156" s="439"/>
    </row>
    <row r="157" spans="1:3" ht="14.25" customHeight="1" thickBot="1">
      <c r="A157" s="287" t="s">
        <v>533</v>
      </c>
      <c r="B157" s="288"/>
      <c r="C157" s="148">
        <v>22</v>
      </c>
    </row>
    <row r="158" spans="1:3" ht="13.5" thickBot="1">
      <c r="A158" s="287" t="s">
        <v>211</v>
      </c>
      <c r="B158" s="288"/>
      <c r="C158" s="148">
        <v>4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tr">
        <f>+CONCATENATE("9.1.2. melléklet a 5/",LEFT(ÖSSZEFÜGGÉSEK!A5,4),". (II.23.) önkormányzati rendelethez")</f>
        <v>9.1.2. melléklet a 5/2016. (II.23.) önkormányzati rendelethez</v>
      </c>
    </row>
    <row r="2" spans="1:3" s="112" customFormat="1" ht="21" customHeight="1">
      <c r="A2" s="457" t="s">
        <v>64</v>
      </c>
      <c r="B2" s="402" t="s">
        <v>231</v>
      </c>
      <c r="C2" s="404" t="s">
        <v>55</v>
      </c>
    </row>
    <row r="3" spans="1:3" s="112" customFormat="1" ht="16.5" thickBot="1">
      <c r="A3" s="267" t="s">
        <v>208</v>
      </c>
      <c r="B3" s="403" t="s">
        <v>444</v>
      </c>
      <c r="C3" s="549" t="s">
        <v>62</v>
      </c>
    </row>
    <row r="4" spans="1:3" s="113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405" t="s">
        <v>57</v>
      </c>
    </row>
    <row r="6" spans="1:3" s="74" customFormat="1" ht="12.75" customHeight="1" thickBot="1">
      <c r="A6" s="232"/>
      <c r="B6" s="233" t="s">
        <v>507</v>
      </c>
      <c r="C6" s="234" t="s">
        <v>508</v>
      </c>
    </row>
    <row r="7" spans="1:3" s="74" customFormat="1" ht="15.75" customHeight="1" thickBot="1">
      <c r="A7" s="272"/>
      <c r="B7" s="273" t="s">
        <v>58</v>
      </c>
      <c r="C7" s="406"/>
    </row>
    <row r="8" spans="1:3" s="74" customFormat="1" ht="12" customHeight="1" thickBot="1">
      <c r="A8" s="35" t="s">
        <v>19</v>
      </c>
      <c r="B8" s="21" t="s">
        <v>261</v>
      </c>
      <c r="C8" s="341">
        <f>+C9+C10+C11+C12+C13+C14</f>
        <v>0</v>
      </c>
    </row>
    <row r="9" spans="1:3" s="114" customFormat="1" ht="12" customHeight="1">
      <c r="A9" s="486" t="s">
        <v>101</v>
      </c>
      <c r="B9" s="467" t="s">
        <v>262</v>
      </c>
      <c r="C9" s="344"/>
    </row>
    <row r="10" spans="1:3" s="115" customFormat="1" ht="12" customHeight="1">
      <c r="A10" s="487" t="s">
        <v>102</v>
      </c>
      <c r="B10" s="468" t="s">
        <v>263</v>
      </c>
      <c r="C10" s="343"/>
    </row>
    <row r="11" spans="1:3" s="115" customFormat="1" ht="12" customHeight="1">
      <c r="A11" s="487" t="s">
        <v>103</v>
      </c>
      <c r="B11" s="468" t="s">
        <v>566</v>
      </c>
      <c r="C11" s="343"/>
    </row>
    <row r="12" spans="1:3" s="115" customFormat="1" ht="12" customHeight="1">
      <c r="A12" s="487" t="s">
        <v>104</v>
      </c>
      <c r="B12" s="468" t="s">
        <v>265</v>
      </c>
      <c r="C12" s="343"/>
    </row>
    <row r="13" spans="1:3" s="115" customFormat="1" ht="12" customHeight="1">
      <c r="A13" s="487" t="s">
        <v>153</v>
      </c>
      <c r="B13" s="468" t="s">
        <v>520</v>
      </c>
      <c r="C13" s="343"/>
    </row>
    <row r="14" spans="1:3" s="114" customFormat="1" ht="12" customHeight="1" thickBot="1">
      <c r="A14" s="488" t="s">
        <v>105</v>
      </c>
      <c r="B14" s="469" t="s">
        <v>447</v>
      </c>
      <c r="C14" s="343"/>
    </row>
    <row r="15" spans="1:3" s="114" customFormat="1" ht="12" customHeight="1" thickBot="1">
      <c r="A15" s="35" t="s">
        <v>20</v>
      </c>
      <c r="B15" s="336" t="s">
        <v>266</v>
      </c>
      <c r="C15" s="341">
        <f>+C16+C17+C18+C19+C20</f>
        <v>0</v>
      </c>
    </row>
    <row r="16" spans="1:3" s="114" customFormat="1" ht="12" customHeight="1">
      <c r="A16" s="486" t="s">
        <v>107</v>
      </c>
      <c r="B16" s="467" t="s">
        <v>267</v>
      </c>
      <c r="C16" s="344"/>
    </row>
    <row r="17" spans="1:3" s="114" customFormat="1" ht="12" customHeight="1">
      <c r="A17" s="487" t="s">
        <v>108</v>
      </c>
      <c r="B17" s="468" t="s">
        <v>268</v>
      </c>
      <c r="C17" s="343"/>
    </row>
    <row r="18" spans="1:3" s="114" customFormat="1" ht="12" customHeight="1">
      <c r="A18" s="487" t="s">
        <v>109</v>
      </c>
      <c r="B18" s="468" t="s">
        <v>436</v>
      </c>
      <c r="C18" s="343"/>
    </row>
    <row r="19" spans="1:3" s="114" customFormat="1" ht="12" customHeight="1">
      <c r="A19" s="487" t="s">
        <v>110</v>
      </c>
      <c r="B19" s="468" t="s">
        <v>437</v>
      </c>
      <c r="C19" s="343"/>
    </row>
    <row r="20" spans="1:3" s="114" customFormat="1" ht="12" customHeight="1">
      <c r="A20" s="487" t="s">
        <v>111</v>
      </c>
      <c r="B20" s="468" t="s">
        <v>269</v>
      </c>
      <c r="C20" s="343"/>
    </row>
    <row r="21" spans="1:3" s="115" customFormat="1" ht="12" customHeight="1" thickBot="1">
      <c r="A21" s="488" t="s">
        <v>120</v>
      </c>
      <c r="B21" s="469" t="s">
        <v>270</v>
      </c>
      <c r="C21" s="345"/>
    </row>
    <row r="22" spans="1:3" s="115" customFormat="1" ht="12" customHeight="1" thickBot="1">
      <c r="A22" s="35" t="s">
        <v>21</v>
      </c>
      <c r="B22" s="21" t="s">
        <v>271</v>
      </c>
      <c r="C22" s="341">
        <f>+C23+C24+C25+C26+C27</f>
        <v>0</v>
      </c>
    </row>
    <row r="23" spans="1:3" s="115" customFormat="1" ht="12" customHeight="1">
      <c r="A23" s="486" t="s">
        <v>90</v>
      </c>
      <c r="B23" s="467" t="s">
        <v>272</v>
      </c>
      <c r="C23" s="344"/>
    </row>
    <row r="24" spans="1:3" s="114" customFormat="1" ht="12" customHeight="1">
      <c r="A24" s="487" t="s">
        <v>91</v>
      </c>
      <c r="B24" s="468" t="s">
        <v>273</v>
      </c>
      <c r="C24" s="343"/>
    </row>
    <row r="25" spans="1:3" s="115" customFormat="1" ht="12" customHeight="1">
      <c r="A25" s="487" t="s">
        <v>92</v>
      </c>
      <c r="B25" s="468" t="s">
        <v>438</v>
      </c>
      <c r="C25" s="343"/>
    </row>
    <row r="26" spans="1:3" s="115" customFormat="1" ht="12" customHeight="1">
      <c r="A26" s="487" t="s">
        <v>93</v>
      </c>
      <c r="B26" s="468" t="s">
        <v>439</v>
      </c>
      <c r="C26" s="343"/>
    </row>
    <row r="27" spans="1:3" s="115" customFormat="1" ht="12" customHeight="1">
      <c r="A27" s="487" t="s">
        <v>176</v>
      </c>
      <c r="B27" s="468" t="s">
        <v>274</v>
      </c>
      <c r="C27" s="343"/>
    </row>
    <row r="28" spans="1:3" s="115" customFormat="1" ht="12" customHeight="1" thickBot="1">
      <c r="A28" s="488" t="s">
        <v>177</v>
      </c>
      <c r="B28" s="469" t="s">
        <v>275</v>
      </c>
      <c r="C28" s="345"/>
    </row>
    <row r="29" spans="1:3" s="115" customFormat="1" ht="12" customHeight="1" thickBot="1">
      <c r="A29" s="35" t="s">
        <v>178</v>
      </c>
      <c r="B29" s="21" t="s">
        <v>276</v>
      </c>
      <c r="C29" s="347">
        <f>SUM(C30:C36)</f>
        <v>0</v>
      </c>
    </row>
    <row r="30" spans="1:3" s="115" customFormat="1" ht="12" customHeight="1">
      <c r="A30" s="486" t="s">
        <v>277</v>
      </c>
      <c r="B30" s="467" t="s">
        <v>571</v>
      </c>
      <c r="C30" s="344"/>
    </row>
    <row r="31" spans="1:3" s="115" customFormat="1" ht="12" customHeight="1">
      <c r="A31" s="487" t="s">
        <v>278</v>
      </c>
      <c r="B31" s="468" t="s">
        <v>572</v>
      </c>
      <c r="C31" s="343"/>
    </row>
    <row r="32" spans="1:3" s="115" customFormat="1" ht="12" customHeight="1">
      <c r="A32" s="487" t="s">
        <v>279</v>
      </c>
      <c r="B32" s="468" t="s">
        <v>573</v>
      </c>
      <c r="C32" s="343"/>
    </row>
    <row r="33" spans="1:3" s="115" customFormat="1" ht="12" customHeight="1">
      <c r="A33" s="487" t="s">
        <v>280</v>
      </c>
      <c r="B33" s="468" t="s">
        <v>574</v>
      </c>
      <c r="C33" s="343"/>
    </row>
    <row r="34" spans="1:3" s="115" customFormat="1" ht="12" customHeight="1">
      <c r="A34" s="487" t="s">
        <v>568</v>
      </c>
      <c r="B34" s="468" t="s">
        <v>281</v>
      </c>
      <c r="C34" s="343"/>
    </row>
    <row r="35" spans="1:3" s="115" customFormat="1" ht="12" customHeight="1">
      <c r="A35" s="487" t="s">
        <v>569</v>
      </c>
      <c r="B35" s="468" t="s">
        <v>282</v>
      </c>
      <c r="C35" s="343"/>
    </row>
    <row r="36" spans="1:3" s="115" customFormat="1" ht="12" customHeight="1" thickBot="1">
      <c r="A36" s="488" t="s">
        <v>570</v>
      </c>
      <c r="B36" s="469" t="s">
        <v>283</v>
      </c>
      <c r="C36" s="345"/>
    </row>
    <row r="37" spans="1:3" s="115" customFormat="1" ht="12" customHeight="1" thickBot="1">
      <c r="A37" s="35" t="s">
        <v>23</v>
      </c>
      <c r="B37" s="21" t="s">
        <v>448</v>
      </c>
      <c r="C37" s="341">
        <f>SUM(C38:C48)</f>
        <v>0</v>
      </c>
    </row>
    <row r="38" spans="1:3" s="115" customFormat="1" ht="12" customHeight="1">
      <c r="A38" s="486" t="s">
        <v>94</v>
      </c>
      <c r="B38" s="467" t="s">
        <v>286</v>
      </c>
      <c r="C38" s="344"/>
    </row>
    <row r="39" spans="1:3" s="115" customFormat="1" ht="12" customHeight="1">
      <c r="A39" s="487" t="s">
        <v>95</v>
      </c>
      <c r="B39" s="468" t="s">
        <v>287</v>
      </c>
      <c r="C39" s="343"/>
    </row>
    <row r="40" spans="1:3" s="115" customFormat="1" ht="12" customHeight="1">
      <c r="A40" s="487" t="s">
        <v>96</v>
      </c>
      <c r="B40" s="468" t="s">
        <v>288</v>
      </c>
      <c r="C40" s="343"/>
    </row>
    <row r="41" spans="1:3" s="115" customFormat="1" ht="12" customHeight="1">
      <c r="A41" s="487" t="s">
        <v>180</v>
      </c>
      <c r="B41" s="468" t="s">
        <v>289</v>
      </c>
      <c r="C41" s="343"/>
    </row>
    <row r="42" spans="1:3" s="115" customFormat="1" ht="12" customHeight="1">
      <c r="A42" s="487" t="s">
        <v>181</v>
      </c>
      <c r="B42" s="468" t="s">
        <v>290</v>
      </c>
      <c r="C42" s="343"/>
    </row>
    <row r="43" spans="1:3" s="115" customFormat="1" ht="12" customHeight="1">
      <c r="A43" s="487" t="s">
        <v>182</v>
      </c>
      <c r="B43" s="468" t="s">
        <v>291</v>
      </c>
      <c r="C43" s="343"/>
    </row>
    <row r="44" spans="1:3" s="115" customFormat="1" ht="12" customHeight="1">
      <c r="A44" s="487" t="s">
        <v>183</v>
      </c>
      <c r="B44" s="468" t="s">
        <v>292</v>
      </c>
      <c r="C44" s="343"/>
    </row>
    <row r="45" spans="1:3" s="115" customFormat="1" ht="12" customHeight="1">
      <c r="A45" s="487" t="s">
        <v>184</v>
      </c>
      <c r="B45" s="468" t="s">
        <v>578</v>
      </c>
      <c r="C45" s="343"/>
    </row>
    <row r="46" spans="1:3" s="115" customFormat="1" ht="12" customHeight="1">
      <c r="A46" s="487" t="s">
        <v>284</v>
      </c>
      <c r="B46" s="468" t="s">
        <v>294</v>
      </c>
      <c r="C46" s="346"/>
    </row>
    <row r="47" spans="1:3" s="115" customFormat="1" ht="12" customHeight="1">
      <c r="A47" s="488" t="s">
        <v>285</v>
      </c>
      <c r="B47" s="469" t="s">
        <v>450</v>
      </c>
      <c r="C47" s="453"/>
    </row>
    <row r="48" spans="1:3" s="115" customFormat="1" ht="12" customHeight="1" thickBot="1">
      <c r="A48" s="488" t="s">
        <v>449</v>
      </c>
      <c r="B48" s="469" t="s">
        <v>295</v>
      </c>
      <c r="C48" s="453"/>
    </row>
    <row r="49" spans="1:3" s="115" customFormat="1" ht="12" customHeight="1" thickBot="1">
      <c r="A49" s="35" t="s">
        <v>24</v>
      </c>
      <c r="B49" s="21" t="s">
        <v>296</v>
      </c>
      <c r="C49" s="341">
        <f>SUM(C50:C54)</f>
        <v>0</v>
      </c>
    </row>
    <row r="50" spans="1:3" s="115" customFormat="1" ht="12" customHeight="1">
      <c r="A50" s="486" t="s">
        <v>97</v>
      </c>
      <c r="B50" s="467" t="s">
        <v>300</v>
      </c>
      <c r="C50" s="512"/>
    </row>
    <row r="51" spans="1:3" s="115" customFormat="1" ht="12" customHeight="1">
      <c r="A51" s="487" t="s">
        <v>98</v>
      </c>
      <c r="B51" s="468" t="s">
        <v>301</v>
      </c>
      <c r="C51" s="346"/>
    </row>
    <row r="52" spans="1:3" s="115" customFormat="1" ht="12" customHeight="1">
      <c r="A52" s="487" t="s">
        <v>297</v>
      </c>
      <c r="B52" s="468" t="s">
        <v>302</v>
      </c>
      <c r="C52" s="346"/>
    </row>
    <row r="53" spans="1:3" s="115" customFormat="1" ht="12" customHeight="1">
      <c r="A53" s="487" t="s">
        <v>298</v>
      </c>
      <c r="B53" s="468" t="s">
        <v>303</v>
      </c>
      <c r="C53" s="346"/>
    </row>
    <row r="54" spans="1:3" s="115" customFormat="1" ht="12" customHeight="1" thickBot="1">
      <c r="A54" s="488" t="s">
        <v>299</v>
      </c>
      <c r="B54" s="469" t="s">
        <v>304</v>
      </c>
      <c r="C54" s="453"/>
    </row>
    <row r="55" spans="1:3" s="115" customFormat="1" ht="12" customHeight="1" thickBot="1">
      <c r="A55" s="35" t="s">
        <v>185</v>
      </c>
      <c r="B55" s="21" t="s">
        <v>305</v>
      </c>
      <c r="C55" s="341">
        <f>SUM(C56:C58)</f>
        <v>0</v>
      </c>
    </row>
    <row r="56" spans="1:3" s="115" customFormat="1" ht="12" customHeight="1">
      <c r="A56" s="486" t="s">
        <v>99</v>
      </c>
      <c r="B56" s="467" t="s">
        <v>306</v>
      </c>
      <c r="C56" s="344"/>
    </row>
    <row r="57" spans="1:3" s="115" customFormat="1" ht="12" customHeight="1">
      <c r="A57" s="487" t="s">
        <v>100</v>
      </c>
      <c r="B57" s="468" t="s">
        <v>440</v>
      </c>
      <c r="C57" s="343"/>
    </row>
    <row r="58" spans="1:3" s="115" customFormat="1" ht="12" customHeight="1">
      <c r="A58" s="487" t="s">
        <v>309</v>
      </c>
      <c r="B58" s="468" t="s">
        <v>307</v>
      </c>
      <c r="C58" s="343"/>
    </row>
    <row r="59" spans="1:3" s="115" customFormat="1" ht="12" customHeight="1" thickBot="1">
      <c r="A59" s="488" t="s">
        <v>310</v>
      </c>
      <c r="B59" s="469" t="s">
        <v>308</v>
      </c>
      <c r="C59" s="345"/>
    </row>
    <row r="60" spans="1:3" s="115" customFormat="1" ht="12" customHeight="1" thickBot="1">
      <c r="A60" s="35" t="s">
        <v>26</v>
      </c>
      <c r="B60" s="336" t="s">
        <v>311</v>
      </c>
      <c r="C60" s="341">
        <f>SUM(C61:C63)</f>
        <v>0</v>
      </c>
    </row>
    <row r="61" spans="1:3" s="115" customFormat="1" ht="12" customHeight="1">
      <c r="A61" s="486" t="s">
        <v>186</v>
      </c>
      <c r="B61" s="467" t="s">
        <v>313</v>
      </c>
      <c r="C61" s="346"/>
    </row>
    <row r="62" spans="1:3" s="115" customFormat="1" ht="12" customHeight="1">
      <c r="A62" s="487" t="s">
        <v>187</v>
      </c>
      <c r="B62" s="468" t="s">
        <v>441</v>
      </c>
      <c r="C62" s="346"/>
    </row>
    <row r="63" spans="1:3" s="115" customFormat="1" ht="12" customHeight="1">
      <c r="A63" s="487" t="s">
        <v>237</v>
      </c>
      <c r="B63" s="468" t="s">
        <v>314</v>
      </c>
      <c r="C63" s="346"/>
    </row>
    <row r="64" spans="1:3" s="115" customFormat="1" ht="12" customHeight="1" thickBot="1">
      <c r="A64" s="488" t="s">
        <v>312</v>
      </c>
      <c r="B64" s="469" t="s">
        <v>315</v>
      </c>
      <c r="C64" s="346"/>
    </row>
    <row r="65" spans="1:3" s="115" customFormat="1" ht="12" customHeight="1" thickBot="1">
      <c r="A65" s="35" t="s">
        <v>27</v>
      </c>
      <c r="B65" s="21" t="s">
        <v>316</v>
      </c>
      <c r="C65" s="347">
        <f>+C8+C15+C22+C29+C37+C49+C55+C60</f>
        <v>0</v>
      </c>
    </row>
    <row r="66" spans="1:3" s="115" customFormat="1" ht="12" customHeight="1" thickBot="1">
      <c r="A66" s="489" t="s">
        <v>407</v>
      </c>
      <c r="B66" s="336" t="s">
        <v>318</v>
      </c>
      <c r="C66" s="341">
        <f>SUM(C67:C69)</f>
        <v>0</v>
      </c>
    </row>
    <row r="67" spans="1:3" s="115" customFormat="1" ht="12" customHeight="1">
      <c r="A67" s="486" t="s">
        <v>349</v>
      </c>
      <c r="B67" s="467" t="s">
        <v>319</v>
      </c>
      <c r="C67" s="346"/>
    </row>
    <row r="68" spans="1:3" s="115" customFormat="1" ht="12" customHeight="1">
      <c r="A68" s="487" t="s">
        <v>358</v>
      </c>
      <c r="B68" s="468" t="s">
        <v>320</v>
      </c>
      <c r="C68" s="346"/>
    </row>
    <row r="69" spans="1:3" s="115" customFormat="1" ht="12" customHeight="1" thickBot="1">
      <c r="A69" s="488" t="s">
        <v>359</v>
      </c>
      <c r="B69" s="470" t="s">
        <v>321</v>
      </c>
      <c r="C69" s="346"/>
    </row>
    <row r="70" spans="1:3" s="115" customFormat="1" ht="12" customHeight="1" thickBot="1">
      <c r="A70" s="489" t="s">
        <v>322</v>
      </c>
      <c r="B70" s="336" t="s">
        <v>323</v>
      </c>
      <c r="C70" s="341">
        <f>SUM(C71:C74)</f>
        <v>0</v>
      </c>
    </row>
    <row r="71" spans="1:3" s="115" customFormat="1" ht="12" customHeight="1">
      <c r="A71" s="486" t="s">
        <v>154</v>
      </c>
      <c r="B71" s="467" t="s">
        <v>324</v>
      </c>
      <c r="C71" s="346"/>
    </row>
    <row r="72" spans="1:3" s="115" customFormat="1" ht="12" customHeight="1">
      <c r="A72" s="487" t="s">
        <v>155</v>
      </c>
      <c r="B72" s="468" t="s">
        <v>325</v>
      </c>
      <c r="C72" s="346"/>
    </row>
    <row r="73" spans="1:3" s="115" customFormat="1" ht="12" customHeight="1">
      <c r="A73" s="487" t="s">
        <v>350</v>
      </c>
      <c r="B73" s="468" t="s">
        <v>326</v>
      </c>
      <c r="C73" s="346"/>
    </row>
    <row r="74" spans="1:3" s="115" customFormat="1" ht="12" customHeight="1" thickBot="1">
      <c r="A74" s="488" t="s">
        <v>351</v>
      </c>
      <c r="B74" s="469" t="s">
        <v>327</v>
      </c>
      <c r="C74" s="346"/>
    </row>
    <row r="75" spans="1:3" s="115" customFormat="1" ht="12" customHeight="1" thickBot="1">
      <c r="A75" s="489" t="s">
        <v>328</v>
      </c>
      <c r="B75" s="336" t="s">
        <v>329</v>
      </c>
      <c r="C75" s="341">
        <f>SUM(C76:C77)</f>
        <v>0</v>
      </c>
    </row>
    <row r="76" spans="1:3" s="115" customFormat="1" ht="12" customHeight="1">
      <c r="A76" s="486" t="s">
        <v>352</v>
      </c>
      <c r="B76" s="467" t="s">
        <v>330</v>
      </c>
      <c r="C76" s="346"/>
    </row>
    <row r="77" spans="1:3" s="115" customFormat="1" ht="12" customHeight="1" thickBot="1">
      <c r="A77" s="488" t="s">
        <v>353</v>
      </c>
      <c r="B77" s="469" t="s">
        <v>331</v>
      </c>
      <c r="C77" s="346"/>
    </row>
    <row r="78" spans="1:3" s="114" customFormat="1" ht="12" customHeight="1" thickBot="1">
      <c r="A78" s="489" t="s">
        <v>332</v>
      </c>
      <c r="B78" s="336" t="s">
        <v>333</v>
      </c>
      <c r="C78" s="341">
        <f>SUM(C79:C81)</f>
        <v>0</v>
      </c>
    </row>
    <row r="79" spans="1:3" s="115" customFormat="1" ht="12" customHeight="1">
      <c r="A79" s="486" t="s">
        <v>354</v>
      </c>
      <c r="B79" s="467" t="s">
        <v>334</v>
      </c>
      <c r="C79" s="346"/>
    </row>
    <row r="80" spans="1:3" s="115" customFormat="1" ht="12" customHeight="1">
      <c r="A80" s="487" t="s">
        <v>355</v>
      </c>
      <c r="B80" s="468" t="s">
        <v>335</v>
      </c>
      <c r="C80" s="346"/>
    </row>
    <row r="81" spans="1:3" s="115" customFormat="1" ht="12" customHeight="1" thickBot="1">
      <c r="A81" s="488" t="s">
        <v>356</v>
      </c>
      <c r="B81" s="469" t="s">
        <v>336</v>
      </c>
      <c r="C81" s="346"/>
    </row>
    <row r="82" spans="1:3" s="115" customFormat="1" ht="12" customHeight="1" thickBot="1">
      <c r="A82" s="489" t="s">
        <v>337</v>
      </c>
      <c r="B82" s="336" t="s">
        <v>357</v>
      </c>
      <c r="C82" s="341">
        <f>SUM(C83:C86)</f>
        <v>0</v>
      </c>
    </row>
    <row r="83" spans="1:3" s="115" customFormat="1" ht="12" customHeight="1">
      <c r="A83" s="490" t="s">
        <v>338</v>
      </c>
      <c r="B83" s="467" t="s">
        <v>339</v>
      </c>
      <c r="C83" s="346"/>
    </row>
    <row r="84" spans="1:3" s="115" customFormat="1" ht="12" customHeight="1">
      <c r="A84" s="491" t="s">
        <v>340</v>
      </c>
      <c r="B84" s="468" t="s">
        <v>341</v>
      </c>
      <c r="C84" s="346"/>
    </row>
    <row r="85" spans="1:3" s="115" customFormat="1" ht="12" customHeight="1">
      <c r="A85" s="491" t="s">
        <v>342</v>
      </c>
      <c r="B85" s="468" t="s">
        <v>343</v>
      </c>
      <c r="C85" s="346"/>
    </row>
    <row r="86" spans="1:3" s="114" customFormat="1" ht="12" customHeight="1" thickBot="1">
      <c r="A86" s="492" t="s">
        <v>344</v>
      </c>
      <c r="B86" s="469" t="s">
        <v>345</v>
      </c>
      <c r="C86" s="346"/>
    </row>
    <row r="87" spans="1:3" s="114" customFormat="1" ht="12" customHeight="1" thickBot="1">
      <c r="A87" s="489" t="s">
        <v>346</v>
      </c>
      <c r="B87" s="336" t="s">
        <v>489</v>
      </c>
      <c r="C87" s="513"/>
    </row>
    <row r="88" spans="1:3" s="114" customFormat="1" ht="12" customHeight="1" thickBot="1">
      <c r="A88" s="489" t="s">
        <v>521</v>
      </c>
      <c r="B88" s="336" t="s">
        <v>347</v>
      </c>
      <c r="C88" s="513"/>
    </row>
    <row r="89" spans="1:3" s="114" customFormat="1" ht="12" customHeight="1" thickBot="1">
      <c r="A89" s="489" t="s">
        <v>522</v>
      </c>
      <c r="B89" s="474" t="s">
        <v>492</v>
      </c>
      <c r="C89" s="347">
        <f>+C66+C70+C75+C78+C82+C88+C87</f>
        <v>0</v>
      </c>
    </row>
    <row r="90" spans="1:3" s="114" customFormat="1" ht="12" customHeight="1" thickBot="1">
      <c r="A90" s="493" t="s">
        <v>523</v>
      </c>
      <c r="B90" s="475" t="s">
        <v>524</v>
      </c>
      <c r="C90" s="347">
        <f>+C65+C89</f>
        <v>0</v>
      </c>
    </row>
    <row r="91" spans="1:3" s="115" customFormat="1" ht="15" customHeight="1" thickBot="1">
      <c r="A91" s="278"/>
      <c r="B91" s="279"/>
      <c r="C91" s="411"/>
    </row>
    <row r="92" spans="1:3" s="74" customFormat="1" ht="16.5" customHeight="1" thickBot="1">
      <c r="A92" s="282"/>
      <c r="B92" s="283" t="s">
        <v>59</v>
      </c>
      <c r="C92" s="413"/>
    </row>
    <row r="93" spans="1:3" s="116" customFormat="1" ht="12" customHeight="1" thickBot="1">
      <c r="A93" s="459" t="s">
        <v>19</v>
      </c>
      <c r="B93" s="31" t="s">
        <v>528</v>
      </c>
      <c r="C93" s="340">
        <f>+C94+C95+C96+C97+C98+C111</f>
        <v>0</v>
      </c>
    </row>
    <row r="94" spans="1:3" ht="12" customHeight="1">
      <c r="A94" s="494" t="s">
        <v>101</v>
      </c>
      <c r="B94" s="10" t="s">
        <v>50</v>
      </c>
      <c r="C94" s="342"/>
    </row>
    <row r="95" spans="1:3" ht="12" customHeight="1">
      <c r="A95" s="487" t="s">
        <v>102</v>
      </c>
      <c r="B95" s="8" t="s">
        <v>188</v>
      </c>
      <c r="C95" s="343"/>
    </row>
    <row r="96" spans="1:3" ht="12" customHeight="1">
      <c r="A96" s="487" t="s">
        <v>103</v>
      </c>
      <c r="B96" s="8" t="s">
        <v>144</v>
      </c>
      <c r="C96" s="345"/>
    </row>
    <row r="97" spans="1:3" ht="12" customHeight="1">
      <c r="A97" s="487" t="s">
        <v>104</v>
      </c>
      <c r="B97" s="11" t="s">
        <v>189</v>
      </c>
      <c r="C97" s="345"/>
    </row>
    <row r="98" spans="1:3" ht="12" customHeight="1">
      <c r="A98" s="487" t="s">
        <v>115</v>
      </c>
      <c r="B98" s="19" t="s">
        <v>190</v>
      </c>
      <c r="C98" s="345"/>
    </row>
    <row r="99" spans="1:3" ht="12" customHeight="1">
      <c r="A99" s="487" t="s">
        <v>105</v>
      </c>
      <c r="B99" s="8" t="s">
        <v>525</v>
      </c>
      <c r="C99" s="345"/>
    </row>
    <row r="100" spans="1:3" ht="12" customHeight="1">
      <c r="A100" s="487" t="s">
        <v>106</v>
      </c>
      <c r="B100" s="170" t="s">
        <v>455</v>
      </c>
      <c r="C100" s="345"/>
    </row>
    <row r="101" spans="1:3" ht="12" customHeight="1">
      <c r="A101" s="487" t="s">
        <v>116</v>
      </c>
      <c r="B101" s="170" t="s">
        <v>454</v>
      </c>
      <c r="C101" s="345"/>
    </row>
    <row r="102" spans="1:3" ht="12" customHeight="1">
      <c r="A102" s="487" t="s">
        <v>117</v>
      </c>
      <c r="B102" s="170" t="s">
        <v>363</v>
      </c>
      <c r="C102" s="345"/>
    </row>
    <row r="103" spans="1:3" ht="12" customHeight="1">
      <c r="A103" s="487" t="s">
        <v>118</v>
      </c>
      <c r="B103" s="171" t="s">
        <v>364</v>
      </c>
      <c r="C103" s="345"/>
    </row>
    <row r="104" spans="1:3" ht="12" customHeight="1">
      <c r="A104" s="487" t="s">
        <v>119</v>
      </c>
      <c r="B104" s="171" t="s">
        <v>365</v>
      </c>
      <c r="C104" s="345"/>
    </row>
    <row r="105" spans="1:3" ht="12" customHeight="1">
      <c r="A105" s="487" t="s">
        <v>121</v>
      </c>
      <c r="B105" s="170" t="s">
        <v>366</v>
      </c>
      <c r="C105" s="345"/>
    </row>
    <row r="106" spans="1:3" ht="12" customHeight="1">
      <c r="A106" s="487" t="s">
        <v>191</v>
      </c>
      <c r="B106" s="170" t="s">
        <v>367</v>
      </c>
      <c r="C106" s="345"/>
    </row>
    <row r="107" spans="1:3" ht="12" customHeight="1">
      <c r="A107" s="487" t="s">
        <v>361</v>
      </c>
      <c r="B107" s="171" t="s">
        <v>368</v>
      </c>
      <c r="C107" s="345"/>
    </row>
    <row r="108" spans="1:3" ht="12" customHeight="1">
      <c r="A108" s="495" t="s">
        <v>362</v>
      </c>
      <c r="B108" s="172" t="s">
        <v>369</v>
      </c>
      <c r="C108" s="345"/>
    </row>
    <row r="109" spans="1:3" ht="12" customHeight="1">
      <c r="A109" s="487" t="s">
        <v>452</v>
      </c>
      <c r="B109" s="172" t="s">
        <v>370</v>
      </c>
      <c r="C109" s="345"/>
    </row>
    <row r="110" spans="1:3" ht="12" customHeight="1">
      <c r="A110" s="487" t="s">
        <v>453</v>
      </c>
      <c r="B110" s="171" t="s">
        <v>371</v>
      </c>
      <c r="C110" s="343"/>
    </row>
    <row r="111" spans="1:3" ht="12" customHeight="1">
      <c r="A111" s="487" t="s">
        <v>457</v>
      </c>
      <c r="B111" s="11" t="s">
        <v>51</v>
      </c>
      <c r="C111" s="343"/>
    </row>
    <row r="112" spans="1:3" ht="12" customHeight="1">
      <c r="A112" s="488" t="s">
        <v>458</v>
      </c>
      <c r="B112" s="8" t="s">
        <v>526</v>
      </c>
      <c r="C112" s="345"/>
    </row>
    <row r="113" spans="1:3" ht="12" customHeight="1" thickBot="1">
      <c r="A113" s="496" t="s">
        <v>459</v>
      </c>
      <c r="B113" s="173" t="s">
        <v>527</v>
      </c>
      <c r="C113" s="349"/>
    </row>
    <row r="114" spans="1:3" ht="12" customHeight="1" thickBot="1">
      <c r="A114" s="35" t="s">
        <v>20</v>
      </c>
      <c r="B114" s="30" t="s">
        <v>372</v>
      </c>
      <c r="C114" s="341">
        <f>+C115+C117+C119</f>
        <v>0</v>
      </c>
    </row>
    <row r="115" spans="1:3" ht="12" customHeight="1">
      <c r="A115" s="486" t="s">
        <v>107</v>
      </c>
      <c r="B115" s="8" t="s">
        <v>235</v>
      </c>
      <c r="C115" s="344"/>
    </row>
    <row r="116" spans="1:3" ht="12" customHeight="1">
      <c r="A116" s="486" t="s">
        <v>108</v>
      </c>
      <c r="B116" s="12" t="s">
        <v>376</v>
      </c>
      <c r="C116" s="344"/>
    </row>
    <row r="117" spans="1:3" ht="12" customHeight="1">
      <c r="A117" s="486" t="s">
        <v>109</v>
      </c>
      <c r="B117" s="12" t="s">
        <v>192</v>
      </c>
      <c r="C117" s="343"/>
    </row>
    <row r="118" spans="1:3" ht="12" customHeight="1">
      <c r="A118" s="486" t="s">
        <v>110</v>
      </c>
      <c r="B118" s="12" t="s">
        <v>377</v>
      </c>
      <c r="C118" s="308"/>
    </row>
    <row r="119" spans="1:3" ht="12" customHeight="1">
      <c r="A119" s="486" t="s">
        <v>111</v>
      </c>
      <c r="B119" s="338" t="s">
        <v>238</v>
      </c>
      <c r="C119" s="308"/>
    </row>
    <row r="120" spans="1:3" ht="12" customHeight="1">
      <c r="A120" s="486" t="s">
        <v>120</v>
      </c>
      <c r="B120" s="337" t="s">
        <v>442</v>
      </c>
      <c r="C120" s="308"/>
    </row>
    <row r="121" spans="1:3" ht="12" customHeight="1">
      <c r="A121" s="486" t="s">
        <v>122</v>
      </c>
      <c r="B121" s="463" t="s">
        <v>382</v>
      </c>
      <c r="C121" s="308"/>
    </row>
    <row r="122" spans="1:3" ht="12" customHeight="1">
      <c r="A122" s="486" t="s">
        <v>193</v>
      </c>
      <c r="B122" s="171" t="s">
        <v>365</v>
      </c>
      <c r="C122" s="308"/>
    </row>
    <row r="123" spans="1:3" ht="12" customHeight="1">
      <c r="A123" s="486" t="s">
        <v>194</v>
      </c>
      <c r="B123" s="171" t="s">
        <v>381</v>
      </c>
      <c r="C123" s="308"/>
    </row>
    <row r="124" spans="1:3" ht="12" customHeight="1">
      <c r="A124" s="486" t="s">
        <v>195</v>
      </c>
      <c r="B124" s="171" t="s">
        <v>380</v>
      </c>
      <c r="C124" s="308"/>
    </row>
    <row r="125" spans="1:3" ht="12" customHeight="1">
      <c r="A125" s="486" t="s">
        <v>373</v>
      </c>
      <c r="B125" s="171" t="s">
        <v>368</v>
      </c>
      <c r="C125" s="308"/>
    </row>
    <row r="126" spans="1:3" ht="12" customHeight="1">
      <c r="A126" s="486" t="s">
        <v>374</v>
      </c>
      <c r="B126" s="171" t="s">
        <v>379</v>
      </c>
      <c r="C126" s="308"/>
    </row>
    <row r="127" spans="1:3" ht="12" customHeight="1" thickBot="1">
      <c r="A127" s="495" t="s">
        <v>375</v>
      </c>
      <c r="B127" s="171" t="s">
        <v>378</v>
      </c>
      <c r="C127" s="310"/>
    </row>
    <row r="128" spans="1:3" ht="12" customHeight="1" thickBot="1">
      <c r="A128" s="35" t="s">
        <v>21</v>
      </c>
      <c r="B128" s="151" t="s">
        <v>462</v>
      </c>
      <c r="C128" s="341">
        <f>+C93+C114</f>
        <v>0</v>
      </c>
    </row>
    <row r="129" spans="1:3" ht="12" customHeight="1" thickBot="1">
      <c r="A129" s="35" t="s">
        <v>22</v>
      </c>
      <c r="B129" s="151" t="s">
        <v>463</v>
      </c>
      <c r="C129" s="341">
        <f>+C130+C131+C132</f>
        <v>0</v>
      </c>
    </row>
    <row r="130" spans="1:3" s="116" customFormat="1" ht="12" customHeight="1">
      <c r="A130" s="486" t="s">
        <v>277</v>
      </c>
      <c r="B130" s="9" t="s">
        <v>531</v>
      </c>
      <c r="C130" s="308"/>
    </row>
    <row r="131" spans="1:3" ht="12" customHeight="1">
      <c r="A131" s="486" t="s">
        <v>278</v>
      </c>
      <c r="B131" s="9" t="s">
        <v>471</v>
      </c>
      <c r="C131" s="308"/>
    </row>
    <row r="132" spans="1:3" ht="12" customHeight="1" thickBot="1">
      <c r="A132" s="495" t="s">
        <v>279</v>
      </c>
      <c r="B132" s="7" t="s">
        <v>530</v>
      </c>
      <c r="C132" s="308"/>
    </row>
    <row r="133" spans="1:3" ht="12" customHeight="1" thickBot="1">
      <c r="A133" s="35" t="s">
        <v>23</v>
      </c>
      <c r="B133" s="151" t="s">
        <v>464</v>
      </c>
      <c r="C133" s="341">
        <f>+C134+C135+C136+C137+C138+C139</f>
        <v>0</v>
      </c>
    </row>
    <row r="134" spans="1:3" ht="12" customHeight="1">
      <c r="A134" s="486" t="s">
        <v>94</v>
      </c>
      <c r="B134" s="9" t="s">
        <v>473</v>
      </c>
      <c r="C134" s="308"/>
    </row>
    <row r="135" spans="1:3" ht="12" customHeight="1">
      <c r="A135" s="486" t="s">
        <v>95</v>
      </c>
      <c r="B135" s="9" t="s">
        <v>465</v>
      </c>
      <c r="C135" s="308"/>
    </row>
    <row r="136" spans="1:3" ht="12" customHeight="1">
      <c r="A136" s="486" t="s">
        <v>96</v>
      </c>
      <c r="B136" s="9" t="s">
        <v>466</v>
      </c>
      <c r="C136" s="308"/>
    </row>
    <row r="137" spans="1:3" ht="12" customHeight="1">
      <c r="A137" s="486" t="s">
        <v>180</v>
      </c>
      <c r="B137" s="9" t="s">
        <v>529</v>
      </c>
      <c r="C137" s="308"/>
    </row>
    <row r="138" spans="1:3" ht="12" customHeight="1">
      <c r="A138" s="486" t="s">
        <v>181</v>
      </c>
      <c r="B138" s="9" t="s">
        <v>468</v>
      </c>
      <c r="C138" s="308"/>
    </row>
    <row r="139" spans="1:3" s="116" customFormat="1" ht="12" customHeight="1" thickBot="1">
      <c r="A139" s="495" t="s">
        <v>182</v>
      </c>
      <c r="B139" s="7" t="s">
        <v>469</v>
      </c>
      <c r="C139" s="308"/>
    </row>
    <row r="140" spans="1:11" ht="12" customHeight="1" thickBot="1">
      <c r="A140" s="35" t="s">
        <v>24</v>
      </c>
      <c r="B140" s="151" t="s">
        <v>557</v>
      </c>
      <c r="C140" s="347">
        <f>+C141+C142+C144+C145+C143</f>
        <v>0</v>
      </c>
      <c r="K140" s="290"/>
    </row>
    <row r="141" spans="1:3" ht="12.75">
      <c r="A141" s="486" t="s">
        <v>97</v>
      </c>
      <c r="B141" s="9" t="s">
        <v>383</v>
      </c>
      <c r="C141" s="308"/>
    </row>
    <row r="142" spans="1:3" ht="12" customHeight="1">
      <c r="A142" s="486" t="s">
        <v>98</v>
      </c>
      <c r="B142" s="9" t="s">
        <v>384</v>
      </c>
      <c r="C142" s="308"/>
    </row>
    <row r="143" spans="1:3" s="116" customFormat="1" ht="12" customHeight="1">
      <c r="A143" s="486" t="s">
        <v>297</v>
      </c>
      <c r="B143" s="9" t="s">
        <v>556</v>
      </c>
      <c r="C143" s="308"/>
    </row>
    <row r="144" spans="1:3" s="116" customFormat="1" ht="12" customHeight="1">
      <c r="A144" s="486" t="s">
        <v>298</v>
      </c>
      <c r="B144" s="9" t="s">
        <v>478</v>
      </c>
      <c r="C144" s="308"/>
    </row>
    <row r="145" spans="1:3" s="116" customFormat="1" ht="12" customHeight="1" thickBot="1">
      <c r="A145" s="495" t="s">
        <v>299</v>
      </c>
      <c r="B145" s="7" t="s">
        <v>403</v>
      </c>
      <c r="C145" s="308"/>
    </row>
    <row r="146" spans="1:3" s="116" customFormat="1" ht="12" customHeight="1" thickBot="1">
      <c r="A146" s="35" t="s">
        <v>25</v>
      </c>
      <c r="B146" s="151" t="s">
        <v>479</v>
      </c>
      <c r="C146" s="350">
        <f>+C147+C148+C149+C150+C151</f>
        <v>0</v>
      </c>
    </row>
    <row r="147" spans="1:3" s="116" customFormat="1" ht="12" customHeight="1">
      <c r="A147" s="486" t="s">
        <v>99</v>
      </c>
      <c r="B147" s="9" t="s">
        <v>474</v>
      </c>
      <c r="C147" s="308"/>
    </row>
    <row r="148" spans="1:3" s="116" customFormat="1" ht="12" customHeight="1">
      <c r="A148" s="486" t="s">
        <v>100</v>
      </c>
      <c r="B148" s="9" t="s">
        <v>481</v>
      </c>
      <c r="C148" s="308"/>
    </row>
    <row r="149" spans="1:3" s="116" customFormat="1" ht="12" customHeight="1">
      <c r="A149" s="486" t="s">
        <v>309</v>
      </c>
      <c r="B149" s="9" t="s">
        <v>476</v>
      </c>
      <c r="C149" s="308"/>
    </row>
    <row r="150" spans="1:3" ht="12.75" customHeight="1">
      <c r="A150" s="486" t="s">
        <v>310</v>
      </c>
      <c r="B150" s="9" t="s">
        <v>532</v>
      </c>
      <c r="C150" s="308"/>
    </row>
    <row r="151" spans="1:3" ht="12.75" customHeight="1" thickBot="1">
      <c r="A151" s="495" t="s">
        <v>480</v>
      </c>
      <c r="B151" s="7" t="s">
        <v>483</v>
      </c>
      <c r="C151" s="310"/>
    </row>
    <row r="152" spans="1:3" ht="12.75" customHeight="1" thickBot="1">
      <c r="A152" s="550" t="s">
        <v>26</v>
      </c>
      <c r="B152" s="151" t="s">
        <v>484</v>
      </c>
      <c r="C152" s="350"/>
    </row>
    <row r="153" spans="1:3" ht="12" customHeight="1" thickBot="1">
      <c r="A153" s="550" t="s">
        <v>27</v>
      </c>
      <c r="B153" s="151" t="s">
        <v>485</v>
      </c>
      <c r="C153" s="350"/>
    </row>
    <row r="154" spans="1:3" ht="15" customHeight="1" thickBot="1">
      <c r="A154" s="35" t="s">
        <v>28</v>
      </c>
      <c r="B154" s="151" t="s">
        <v>487</v>
      </c>
      <c r="C154" s="477">
        <f>+C129+C133+C140+C146+C152+C153</f>
        <v>0</v>
      </c>
    </row>
    <row r="155" spans="1:3" ht="13.5" thickBot="1">
      <c r="A155" s="497" t="s">
        <v>29</v>
      </c>
      <c r="B155" s="429" t="s">
        <v>486</v>
      </c>
      <c r="C155" s="477">
        <f>+C128+C154</f>
        <v>0</v>
      </c>
    </row>
    <row r="156" spans="1:3" ht="15" customHeight="1" thickBot="1">
      <c r="A156" s="437"/>
      <c r="B156" s="438"/>
      <c r="C156" s="439"/>
    </row>
    <row r="157" spans="1:3" ht="14.25" customHeight="1" thickBot="1">
      <c r="A157" s="287" t="s">
        <v>533</v>
      </c>
      <c r="B157" s="288"/>
      <c r="C157" s="148"/>
    </row>
    <row r="158" spans="1:3" ht="13.5" thickBot="1">
      <c r="A158" s="287" t="s">
        <v>211</v>
      </c>
      <c r="B158" s="288"/>
      <c r="C158" s="148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zoomScalePageLayoutView="130" workbookViewId="0" topLeftCell="A1">
      <selection activeCell="C2" sqref="C2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tr">
        <f>+CONCATENATE("9.1.3. melléklet a 5/",LEFT(ÖSSZEFÜGGÉSEK!A5,4),". (II.23.) önkormányzati rendelethez")</f>
        <v>9.1.3. melléklet a 5/2016. (II.23.) önkormányzati rendelethez</v>
      </c>
    </row>
    <row r="2" spans="1:3" s="112" customFormat="1" ht="21" customHeight="1">
      <c r="A2" s="457" t="s">
        <v>64</v>
      </c>
      <c r="B2" s="402" t="s">
        <v>231</v>
      </c>
      <c r="C2" s="404" t="s">
        <v>55</v>
      </c>
    </row>
    <row r="3" spans="1:3" s="112" customFormat="1" ht="16.5" thickBot="1">
      <c r="A3" s="267" t="s">
        <v>208</v>
      </c>
      <c r="B3" s="403" t="s">
        <v>544</v>
      </c>
      <c r="C3" s="549" t="s">
        <v>445</v>
      </c>
    </row>
    <row r="4" spans="1:3" s="113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405" t="s">
        <v>57</v>
      </c>
    </row>
    <row r="6" spans="1:3" s="74" customFormat="1" ht="12.75" customHeight="1" thickBot="1">
      <c r="A6" s="232"/>
      <c r="B6" s="233" t="s">
        <v>507</v>
      </c>
      <c r="C6" s="234" t="s">
        <v>508</v>
      </c>
    </row>
    <row r="7" spans="1:3" s="74" customFormat="1" ht="15.75" customHeight="1" thickBot="1">
      <c r="A7" s="272"/>
      <c r="B7" s="273" t="s">
        <v>58</v>
      </c>
      <c r="C7" s="406"/>
    </row>
    <row r="8" spans="1:3" s="74" customFormat="1" ht="12" customHeight="1" thickBot="1">
      <c r="A8" s="35" t="s">
        <v>19</v>
      </c>
      <c r="B8" s="21" t="s">
        <v>261</v>
      </c>
      <c r="C8" s="341">
        <f>+C9+C10+C11+C12+C13+C14</f>
        <v>0</v>
      </c>
    </row>
    <row r="9" spans="1:3" s="114" customFormat="1" ht="12" customHeight="1">
      <c r="A9" s="486" t="s">
        <v>101</v>
      </c>
      <c r="B9" s="467" t="s">
        <v>262</v>
      </c>
      <c r="C9" s="344"/>
    </row>
    <row r="10" spans="1:3" s="115" customFormat="1" ht="12" customHeight="1">
      <c r="A10" s="487" t="s">
        <v>102</v>
      </c>
      <c r="B10" s="468" t="s">
        <v>263</v>
      </c>
      <c r="C10" s="343"/>
    </row>
    <row r="11" spans="1:3" s="115" customFormat="1" ht="12" customHeight="1">
      <c r="A11" s="487" t="s">
        <v>103</v>
      </c>
      <c r="B11" s="468" t="s">
        <v>566</v>
      </c>
      <c r="C11" s="343"/>
    </row>
    <row r="12" spans="1:3" s="115" customFormat="1" ht="12" customHeight="1">
      <c r="A12" s="487" t="s">
        <v>104</v>
      </c>
      <c r="B12" s="468" t="s">
        <v>265</v>
      </c>
      <c r="C12" s="343"/>
    </row>
    <row r="13" spans="1:3" s="115" customFormat="1" ht="12" customHeight="1">
      <c r="A13" s="487" t="s">
        <v>153</v>
      </c>
      <c r="B13" s="468" t="s">
        <v>520</v>
      </c>
      <c r="C13" s="343"/>
    </row>
    <row r="14" spans="1:3" s="114" customFormat="1" ht="12" customHeight="1" thickBot="1">
      <c r="A14" s="488" t="s">
        <v>105</v>
      </c>
      <c r="B14" s="469" t="s">
        <v>447</v>
      </c>
      <c r="C14" s="343"/>
    </row>
    <row r="15" spans="1:3" s="114" customFormat="1" ht="12" customHeight="1" thickBot="1">
      <c r="A15" s="35" t="s">
        <v>20</v>
      </c>
      <c r="B15" s="336" t="s">
        <v>266</v>
      </c>
      <c r="C15" s="341">
        <f>+C16+C17+C18+C19+C20</f>
        <v>0</v>
      </c>
    </row>
    <row r="16" spans="1:3" s="114" customFormat="1" ht="12" customHeight="1">
      <c r="A16" s="486" t="s">
        <v>107</v>
      </c>
      <c r="B16" s="467" t="s">
        <v>267</v>
      </c>
      <c r="C16" s="344"/>
    </row>
    <row r="17" spans="1:3" s="114" customFormat="1" ht="12" customHeight="1">
      <c r="A17" s="487" t="s">
        <v>108</v>
      </c>
      <c r="B17" s="468" t="s">
        <v>268</v>
      </c>
      <c r="C17" s="343"/>
    </row>
    <row r="18" spans="1:3" s="114" customFormat="1" ht="12" customHeight="1">
      <c r="A18" s="487" t="s">
        <v>109</v>
      </c>
      <c r="B18" s="468" t="s">
        <v>436</v>
      </c>
      <c r="C18" s="343"/>
    </row>
    <row r="19" spans="1:3" s="114" customFormat="1" ht="12" customHeight="1">
      <c r="A19" s="487" t="s">
        <v>110</v>
      </c>
      <c r="B19" s="468" t="s">
        <v>437</v>
      </c>
      <c r="C19" s="343"/>
    </row>
    <row r="20" spans="1:3" s="114" customFormat="1" ht="12" customHeight="1">
      <c r="A20" s="487" t="s">
        <v>111</v>
      </c>
      <c r="B20" s="468" t="s">
        <v>269</v>
      </c>
      <c r="C20" s="343"/>
    </row>
    <row r="21" spans="1:3" s="115" customFormat="1" ht="12" customHeight="1" thickBot="1">
      <c r="A21" s="488" t="s">
        <v>120</v>
      </c>
      <c r="B21" s="469" t="s">
        <v>270</v>
      </c>
      <c r="C21" s="345"/>
    </row>
    <row r="22" spans="1:3" s="115" customFormat="1" ht="12" customHeight="1" thickBot="1">
      <c r="A22" s="35" t="s">
        <v>21</v>
      </c>
      <c r="B22" s="21" t="s">
        <v>271</v>
      </c>
      <c r="C22" s="341">
        <f>+C23+C24+C25+C26+C27</f>
        <v>0</v>
      </c>
    </row>
    <row r="23" spans="1:3" s="115" customFormat="1" ht="12" customHeight="1">
      <c r="A23" s="486" t="s">
        <v>90</v>
      </c>
      <c r="B23" s="467" t="s">
        <v>272</v>
      </c>
      <c r="C23" s="344"/>
    </row>
    <row r="24" spans="1:3" s="114" customFormat="1" ht="12" customHeight="1">
      <c r="A24" s="487" t="s">
        <v>91</v>
      </c>
      <c r="B24" s="468" t="s">
        <v>273</v>
      </c>
      <c r="C24" s="343"/>
    </row>
    <row r="25" spans="1:3" s="115" customFormat="1" ht="12" customHeight="1">
      <c r="A25" s="487" t="s">
        <v>92</v>
      </c>
      <c r="B25" s="468" t="s">
        <v>438</v>
      </c>
      <c r="C25" s="343"/>
    </row>
    <row r="26" spans="1:3" s="115" customFormat="1" ht="12" customHeight="1">
      <c r="A26" s="487" t="s">
        <v>93</v>
      </c>
      <c r="B26" s="468" t="s">
        <v>439</v>
      </c>
      <c r="C26" s="343"/>
    </row>
    <row r="27" spans="1:3" s="115" customFormat="1" ht="12" customHeight="1">
      <c r="A27" s="487" t="s">
        <v>176</v>
      </c>
      <c r="B27" s="468" t="s">
        <v>274</v>
      </c>
      <c r="C27" s="343"/>
    </row>
    <row r="28" spans="1:3" s="115" customFormat="1" ht="12" customHeight="1" thickBot="1">
      <c r="A28" s="488" t="s">
        <v>177</v>
      </c>
      <c r="B28" s="469" t="s">
        <v>275</v>
      </c>
      <c r="C28" s="345"/>
    </row>
    <row r="29" spans="1:3" s="115" customFormat="1" ht="12" customHeight="1" thickBot="1">
      <c r="A29" s="35" t="s">
        <v>178</v>
      </c>
      <c r="B29" s="21" t="s">
        <v>276</v>
      </c>
      <c r="C29" s="347">
        <f>SUM(C30:C36)</f>
        <v>0</v>
      </c>
    </row>
    <row r="30" spans="1:3" s="115" customFormat="1" ht="12" customHeight="1">
      <c r="A30" s="486" t="s">
        <v>277</v>
      </c>
      <c r="B30" s="467" t="s">
        <v>571</v>
      </c>
      <c r="C30" s="344"/>
    </row>
    <row r="31" spans="1:3" s="115" customFormat="1" ht="12" customHeight="1">
      <c r="A31" s="487" t="s">
        <v>278</v>
      </c>
      <c r="B31" s="468" t="s">
        <v>572</v>
      </c>
      <c r="C31" s="343"/>
    </row>
    <row r="32" spans="1:3" s="115" customFormat="1" ht="12" customHeight="1">
      <c r="A32" s="487" t="s">
        <v>279</v>
      </c>
      <c r="B32" s="468" t="s">
        <v>573</v>
      </c>
      <c r="C32" s="343"/>
    </row>
    <row r="33" spans="1:3" s="115" customFormat="1" ht="12" customHeight="1">
      <c r="A33" s="487" t="s">
        <v>280</v>
      </c>
      <c r="B33" s="468" t="s">
        <v>574</v>
      </c>
      <c r="C33" s="343"/>
    </row>
    <row r="34" spans="1:3" s="115" customFormat="1" ht="12" customHeight="1">
      <c r="A34" s="487" t="s">
        <v>568</v>
      </c>
      <c r="B34" s="468" t="s">
        <v>281</v>
      </c>
      <c r="C34" s="343"/>
    </row>
    <row r="35" spans="1:3" s="115" customFormat="1" ht="12" customHeight="1">
      <c r="A35" s="487" t="s">
        <v>569</v>
      </c>
      <c r="B35" s="468" t="s">
        <v>282</v>
      </c>
      <c r="C35" s="343"/>
    </row>
    <row r="36" spans="1:3" s="115" customFormat="1" ht="12" customHeight="1" thickBot="1">
      <c r="A36" s="488" t="s">
        <v>570</v>
      </c>
      <c r="B36" s="575" t="s">
        <v>283</v>
      </c>
      <c r="C36" s="345"/>
    </row>
    <row r="37" spans="1:3" s="115" customFormat="1" ht="12" customHeight="1" thickBot="1">
      <c r="A37" s="35" t="s">
        <v>23</v>
      </c>
      <c r="B37" s="21" t="s">
        <v>448</v>
      </c>
      <c r="C37" s="341">
        <f>SUM(C38:C48)</f>
        <v>0</v>
      </c>
    </row>
    <row r="38" spans="1:3" s="115" customFormat="1" ht="12" customHeight="1">
      <c r="A38" s="486" t="s">
        <v>94</v>
      </c>
      <c r="B38" s="467" t="s">
        <v>286</v>
      </c>
      <c r="C38" s="344"/>
    </row>
    <row r="39" spans="1:3" s="115" customFormat="1" ht="12" customHeight="1">
      <c r="A39" s="487" t="s">
        <v>95</v>
      </c>
      <c r="B39" s="468" t="s">
        <v>287</v>
      </c>
      <c r="C39" s="343"/>
    </row>
    <row r="40" spans="1:3" s="115" customFormat="1" ht="12" customHeight="1">
      <c r="A40" s="487" t="s">
        <v>96</v>
      </c>
      <c r="B40" s="468" t="s">
        <v>288</v>
      </c>
      <c r="C40" s="343"/>
    </row>
    <row r="41" spans="1:3" s="115" customFormat="1" ht="12" customHeight="1">
      <c r="A41" s="487" t="s">
        <v>180</v>
      </c>
      <c r="B41" s="468" t="s">
        <v>289</v>
      </c>
      <c r="C41" s="343"/>
    </row>
    <row r="42" spans="1:3" s="115" customFormat="1" ht="12" customHeight="1">
      <c r="A42" s="487" t="s">
        <v>181</v>
      </c>
      <c r="B42" s="468" t="s">
        <v>290</v>
      </c>
      <c r="C42" s="343"/>
    </row>
    <row r="43" spans="1:3" s="115" customFormat="1" ht="12" customHeight="1">
      <c r="A43" s="487" t="s">
        <v>182</v>
      </c>
      <c r="B43" s="468" t="s">
        <v>291</v>
      </c>
      <c r="C43" s="343"/>
    </row>
    <row r="44" spans="1:3" s="115" customFormat="1" ht="12" customHeight="1">
      <c r="A44" s="487" t="s">
        <v>183</v>
      </c>
      <c r="B44" s="468" t="s">
        <v>292</v>
      </c>
      <c r="C44" s="343"/>
    </row>
    <row r="45" spans="1:3" s="115" customFormat="1" ht="12" customHeight="1">
      <c r="A45" s="487" t="s">
        <v>184</v>
      </c>
      <c r="B45" s="468" t="s">
        <v>576</v>
      </c>
      <c r="C45" s="343"/>
    </row>
    <row r="46" spans="1:3" s="115" customFormat="1" ht="12" customHeight="1">
      <c r="A46" s="487" t="s">
        <v>284</v>
      </c>
      <c r="B46" s="468" t="s">
        <v>294</v>
      </c>
      <c r="C46" s="346"/>
    </row>
    <row r="47" spans="1:3" s="115" customFormat="1" ht="12" customHeight="1">
      <c r="A47" s="488" t="s">
        <v>285</v>
      </c>
      <c r="B47" s="469" t="s">
        <v>450</v>
      </c>
      <c r="C47" s="453"/>
    </row>
    <row r="48" spans="1:3" s="115" customFormat="1" ht="12" customHeight="1" thickBot="1">
      <c r="A48" s="488" t="s">
        <v>449</v>
      </c>
      <c r="B48" s="469" t="s">
        <v>295</v>
      </c>
      <c r="C48" s="453"/>
    </row>
    <row r="49" spans="1:3" s="115" customFormat="1" ht="12" customHeight="1" thickBot="1">
      <c r="A49" s="35" t="s">
        <v>24</v>
      </c>
      <c r="B49" s="21" t="s">
        <v>296</v>
      </c>
      <c r="C49" s="341">
        <f>SUM(C50:C54)</f>
        <v>0</v>
      </c>
    </row>
    <row r="50" spans="1:3" s="115" customFormat="1" ht="12" customHeight="1">
      <c r="A50" s="486" t="s">
        <v>97</v>
      </c>
      <c r="B50" s="467" t="s">
        <v>300</v>
      </c>
      <c r="C50" s="512"/>
    </row>
    <row r="51" spans="1:3" s="115" customFormat="1" ht="12" customHeight="1">
      <c r="A51" s="487" t="s">
        <v>98</v>
      </c>
      <c r="B51" s="468" t="s">
        <v>301</v>
      </c>
      <c r="C51" s="346"/>
    </row>
    <row r="52" spans="1:3" s="115" customFormat="1" ht="12" customHeight="1">
      <c r="A52" s="487" t="s">
        <v>297</v>
      </c>
      <c r="B52" s="468" t="s">
        <v>302</v>
      </c>
      <c r="C52" s="346"/>
    </row>
    <row r="53" spans="1:3" s="115" customFormat="1" ht="12" customHeight="1">
      <c r="A53" s="487" t="s">
        <v>298</v>
      </c>
      <c r="B53" s="468" t="s">
        <v>303</v>
      </c>
      <c r="C53" s="346"/>
    </row>
    <row r="54" spans="1:3" s="115" customFormat="1" ht="12" customHeight="1" thickBot="1">
      <c r="A54" s="488" t="s">
        <v>299</v>
      </c>
      <c r="B54" s="575" t="s">
        <v>304</v>
      </c>
      <c r="C54" s="453"/>
    </row>
    <row r="55" spans="1:3" s="115" customFormat="1" ht="12" customHeight="1" thickBot="1">
      <c r="A55" s="35" t="s">
        <v>185</v>
      </c>
      <c r="B55" s="21" t="s">
        <v>305</v>
      </c>
      <c r="C55" s="341">
        <f>SUM(C56:C58)</f>
        <v>0</v>
      </c>
    </row>
    <row r="56" spans="1:3" s="115" customFormat="1" ht="12" customHeight="1">
      <c r="A56" s="486" t="s">
        <v>99</v>
      </c>
      <c r="B56" s="467" t="s">
        <v>306</v>
      </c>
      <c r="C56" s="344"/>
    </row>
    <row r="57" spans="1:3" s="115" customFormat="1" ht="12" customHeight="1">
      <c r="A57" s="487" t="s">
        <v>100</v>
      </c>
      <c r="B57" s="468" t="s">
        <v>440</v>
      </c>
      <c r="C57" s="343"/>
    </row>
    <row r="58" spans="1:3" s="115" customFormat="1" ht="12" customHeight="1">
      <c r="A58" s="487" t="s">
        <v>309</v>
      </c>
      <c r="B58" s="468" t="s">
        <v>307</v>
      </c>
      <c r="C58" s="343"/>
    </row>
    <row r="59" spans="1:3" s="115" customFormat="1" ht="12" customHeight="1" thickBot="1">
      <c r="A59" s="488" t="s">
        <v>310</v>
      </c>
      <c r="B59" s="575" t="s">
        <v>308</v>
      </c>
      <c r="C59" s="345"/>
    </row>
    <row r="60" spans="1:3" s="115" customFormat="1" ht="12" customHeight="1" thickBot="1">
      <c r="A60" s="35" t="s">
        <v>26</v>
      </c>
      <c r="B60" s="336" t="s">
        <v>311</v>
      </c>
      <c r="C60" s="341">
        <f>SUM(C61:C63)</f>
        <v>0</v>
      </c>
    </row>
    <row r="61" spans="1:3" s="115" customFormat="1" ht="12" customHeight="1">
      <c r="A61" s="486" t="s">
        <v>186</v>
      </c>
      <c r="B61" s="467" t="s">
        <v>313</v>
      </c>
      <c r="C61" s="346"/>
    </row>
    <row r="62" spans="1:3" s="115" customFormat="1" ht="12" customHeight="1">
      <c r="A62" s="487" t="s">
        <v>187</v>
      </c>
      <c r="B62" s="468" t="s">
        <v>441</v>
      </c>
      <c r="C62" s="346"/>
    </row>
    <row r="63" spans="1:3" s="115" customFormat="1" ht="12" customHeight="1">
      <c r="A63" s="487" t="s">
        <v>237</v>
      </c>
      <c r="B63" s="468" t="s">
        <v>314</v>
      </c>
      <c r="C63" s="346"/>
    </row>
    <row r="64" spans="1:3" s="115" customFormat="1" ht="12" customHeight="1" thickBot="1">
      <c r="A64" s="488" t="s">
        <v>312</v>
      </c>
      <c r="B64" s="575" t="s">
        <v>315</v>
      </c>
      <c r="C64" s="346"/>
    </row>
    <row r="65" spans="1:3" s="115" customFormat="1" ht="12" customHeight="1" thickBot="1">
      <c r="A65" s="35" t="s">
        <v>27</v>
      </c>
      <c r="B65" s="21" t="s">
        <v>316</v>
      </c>
      <c r="C65" s="347">
        <f>+C8+C15+C22+C29+C37+C49+C55+C60</f>
        <v>0</v>
      </c>
    </row>
    <row r="66" spans="1:3" s="115" customFormat="1" ht="12" customHeight="1" thickBot="1">
      <c r="A66" s="489" t="s">
        <v>407</v>
      </c>
      <c r="B66" s="336" t="s">
        <v>318</v>
      </c>
      <c r="C66" s="341">
        <f>SUM(C67:C69)</f>
        <v>0</v>
      </c>
    </row>
    <row r="67" spans="1:3" s="115" customFormat="1" ht="12" customHeight="1">
      <c r="A67" s="486" t="s">
        <v>349</v>
      </c>
      <c r="B67" s="467" t="s">
        <v>319</v>
      </c>
      <c r="C67" s="346"/>
    </row>
    <row r="68" spans="1:3" s="115" customFormat="1" ht="12" customHeight="1">
      <c r="A68" s="487" t="s">
        <v>358</v>
      </c>
      <c r="B68" s="468" t="s">
        <v>320</v>
      </c>
      <c r="C68" s="346"/>
    </row>
    <row r="69" spans="1:3" s="115" customFormat="1" ht="12" customHeight="1" thickBot="1">
      <c r="A69" s="488" t="s">
        <v>359</v>
      </c>
      <c r="B69" s="579" t="s">
        <v>321</v>
      </c>
      <c r="C69" s="346"/>
    </row>
    <row r="70" spans="1:3" s="115" customFormat="1" ht="12" customHeight="1" thickBot="1">
      <c r="A70" s="489" t="s">
        <v>322</v>
      </c>
      <c r="B70" s="336" t="s">
        <v>323</v>
      </c>
      <c r="C70" s="341">
        <f>SUM(C71:C74)</f>
        <v>0</v>
      </c>
    </row>
    <row r="71" spans="1:3" s="115" customFormat="1" ht="12" customHeight="1">
      <c r="A71" s="486" t="s">
        <v>154</v>
      </c>
      <c r="B71" s="467" t="s">
        <v>324</v>
      </c>
      <c r="C71" s="346"/>
    </row>
    <row r="72" spans="1:3" s="115" customFormat="1" ht="12" customHeight="1">
      <c r="A72" s="487" t="s">
        <v>155</v>
      </c>
      <c r="B72" s="468" t="s">
        <v>325</v>
      </c>
      <c r="C72" s="346"/>
    </row>
    <row r="73" spans="1:3" s="115" customFormat="1" ht="12" customHeight="1">
      <c r="A73" s="487" t="s">
        <v>350</v>
      </c>
      <c r="B73" s="468" t="s">
        <v>326</v>
      </c>
      <c r="C73" s="346"/>
    </row>
    <row r="74" spans="1:3" s="115" customFormat="1" ht="12" customHeight="1" thickBot="1">
      <c r="A74" s="488" t="s">
        <v>351</v>
      </c>
      <c r="B74" s="469" t="s">
        <v>327</v>
      </c>
      <c r="C74" s="346"/>
    </row>
    <row r="75" spans="1:3" s="115" customFormat="1" ht="12" customHeight="1" thickBot="1">
      <c r="A75" s="489" t="s">
        <v>328</v>
      </c>
      <c r="B75" s="336" t="s">
        <v>329</v>
      </c>
      <c r="C75" s="341">
        <f>SUM(C76:C77)</f>
        <v>0</v>
      </c>
    </row>
    <row r="76" spans="1:3" s="115" customFormat="1" ht="12" customHeight="1">
      <c r="A76" s="486" t="s">
        <v>352</v>
      </c>
      <c r="B76" s="467" t="s">
        <v>330</v>
      </c>
      <c r="C76" s="346"/>
    </row>
    <row r="77" spans="1:3" s="115" customFormat="1" ht="12" customHeight="1" thickBot="1">
      <c r="A77" s="488" t="s">
        <v>353</v>
      </c>
      <c r="B77" s="469" t="s">
        <v>331</v>
      </c>
      <c r="C77" s="346"/>
    </row>
    <row r="78" spans="1:3" s="114" customFormat="1" ht="12" customHeight="1" thickBot="1">
      <c r="A78" s="489" t="s">
        <v>332</v>
      </c>
      <c r="B78" s="336" t="s">
        <v>333</v>
      </c>
      <c r="C78" s="341">
        <f>SUM(C79:C81)</f>
        <v>0</v>
      </c>
    </row>
    <row r="79" spans="1:3" s="115" customFormat="1" ht="12" customHeight="1">
      <c r="A79" s="486" t="s">
        <v>354</v>
      </c>
      <c r="B79" s="467" t="s">
        <v>334</v>
      </c>
      <c r="C79" s="346"/>
    </row>
    <row r="80" spans="1:3" s="115" customFormat="1" ht="12" customHeight="1">
      <c r="A80" s="487" t="s">
        <v>355</v>
      </c>
      <c r="B80" s="468" t="s">
        <v>335</v>
      </c>
      <c r="C80" s="346"/>
    </row>
    <row r="81" spans="1:3" s="115" customFormat="1" ht="12" customHeight="1" thickBot="1">
      <c r="A81" s="488" t="s">
        <v>356</v>
      </c>
      <c r="B81" s="469" t="s">
        <v>336</v>
      </c>
      <c r="C81" s="346"/>
    </row>
    <row r="82" spans="1:3" s="115" customFormat="1" ht="12" customHeight="1" thickBot="1">
      <c r="A82" s="489" t="s">
        <v>337</v>
      </c>
      <c r="B82" s="336" t="s">
        <v>357</v>
      </c>
      <c r="C82" s="341">
        <f>SUM(C83:C86)</f>
        <v>0</v>
      </c>
    </row>
    <row r="83" spans="1:3" s="115" customFormat="1" ht="12" customHeight="1">
      <c r="A83" s="490" t="s">
        <v>338</v>
      </c>
      <c r="B83" s="467" t="s">
        <v>339</v>
      </c>
      <c r="C83" s="346"/>
    </row>
    <row r="84" spans="1:3" s="115" customFormat="1" ht="12" customHeight="1">
      <c r="A84" s="491" t="s">
        <v>340</v>
      </c>
      <c r="B84" s="468" t="s">
        <v>341</v>
      </c>
      <c r="C84" s="346"/>
    </row>
    <row r="85" spans="1:3" s="115" customFormat="1" ht="12" customHeight="1">
      <c r="A85" s="491" t="s">
        <v>342</v>
      </c>
      <c r="B85" s="468" t="s">
        <v>343</v>
      </c>
      <c r="C85" s="346"/>
    </row>
    <row r="86" spans="1:3" s="114" customFormat="1" ht="12" customHeight="1" thickBot="1">
      <c r="A86" s="492" t="s">
        <v>344</v>
      </c>
      <c r="B86" s="469" t="s">
        <v>345</v>
      </c>
      <c r="C86" s="346"/>
    </row>
    <row r="87" spans="1:3" s="114" customFormat="1" ht="12" customHeight="1" thickBot="1">
      <c r="A87" s="489" t="s">
        <v>346</v>
      </c>
      <c r="B87" s="336" t="s">
        <v>489</v>
      </c>
      <c r="C87" s="513"/>
    </row>
    <row r="88" spans="1:3" s="114" customFormat="1" ht="12" customHeight="1" thickBot="1">
      <c r="A88" s="489" t="s">
        <v>521</v>
      </c>
      <c r="B88" s="336" t="s">
        <v>347</v>
      </c>
      <c r="C88" s="513"/>
    </row>
    <row r="89" spans="1:3" s="114" customFormat="1" ht="12" customHeight="1" thickBot="1">
      <c r="A89" s="489" t="s">
        <v>522</v>
      </c>
      <c r="B89" s="474" t="s">
        <v>492</v>
      </c>
      <c r="C89" s="347">
        <f>+C66+C70+C75+C78+C82+C88+C87</f>
        <v>0</v>
      </c>
    </row>
    <row r="90" spans="1:3" s="114" customFormat="1" ht="12" customHeight="1" thickBot="1">
      <c r="A90" s="493" t="s">
        <v>523</v>
      </c>
      <c r="B90" s="475" t="s">
        <v>524</v>
      </c>
      <c r="C90" s="347">
        <f>+C65+C89</f>
        <v>0</v>
      </c>
    </row>
    <row r="91" spans="1:3" s="115" customFormat="1" ht="15" customHeight="1" thickBot="1">
      <c r="A91" s="278"/>
      <c r="B91" s="279"/>
      <c r="C91" s="411"/>
    </row>
    <row r="92" spans="1:3" s="74" customFormat="1" ht="16.5" customHeight="1" thickBot="1">
      <c r="A92" s="282"/>
      <c r="B92" s="283" t="s">
        <v>59</v>
      </c>
      <c r="C92" s="413"/>
    </row>
    <row r="93" spans="1:3" s="116" customFormat="1" ht="12" customHeight="1" thickBot="1">
      <c r="A93" s="459" t="s">
        <v>19</v>
      </c>
      <c r="B93" s="31" t="s">
        <v>528</v>
      </c>
      <c r="C93" s="340">
        <f>+C94+C95+C96+C97+C98+C111</f>
        <v>0</v>
      </c>
    </row>
    <row r="94" spans="1:3" ht="12" customHeight="1">
      <c r="A94" s="494" t="s">
        <v>101</v>
      </c>
      <c r="B94" s="10" t="s">
        <v>50</v>
      </c>
      <c r="C94" s="342"/>
    </row>
    <row r="95" spans="1:3" ht="12" customHeight="1">
      <c r="A95" s="487" t="s">
        <v>102</v>
      </c>
      <c r="B95" s="8" t="s">
        <v>188</v>
      </c>
      <c r="C95" s="343"/>
    </row>
    <row r="96" spans="1:3" ht="12" customHeight="1">
      <c r="A96" s="487" t="s">
        <v>103</v>
      </c>
      <c r="B96" s="8" t="s">
        <v>144</v>
      </c>
      <c r="C96" s="345"/>
    </row>
    <row r="97" spans="1:3" ht="12" customHeight="1">
      <c r="A97" s="487" t="s">
        <v>104</v>
      </c>
      <c r="B97" s="11" t="s">
        <v>189</v>
      </c>
      <c r="C97" s="345"/>
    </row>
    <row r="98" spans="1:3" ht="12" customHeight="1">
      <c r="A98" s="487" t="s">
        <v>115</v>
      </c>
      <c r="B98" s="19" t="s">
        <v>190</v>
      </c>
      <c r="C98" s="345"/>
    </row>
    <row r="99" spans="1:3" ht="12" customHeight="1">
      <c r="A99" s="487" t="s">
        <v>105</v>
      </c>
      <c r="B99" s="8" t="s">
        <v>525</v>
      </c>
      <c r="C99" s="345"/>
    </row>
    <row r="100" spans="1:3" ht="12" customHeight="1">
      <c r="A100" s="487" t="s">
        <v>106</v>
      </c>
      <c r="B100" s="170" t="s">
        <v>455</v>
      </c>
      <c r="C100" s="345"/>
    </row>
    <row r="101" spans="1:3" ht="12" customHeight="1">
      <c r="A101" s="487" t="s">
        <v>116</v>
      </c>
      <c r="B101" s="170" t="s">
        <v>454</v>
      </c>
      <c r="C101" s="345"/>
    </row>
    <row r="102" spans="1:3" ht="12" customHeight="1">
      <c r="A102" s="487" t="s">
        <v>117</v>
      </c>
      <c r="B102" s="170" t="s">
        <v>363</v>
      </c>
      <c r="C102" s="345"/>
    </row>
    <row r="103" spans="1:3" ht="12" customHeight="1">
      <c r="A103" s="487" t="s">
        <v>118</v>
      </c>
      <c r="B103" s="171" t="s">
        <v>364</v>
      </c>
      <c r="C103" s="345"/>
    </row>
    <row r="104" spans="1:3" ht="12" customHeight="1">
      <c r="A104" s="487" t="s">
        <v>119</v>
      </c>
      <c r="B104" s="171" t="s">
        <v>365</v>
      </c>
      <c r="C104" s="345"/>
    </row>
    <row r="105" spans="1:3" ht="12" customHeight="1">
      <c r="A105" s="487" t="s">
        <v>121</v>
      </c>
      <c r="B105" s="170" t="s">
        <v>366</v>
      </c>
      <c r="C105" s="345"/>
    </row>
    <row r="106" spans="1:3" ht="12" customHeight="1">
      <c r="A106" s="487" t="s">
        <v>191</v>
      </c>
      <c r="B106" s="170" t="s">
        <v>367</v>
      </c>
      <c r="C106" s="345"/>
    </row>
    <row r="107" spans="1:3" ht="12" customHeight="1">
      <c r="A107" s="487" t="s">
        <v>361</v>
      </c>
      <c r="B107" s="171" t="s">
        <v>368</v>
      </c>
      <c r="C107" s="345"/>
    </row>
    <row r="108" spans="1:3" ht="12" customHeight="1">
      <c r="A108" s="495" t="s">
        <v>362</v>
      </c>
      <c r="B108" s="172" t="s">
        <v>369</v>
      </c>
      <c r="C108" s="345"/>
    </row>
    <row r="109" spans="1:3" ht="12" customHeight="1">
      <c r="A109" s="487" t="s">
        <v>452</v>
      </c>
      <c r="B109" s="172" t="s">
        <v>370</v>
      </c>
      <c r="C109" s="345"/>
    </row>
    <row r="110" spans="1:3" ht="12" customHeight="1">
      <c r="A110" s="487" t="s">
        <v>453</v>
      </c>
      <c r="B110" s="171" t="s">
        <v>371</v>
      </c>
      <c r="C110" s="343"/>
    </row>
    <row r="111" spans="1:3" ht="12" customHeight="1">
      <c r="A111" s="487" t="s">
        <v>457</v>
      </c>
      <c r="B111" s="11" t="s">
        <v>51</v>
      </c>
      <c r="C111" s="343"/>
    </row>
    <row r="112" spans="1:3" ht="12" customHeight="1">
      <c r="A112" s="488" t="s">
        <v>458</v>
      </c>
      <c r="B112" s="8" t="s">
        <v>526</v>
      </c>
      <c r="C112" s="345"/>
    </row>
    <row r="113" spans="1:3" ht="12" customHeight="1" thickBot="1">
      <c r="A113" s="496" t="s">
        <v>459</v>
      </c>
      <c r="B113" s="173" t="s">
        <v>527</v>
      </c>
      <c r="C113" s="349"/>
    </row>
    <row r="114" spans="1:3" ht="12" customHeight="1" thickBot="1">
      <c r="A114" s="35" t="s">
        <v>20</v>
      </c>
      <c r="B114" s="30" t="s">
        <v>372</v>
      </c>
      <c r="C114" s="341">
        <f>+C115+C117+C119</f>
        <v>0</v>
      </c>
    </row>
    <row r="115" spans="1:3" ht="12" customHeight="1">
      <c r="A115" s="486" t="s">
        <v>107</v>
      </c>
      <c r="B115" s="8" t="s">
        <v>235</v>
      </c>
      <c r="C115" s="344"/>
    </row>
    <row r="116" spans="1:3" ht="12" customHeight="1">
      <c r="A116" s="486" t="s">
        <v>108</v>
      </c>
      <c r="B116" s="12" t="s">
        <v>376</v>
      </c>
      <c r="C116" s="344"/>
    </row>
    <row r="117" spans="1:3" ht="12" customHeight="1">
      <c r="A117" s="486" t="s">
        <v>109</v>
      </c>
      <c r="B117" s="12" t="s">
        <v>192</v>
      </c>
      <c r="C117" s="343"/>
    </row>
    <row r="118" spans="1:3" ht="12" customHeight="1">
      <c r="A118" s="486" t="s">
        <v>110</v>
      </c>
      <c r="B118" s="12" t="s">
        <v>377</v>
      </c>
      <c r="C118" s="308"/>
    </row>
    <row r="119" spans="1:3" ht="12" customHeight="1">
      <c r="A119" s="486" t="s">
        <v>111</v>
      </c>
      <c r="B119" s="338" t="s">
        <v>238</v>
      </c>
      <c r="C119" s="308"/>
    </row>
    <row r="120" spans="1:3" ht="12" customHeight="1">
      <c r="A120" s="486" t="s">
        <v>120</v>
      </c>
      <c r="B120" s="337" t="s">
        <v>442</v>
      </c>
      <c r="C120" s="308"/>
    </row>
    <row r="121" spans="1:3" ht="12" customHeight="1">
      <c r="A121" s="486" t="s">
        <v>122</v>
      </c>
      <c r="B121" s="463" t="s">
        <v>382</v>
      </c>
      <c r="C121" s="308"/>
    </row>
    <row r="122" spans="1:3" ht="12" customHeight="1">
      <c r="A122" s="486" t="s">
        <v>193</v>
      </c>
      <c r="B122" s="171" t="s">
        <v>365</v>
      </c>
      <c r="C122" s="308"/>
    </row>
    <row r="123" spans="1:3" ht="12" customHeight="1">
      <c r="A123" s="486" t="s">
        <v>194</v>
      </c>
      <c r="B123" s="171" t="s">
        <v>381</v>
      </c>
      <c r="C123" s="308"/>
    </row>
    <row r="124" spans="1:3" ht="12" customHeight="1">
      <c r="A124" s="486" t="s">
        <v>195</v>
      </c>
      <c r="B124" s="171" t="s">
        <v>380</v>
      </c>
      <c r="C124" s="308"/>
    </row>
    <row r="125" spans="1:3" ht="12" customHeight="1">
      <c r="A125" s="486" t="s">
        <v>373</v>
      </c>
      <c r="B125" s="171" t="s">
        <v>368</v>
      </c>
      <c r="C125" s="308"/>
    </row>
    <row r="126" spans="1:3" ht="12" customHeight="1">
      <c r="A126" s="486" t="s">
        <v>374</v>
      </c>
      <c r="B126" s="171" t="s">
        <v>379</v>
      </c>
      <c r="C126" s="308"/>
    </row>
    <row r="127" spans="1:3" ht="12" customHeight="1" thickBot="1">
      <c r="A127" s="495" t="s">
        <v>375</v>
      </c>
      <c r="B127" s="171" t="s">
        <v>378</v>
      </c>
      <c r="C127" s="310"/>
    </row>
    <row r="128" spans="1:3" ht="12" customHeight="1" thickBot="1">
      <c r="A128" s="35" t="s">
        <v>21</v>
      </c>
      <c r="B128" s="151" t="s">
        <v>462</v>
      </c>
      <c r="C128" s="341">
        <f>+C93+C114</f>
        <v>0</v>
      </c>
    </row>
    <row r="129" spans="1:3" ht="12" customHeight="1" thickBot="1">
      <c r="A129" s="35" t="s">
        <v>22</v>
      </c>
      <c r="B129" s="151" t="s">
        <v>463</v>
      </c>
      <c r="C129" s="341">
        <f>+C130+C131+C132</f>
        <v>0</v>
      </c>
    </row>
    <row r="130" spans="1:3" s="116" customFormat="1" ht="12" customHeight="1">
      <c r="A130" s="486" t="s">
        <v>277</v>
      </c>
      <c r="B130" s="9" t="s">
        <v>531</v>
      </c>
      <c r="C130" s="308"/>
    </row>
    <row r="131" spans="1:3" ht="12" customHeight="1">
      <c r="A131" s="486" t="s">
        <v>278</v>
      </c>
      <c r="B131" s="9" t="s">
        <v>471</v>
      </c>
      <c r="C131" s="308"/>
    </row>
    <row r="132" spans="1:3" ht="12" customHeight="1" thickBot="1">
      <c r="A132" s="495" t="s">
        <v>279</v>
      </c>
      <c r="B132" s="7" t="s">
        <v>530</v>
      </c>
      <c r="C132" s="308"/>
    </row>
    <row r="133" spans="1:3" ht="12" customHeight="1" thickBot="1">
      <c r="A133" s="35" t="s">
        <v>23</v>
      </c>
      <c r="B133" s="151" t="s">
        <v>464</v>
      </c>
      <c r="C133" s="341">
        <f>+C134+C135+C136+C137+C138+C139</f>
        <v>0</v>
      </c>
    </row>
    <row r="134" spans="1:3" ht="12" customHeight="1">
      <c r="A134" s="486" t="s">
        <v>94</v>
      </c>
      <c r="B134" s="9" t="s">
        <v>473</v>
      </c>
      <c r="C134" s="308"/>
    </row>
    <row r="135" spans="1:3" ht="12" customHeight="1">
      <c r="A135" s="486" t="s">
        <v>95</v>
      </c>
      <c r="B135" s="9" t="s">
        <v>465</v>
      </c>
      <c r="C135" s="308"/>
    </row>
    <row r="136" spans="1:3" ht="12" customHeight="1">
      <c r="A136" s="486" t="s">
        <v>96</v>
      </c>
      <c r="B136" s="9" t="s">
        <v>466</v>
      </c>
      <c r="C136" s="308"/>
    </row>
    <row r="137" spans="1:3" ht="12" customHeight="1">
      <c r="A137" s="486" t="s">
        <v>180</v>
      </c>
      <c r="B137" s="9" t="s">
        <v>529</v>
      </c>
      <c r="C137" s="308"/>
    </row>
    <row r="138" spans="1:3" ht="12" customHeight="1">
      <c r="A138" s="486" t="s">
        <v>181</v>
      </c>
      <c r="B138" s="9" t="s">
        <v>468</v>
      </c>
      <c r="C138" s="308"/>
    </row>
    <row r="139" spans="1:3" s="116" customFormat="1" ht="12" customHeight="1" thickBot="1">
      <c r="A139" s="495" t="s">
        <v>182</v>
      </c>
      <c r="B139" s="7" t="s">
        <v>469</v>
      </c>
      <c r="C139" s="308"/>
    </row>
    <row r="140" spans="1:11" ht="12" customHeight="1" thickBot="1">
      <c r="A140" s="35" t="s">
        <v>24</v>
      </c>
      <c r="B140" s="151" t="s">
        <v>557</v>
      </c>
      <c r="C140" s="347">
        <f>+C141+C142+C144+C145+C143</f>
        <v>0</v>
      </c>
      <c r="K140" s="290"/>
    </row>
    <row r="141" spans="1:3" ht="12.75">
      <c r="A141" s="486" t="s">
        <v>97</v>
      </c>
      <c r="B141" s="9" t="s">
        <v>383</v>
      </c>
      <c r="C141" s="308"/>
    </row>
    <row r="142" spans="1:3" ht="12" customHeight="1">
      <c r="A142" s="486" t="s">
        <v>98</v>
      </c>
      <c r="B142" s="9" t="s">
        <v>384</v>
      </c>
      <c r="C142" s="308"/>
    </row>
    <row r="143" spans="1:3" s="116" customFormat="1" ht="12" customHeight="1">
      <c r="A143" s="486" t="s">
        <v>297</v>
      </c>
      <c r="B143" s="9" t="s">
        <v>556</v>
      </c>
      <c r="C143" s="308"/>
    </row>
    <row r="144" spans="1:3" s="116" customFormat="1" ht="12" customHeight="1">
      <c r="A144" s="486" t="s">
        <v>298</v>
      </c>
      <c r="B144" s="9" t="s">
        <v>478</v>
      </c>
      <c r="C144" s="308"/>
    </row>
    <row r="145" spans="1:3" s="116" customFormat="1" ht="12" customHeight="1" thickBot="1">
      <c r="A145" s="495" t="s">
        <v>299</v>
      </c>
      <c r="B145" s="7" t="s">
        <v>403</v>
      </c>
      <c r="C145" s="308"/>
    </row>
    <row r="146" spans="1:3" s="116" customFormat="1" ht="12" customHeight="1" thickBot="1">
      <c r="A146" s="35" t="s">
        <v>25</v>
      </c>
      <c r="B146" s="151" t="s">
        <v>479</v>
      </c>
      <c r="C146" s="350">
        <f>+C147+C148+C149+C150+C151</f>
        <v>0</v>
      </c>
    </row>
    <row r="147" spans="1:3" s="116" customFormat="1" ht="12" customHeight="1">
      <c r="A147" s="486" t="s">
        <v>99</v>
      </c>
      <c r="B147" s="9" t="s">
        <v>474</v>
      </c>
      <c r="C147" s="308"/>
    </row>
    <row r="148" spans="1:3" s="116" customFormat="1" ht="12" customHeight="1">
      <c r="A148" s="486" t="s">
        <v>100</v>
      </c>
      <c r="B148" s="9" t="s">
        <v>481</v>
      </c>
      <c r="C148" s="308"/>
    </row>
    <row r="149" spans="1:3" s="116" customFormat="1" ht="12" customHeight="1">
      <c r="A149" s="486" t="s">
        <v>309</v>
      </c>
      <c r="B149" s="9" t="s">
        <v>476</v>
      </c>
      <c r="C149" s="308"/>
    </row>
    <row r="150" spans="1:3" ht="12.75" customHeight="1">
      <c r="A150" s="486" t="s">
        <v>310</v>
      </c>
      <c r="B150" s="9" t="s">
        <v>532</v>
      </c>
      <c r="C150" s="308"/>
    </row>
    <row r="151" spans="1:3" ht="12.75" customHeight="1" thickBot="1">
      <c r="A151" s="495" t="s">
        <v>480</v>
      </c>
      <c r="B151" s="7" t="s">
        <v>483</v>
      </c>
      <c r="C151" s="310"/>
    </row>
    <row r="152" spans="1:3" ht="12.75" customHeight="1" thickBot="1">
      <c r="A152" s="550" t="s">
        <v>26</v>
      </c>
      <c r="B152" s="151" t="s">
        <v>484</v>
      </c>
      <c r="C152" s="350"/>
    </row>
    <row r="153" spans="1:3" ht="12" customHeight="1" thickBot="1">
      <c r="A153" s="550" t="s">
        <v>27</v>
      </c>
      <c r="B153" s="151" t="s">
        <v>485</v>
      </c>
      <c r="C153" s="350"/>
    </row>
    <row r="154" spans="1:3" ht="15" customHeight="1" thickBot="1">
      <c r="A154" s="35" t="s">
        <v>28</v>
      </c>
      <c r="B154" s="151" t="s">
        <v>487</v>
      </c>
      <c r="C154" s="477">
        <f>+C129+C133+C140+C146+C152+C153</f>
        <v>0</v>
      </c>
    </row>
    <row r="155" spans="1:3" ht="13.5" thickBot="1">
      <c r="A155" s="497" t="s">
        <v>29</v>
      </c>
      <c r="B155" s="429" t="s">
        <v>486</v>
      </c>
      <c r="C155" s="477">
        <f>+C128+C154</f>
        <v>0</v>
      </c>
    </row>
    <row r="156" spans="1:3" ht="15" customHeight="1" thickBot="1">
      <c r="A156" s="437"/>
      <c r="B156" s="438"/>
      <c r="C156" s="439"/>
    </row>
    <row r="157" spans="1:3" ht="14.25" customHeight="1" thickBot="1">
      <c r="A157" s="287" t="s">
        <v>533</v>
      </c>
      <c r="B157" s="288"/>
      <c r="C157" s="148"/>
    </row>
    <row r="158" spans="1:3" ht="13.5" thickBot="1">
      <c r="A158" s="287" t="s">
        <v>211</v>
      </c>
      <c r="B158" s="288"/>
      <c r="C158" s="148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130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+CONCATENATE("9.2. melléklet a 5/",LEFT(ÖSSZEFÜGGÉSEK!A5,4),". (II.23.) önkormányzati rendelethez")</f>
        <v>9.2. melléklet a 5/2016. (II.23.) önkormányzati rendelethez</v>
      </c>
    </row>
    <row r="2" spans="1:3" s="507" customFormat="1" ht="25.5" customHeight="1">
      <c r="A2" s="457" t="s">
        <v>209</v>
      </c>
      <c r="B2" s="402" t="s">
        <v>412</v>
      </c>
      <c r="C2" s="416" t="s">
        <v>61</v>
      </c>
    </row>
    <row r="3" spans="1:3" s="507" customFormat="1" ht="24.75" thickBot="1">
      <c r="A3" s="500" t="s">
        <v>208</v>
      </c>
      <c r="B3" s="403" t="s">
        <v>411</v>
      </c>
      <c r="C3" s="417"/>
    </row>
    <row r="4" spans="1:3" s="508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/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535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536</v>
      </c>
      <c r="C26" s="361">
        <f>+C27+C28+C29</f>
        <v>0</v>
      </c>
    </row>
    <row r="27" spans="1:3" s="510" customFormat="1" ht="12" customHeight="1">
      <c r="A27" s="503" t="s">
        <v>277</v>
      </c>
      <c r="B27" s="504" t="s">
        <v>272</v>
      </c>
      <c r="C27" s="93"/>
    </row>
    <row r="28" spans="1:3" s="510" customFormat="1" ht="12" customHeight="1">
      <c r="A28" s="503" t="s">
        <v>278</v>
      </c>
      <c r="B28" s="504" t="s">
        <v>416</v>
      </c>
      <c r="C28" s="359"/>
    </row>
    <row r="29" spans="1:3" s="510" customFormat="1" ht="12" customHeight="1">
      <c r="A29" s="503" t="s">
        <v>279</v>
      </c>
      <c r="B29" s="505" t="s">
        <v>419</v>
      </c>
      <c r="C29" s="359"/>
    </row>
    <row r="30" spans="1:3" s="510" customFormat="1" ht="12" customHeight="1" thickBot="1">
      <c r="A30" s="502" t="s">
        <v>280</v>
      </c>
      <c r="B30" s="169" t="s">
        <v>537</v>
      </c>
      <c r="C30" s="100"/>
    </row>
    <row r="31" spans="1:3" s="510" customFormat="1" ht="12" customHeight="1" thickBot="1">
      <c r="A31" s="240" t="s">
        <v>23</v>
      </c>
      <c r="B31" s="151" t="s">
        <v>420</v>
      </c>
      <c r="C31" s="361">
        <f>+C32+C33+C34</f>
        <v>0</v>
      </c>
    </row>
    <row r="32" spans="1:3" s="510" customFormat="1" ht="12" customHeight="1">
      <c r="A32" s="503" t="s">
        <v>94</v>
      </c>
      <c r="B32" s="504" t="s">
        <v>300</v>
      </c>
      <c r="C32" s="93"/>
    </row>
    <row r="33" spans="1:3" s="510" customFormat="1" ht="12" customHeight="1">
      <c r="A33" s="503" t="s">
        <v>95</v>
      </c>
      <c r="B33" s="505" t="s">
        <v>301</v>
      </c>
      <c r="C33" s="362"/>
    </row>
    <row r="34" spans="1:3" s="510" customFormat="1" ht="12" customHeight="1" thickBot="1">
      <c r="A34" s="502" t="s">
        <v>96</v>
      </c>
      <c r="B34" s="169" t="s">
        <v>302</v>
      </c>
      <c r="C34" s="100"/>
    </row>
    <row r="35" spans="1:3" s="418" customFormat="1" ht="12" customHeight="1" thickBot="1">
      <c r="A35" s="240" t="s">
        <v>24</v>
      </c>
      <c r="B35" s="151" t="s">
        <v>388</v>
      </c>
      <c r="C35" s="388"/>
    </row>
    <row r="36" spans="1:3" s="418" customFormat="1" ht="12" customHeight="1" thickBot="1">
      <c r="A36" s="240" t="s">
        <v>25</v>
      </c>
      <c r="B36" s="151" t="s">
        <v>421</v>
      </c>
      <c r="C36" s="409"/>
    </row>
    <row r="37" spans="1:3" s="418" customFormat="1" ht="12" customHeight="1" thickBot="1">
      <c r="A37" s="232" t="s">
        <v>26</v>
      </c>
      <c r="B37" s="151" t="s">
        <v>422</v>
      </c>
      <c r="C37" s="410">
        <f>+C8+C20+C25+C26+C31+C35+C36</f>
        <v>0</v>
      </c>
    </row>
    <row r="38" spans="1:3" s="418" customFormat="1" ht="12" customHeight="1" thickBot="1">
      <c r="A38" s="276" t="s">
        <v>27</v>
      </c>
      <c r="B38" s="151" t="s">
        <v>423</v>
      </c>
      <c r="C38" s="410">
        <f>+C39+C40+C41</f>
        <v>0</v>
      </c>
    </row>
    <row r="39" spans="1:3" s="418" customFormat="1" ht="12" customHeight="1">
      <c r="A39" s="503" t="s">
        <v>424</v>
      </c>
      <c r="B39" s="504" t="s">
        <v>245</v>
      </c>
      <c r="C39" s="93"/>
    </row>
    <row r="40" spans="1:3" s="418" customFormat="1" ht="12" customHeight="1">
      <c r="A40" s="503" t="s">
        <v>425</v>
      </c>
      <c r="B40" s="505" t="s">
        <v>2</v>
      </c>
      <c r="C40" s="362"/>
    </row>
    <row r="41" spans="1:3" s="510" customFormat="1" ht="12" customHeight="1" thickBot="1">
      <c r="A41" s="502" t="s">
        <v>426</v>
      </c>
      <c r="B41" s="169" t="s">
        <v>427</v>
      </c>
      <c r="C41" s="100"/>
    </row>
    <row r="42" spans="1:3" s="510" customFormat="1" ht="15" customHeight="1" thickBot="1">
      <c r="A42" s="276" t="s">
        <v>28</v>
      </c>
      <c r="B42" s="277" t="s">
        <v>428</v>
      </c>
      <c r="C42" s="413">
        <f>+C37+C38</f>
        <v>0</v>
      </c>
    </row>
    <row r="43" spans="1:3" s="510" customFormat="1" ht="15" customHeight="1">
      <c r="A43" s="278"/>
      <c r="B43" s="279"/>
      <c r="C43" s="411"/>
    </row>
    <row r="44" spans="1:3" ht="13.5" thickBot="1">
      <c r="A44" s="280"/>
      <c r="B44" s="281"/>
      <c r="C44" s="412"/>
    </row>
    <row r="45" spans="1:3" s="509" customFormat="1" ht="16.5" customHeight="1" thickBot="1">
      <c r="A45" s="282"/>
      <c r="B45" s="283" t="s">
        <v>59</v>
      </c>
      <c r="C45" s="413"/>
    </row>
    <row r="46" spans="1:3" s="511" customFormat="1" ht="12" customHeight="1" thickBot="1">
      <c r="A46" s="240" t="s">
        <v>19</v>
      </c>
      <c r="B46" s="151" t="s">
        <v>429</v>
      </c>
      <c r="C46" s="361">
        <f>SUM(C47:C51)</f>
        <v>0</v>
      </c>
    </row>
    <row r="47" spans="1:3" ht="12" customHeight="1">
      <c r="A47" s="502" t="s">
        <v>101</v>
      </c>
      <c r="B47" s="9" t="s">
        <v>50</v>
      </c>
      <c r="C47" s="93"/>
    </row>
    <row r="48" spans="1:3" ht="12" customHeight="1">
      <c r="A48" s="502" t="s">
        <v>102</v>
      </c>
      <c r="B48" s="8" t="s">
        <v>188</v>
      </c>
      <c r="C48" s="96"/>
    </row>
    <row r="49" spans="1:3" ht="12" customHeight="1">
      <c r="A49" s="502" t="s">
        <v>103</v>
      </c>
      <c r="B49" s="8" t="s">
        <v>144</v>
      </c>
      <c r="C49" s="96"/>
    </row>
    <row r="50" spans="1:3" ht="12" customHeight="1">
      <c r="A50" s="502" t="s">
        <v>104</v>
      </c>
      <c r="B50" s="8" t="s">
        <v>189</v>
      </c>
      <c r="C50" s="96"/>
    </row>
    <row r="51" spans="1:3" ht="12" customHeight="1" thickBot="1">
      <c r="A51" s="502" t="s">
        <v>153</v>
      </c>
      <c r="B51" s="8" t="s">
        <v>190</v>
      </c>
      <c r="C51" s="96"/>
    </row>
    <row r="52" spans="1:3" ht="12" customHeight="1" thickBot="1">
      <c r="A52" s="240" t="s">
        <v>20</v>
      </c>
      <c r="B52" s="151" t="s">
        <v>430</v>
      </c>
      <c r="C52" s="361">
        <f>SUM(C53:C55)</f>
        <v>0</v>
      </c>
    </row>
    <row r="53" spans="1:3" s="511" customFormat="1" ht="12" customHeight="1">
      <c r="A53" s="502" t="s">
        <v>107</v>
      </c>
      <c r="B53" s="9" t="s">
        <v>235</v>
      </c>
      <c r="C53" s="93"/>
    </row>
    <row r="54" spans="1:3" ht="12" customHeight="1">
      <c r="A54" s="502" t="s">
        <v>108</v>
      </c>
      <c r="B54" s="8" t="s">
        <v>192</v>
      </c>
      <c r="C54" s="96"/>
    </row>
    <row r="55" spans="1:3" ht="12" customHeight="1">
      <c r="A55" s="502" t="s">
        <v>109</v>
      </c>
      <c r="B55" s="8" t="s">
        <v>60</v>
      </c>
      <c r="C55" s="96"/>
    </row>
    <row r="56" spans="1:3" ht="12" customHeight="1" thickBot="1">
      <c r="A56" s="502" t="s">
        <v>110</v>
      </c>
      <c r="B56" s="8" t="s">
        <v>538</v>
      </c>
      <c r="C56" s="96"/>
    </row>
    <row r="57" spans="1:3" ht="12" customHeight="1" thickBot="1">
      <c r="A57" s="240" t="s">
        <v>21</v>
      </c>
      <c r="B57" s="151" t="s">
        <v>13</v>
      </c>
      <c r="C57" s="388"/>
    </row>
    <row r="58" spans="1:3" ht="15" customHeight="1" thickBot="1">
      <c r="A58" s="240" t="s">
        <v>22</v>
      </c>
      <c r="B58" s="284" t="s">
        <v>545</v>
      </c>
      <c r="C58" s="414">
        <f>+C46+C52+C57</f>
        <v>0</v>
      </c>
    </row>
    <row r="59" ht="13.5" thickBot="1">
      <c r="C59" s="415"/>
    </row>
    <row r="60" spans="1:3" ht="15" customHeight="1" thickBot="1">
      <c r="A60" s="287" t="s">
        <v>533</v>
      </c>
      <c r="B60" s="288"/>
      <c r="C60" s="148"/>
    </row>
    <row r="61" spans="1:3" ht="14.25" customHeight="1" thickBot="1">
      <c r="A61" s="287" t="s">
        <v>211</v>
      </c>
      <c r="B61" s="288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D3" sqref="D3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157</v>
      </c>
      <c r="B2" s="596"/>
      <c r="C2" s="351" t="s">
        <v>581</v>
      </c>
    </row>
    <row r="3" spans="1:3" ht="37.5" customHeight="1" thickBot="1">
      <c r="A3" s="23" t="s">
        <v>72</v>
      </c>
      <c r="B3" s="24" t="s">
        <v>18</v>
      </c>
      <c r="C3" s="43" t="str">
        <f>+CONCATENATE(LEFT(ÖSSZEFÜGGÉSEK!A5,4),". évi előirányzat")</f>
        <v>2016. évi előirányzat</v>
      </c>
    </row>
    <row r="4" spans="1:3" s="465" customFormat="1" ht="12" customHeight="1" thickBot="1">
      <c r="A4" s="459"/>
      <c r="B4" s="460" t="s">
        <v>507</v>
      </c>
      <c r="C4" s="461" t="s">
        <v>508</v>
      </c>
    </row>
    <row r="5" spans="1:3" s="466" customFormat="1" ht="12" customHeight="1" thickBot="1">
      <c r="A5" s="20" t="s">
        <v>19</v>
      </c>
      <c r="B5" s="21" t="s">
        <v>261</v>
      </c>
      <c r="C5" s="341">
        <f>+C6+C7+C8+C9+C10+C11</f>
        <v>94262741</v>
      </c>
    </row>
    <row r="6" spans="1:3" s="466" customFormat="1" ht="12" customHeight="1">
      <c r="A6" s="15" t="s">
        <v>101</v>
      </c>
      <c r="B6" s="467" t="s">
        <v>262</v>
      </c>
      <c r="C6" s="344">
        <v>83345032</v>
      </c>
    </row>
    <row r="7" spans="1:3" s="466" customFormat="1" ht="12" customHeight="1">
      <c r="A7" s="14" t="s">
        <v>102</v>
      </c>
      <c r="B7" s="468" t="s">
        <v>263</v>
      </c>
      <c r="C7" s="343"/>
    </row>
    <row r="8" spans="1:3" s="466" customFormat="1" ht="12" customHeight="1">
      <c r="A8" s="14" t="s">
        <v>103</v>
      </c>
      <c r="B8" s="468" t="s">
        <v>566</v>
      </c>
      <c r="C8" s="343">
        <v>9415189</v>
      </c>
    </row>
    <row r="9" spans="1:3" s="466" customFormat="1" ht="12" customHeight="1">
      <c r="A9" s="14" t="s">
        <v>104</v>
      </c>
      <c r="B9" s="468" t="s">
        <v>265</v>
      </c>
      <c r="C9" s="343">
        <v>1502520</v>
      </c>
    </row>
    <row r="10" spans="1:3" s="466" customFormat="1" ht="12" customHeight="1">
      <c r="A10" s="14" t="s">
        <v>153</v>
      </c>
      <c r="B10" s="337" t="s">
        <v>446</v>
      </c>
      <c r="C10" s="343"/>
    </row>
    <row r="11" spans="1:3" s="466" customFormat="1" ht="12" customHeight="1" thickBot="1">
      <c r="A11" s="16" t="s">
        <v>105</v>
      </c>
      <c r="B11" s="338" t="s">
        <v>447</v>
      </c>
      <c r="C11" s="343"/>
    </row>
    <row r="12" spans="1:3" s="466" customFormat="1" ht="12" customHeight="1" thickBot="1">
      <c r="A12" s="20" t="s">
        <v>20</v>
      </c>
      <c r="B12" s="336" t="s">
        <v>266</v>
      </c>
      <c r="C12" s="341">
        <f>+C13+C14+C15+C16+C17</f>
        <v>1250000</v>
      </c>
    </row>
    <row r="13" spans="1:3" s="466" customFormat="1" ht="12" customHeight="1">
      <c r="A13" s="15" t="s">
        <v>107</v>
      </c>
      <c r="B13" s="467" t="s">
        <v>267</v>
      </c>
      <c r="C13" s="344"/>
    </row>
    <row r="14" spans="1:3" s="466" customFormat="1" ht="12" customHeight="1">
      <c r="A14" s="14" t="s">
        <v>108</v>
      </c>
      <c r="B14" s="468" t="s">
        <v>268</v>
      </c>
      <c r="C14" s="343"/>
    </row>
    <row r="15" spans="1:3" s="466" customFormat="1" ht="12" customHeight="1">
      <c r="A15" s="14" t="s">
        <v>109</v>
      </c>
      <c r="B15" s="468" t="s">
        <v>436</v>
      </c>
      <c r="C15" s="343"/>
    </row>
    <row r="16" spans="1:3" s="466" customFormat="1" ht="12" customHeight="1">
      <c r="A16" s="14" t="s">
        <v>110</v>
      </c>
      <c r="B16" s="468" t="s">
        <v>437</v>
      </c>
      <c r="C16" s="343"/>
    </row>
    <row r="17" spans="1:3" s="466" customFormat="1" ht="12" customHeight="1">
      <c r="A17" s="14" t="s">
        <v>111</v>
      </c>
      <c r="B17" s="468" t="s">
        <v>269</v>
      </c>
      <c r="C17" s="343">
        <v>1250000</v>
      </c>
    </row>
    <row r="18" spans="1:3" s="466" customFormat="1" ht="12" customHeight="1" thickBot="1">
      <c r="A18" s="16" t="s">
        <v>120</v>
      </c>
      <c r="B18" s="338" t="s">
        <v>270</v>
      </c>
      <c r="C18" s="345"/>
    </row>
    <row r="19" spans="1:3" s="466" customFormat="1" ht="12" customHeight="1" thickBot="1">
      <c r="A19" s="20" t="s">
        <v>21</v>
      </c>
      <c r="B19" s="21" t="s">
        <v>271</v>
      </c>
      <c r="C19" s="341">
        <f>+C20+C21+C22+C23+C24</f>
        <v>0</v>
      </c>
    </row>
    <row r="20" spans="1:3" s="466" customFormat="1" ht="12" customHeight="1">
      <c r="A20" s="15" t="s">
        <v>90</v>
      </c>
      <c r="B20" s="467" t="s">
        <v>272</v>
      </c>
      <c r="C20" s="344"/>
    </row>
    <row r="21" spans="1:3" s="466" customFormat="1" ht="12" customHeight="1">
      <c r="A21" s="14" t="s">
        <v>91</v>
      </c>
      <c r="B21" s="468" t="s">
        <v>273</v>
      </c>
      <c r="C21" s="343"/>
    </row>
    <row r="22" spans="1:3" s="466" customFormat="1" ht="12" customHeight="1">
      <c r="A22" s="14" t="s">
        <v>92</v>
      </c>
      <c r="B22" s="468" t="s">
        <v>438</v>
      </c>
      <c r="C22" s="343"/>
    </row>
    <row r="23" spans="1:3" s="466" customFormat="1" ht="12" customHeight="1">
      <c r="A23" s="14" t="s">
        <v>93</v>
      </c>
      <c r="B23" s="468" t="s">
        <v>439</v>
      </c>
      <c r="C23" s="343"/>
    </row>
    <row r="24" spans="1:3" s="466" customFormat="1" ht="12" customHeight="1">
      <c r="A24" s="14" t="s">
        <v>176</v>
      </c>
      <c r="B24" s="468" t="s">
        <v>274</v>
      </c>
      <c r="C24" s="343"/>
    </row>
    <row r="25" spans="1:3" s="466" customFormat="1" ht="12" customHeight="1" thickBot="1">
      <c r="A25" s="16" t="s">
        <v>177</v>
      </c>
      <c r="B25" s="469" t="s">
        <v>275</v>
      </c>
      <c r="C25" s="345"/>
    </row>
    <row r="26" spans="1:3" s="466" customFormat="1" ht="12" customHeight="1" thickBot="1">
      <c r="A26" s="20" t="s">
        <v>178</v>
      </c>
      <c r="B26" s="21" t="s">
        <v>567</v>
      </c>
      <c r="C26" s="347">
        <f>SUM(C27:C33)</f>
        <v>112600000</v>
      </c>
    </row>
    <row r="27" spans="1:3" s="466" customFormat="1" ht="12" customHeight="1">
      <c r="A27" s="15" t="s">
        <v>277</v>
      </c>
      <c r="B27" s="467" t="s">
        <v>571</v>
      </c>
      <c r="C27" s="344">
        <v>71000000</v>
      </c>
    </row>
    <row r="28" spans="1:3" s="466" customFormat="1" ht="12" customHeight="1">
      <c r="A28" s="14" t="s">
        <v>278</v>
      </c>
      <c r="B28" s="468" t="s">
        <v>572</v>
      </c>
      <c r="C28" s="343">
        <v>25000000</v>
      </c>
    </row>
    <row r="29" spans="1:3" s="466" customFormat="1" ht="12" customHeight="1">
      <c r="A29" s="14" t="s">
        <v>279</v>
      </c>
      <c r="B29" s="468" t="s">
        <v>573</v>
      </c>
      <c r="C29" s="343">
        <v>12500000</v>
      </c>
    </row>
    <row r="30" spans="1:3" s="466" customFormat="1" ht="12" customHeight="1">
      <c r="A30" s="14" t="s">
        <v>280</v>
      </c>
      <c r="B30" s="468" t="s">
        <v>574</v>
      </c>
      <c r="C30" s="343">
        <v>50000</v>
      </c>
    </row>
    <row r="31" spans="1:3" s="466" customFormat="1" ht="12" customHeight="1">
      <c r="A31" s="14" t="s">
        <v>568</v>
      </c>
      <c r="B31" s="468" t="s">
        <v>281</v>
      </c>
      <c r="C31" s="343">
        <v>3500000</v>
      </c>
    </row>
    <row r="32" spans="1:3" s="466" customFormat="1" ht="12" customHeight="1">
      <c r="A32" s="14" t="s">
        <v>569</v>
      </c>
      <c r="B32" s="468" t="s">
        <v>282</v>
      </c>
      <c r="C32" s="343"/>
    </row>
    <row r="33" spans="1:3" s="466" customFormat="1" ht="12" customHeight="1" thickBot="1">
      <c r="A33" s="16" t="s">
        <v>570</v>
      </c>
      <c r="B33" s="575" t="s">
        <v>283</v>
      </c>
      <c r="C33" s="345">
        <v>550000</v>
      </c>
    </row>
    <row r="34" spans="1:3" s="466" customFormat="1" ht="12" customHeight="1" thickBot="1">
      <c r="A34" s="20" t="s">
        <v>23</v>
      </c>
      <c r="B34" s="21" t="s">
        <v>448</v>
      </c>
      <c r="C34" s="341">
        <f>SUM(C35:C45)</f>
        <v>73900760</v>
      </c>
    </row>
    <row r="35" spans="1:3" s="466" customFormat="1" ht="12" customHeight="1">
      <c r="A35" s="15" t="s">
        <v>94</v>
      </c>
      <c r="B35" s="467" t="s">
        <v>286</v>
      </c>
      <c r="C35" s="344"/>
    </row>
    <row r="36" spans="1:3" s="466" customFormat="1" ht="12" customHeight="1">
      <c r="A36" s="14" t="s">
        <v>95</v>
      </c>
      <c r="B36" s="468" t="s">
        <v>287</v>
      </c>
      <c r="C36" s="343">
        <v>56600000</v>
      </c>
    </row>
    <row r="37" spans="1:3" s="466" customFormat="1" ht="12" customHeight="1">
      <c r="A37" s="14" t="s">
        <v>96</v>
      </c>
      <c r="B37" s="468" t="s">
        <v>288</v>
      </c>
      <c r="C37" s="343">
        <v>2388000</v>
      </c>
    </row>
    <row r="38" spans="1:3" s="466" customFormat="1" ht="12" customHeight="1">
      <c r="A38" s="14" t="s">
        <v>180</v>
      </c>
      <c r="B38" s="468" t="s">
        <v>289</v>
      </c>
      <c r="C38" s="343">
        <v>500000</v>
      </c>
    </row>
    <row r="39" spans="1:3" s="466" customFormat="1" ht="12" customHeight="1">
      <c r="A39" s="14" t="s">
        <v>181</v>
      </c>
      <c r="B39" s="468" t="s">
        <v>290</v>
      </c>
      <c r="C39" s="343">
        <v>2000000</v>
      </c>
    </row>
    <row r="40" spans="1:3" s="466" customFormat="1" ht="12" customHeight="1">
      <c r="A40" s="14" t="s">
        <v>182</v>
      </c>
      <c r="B40" s="468" t="s">
        <v>291</v>
      </c>
      <c r="C40" s="343">
        <v>12362760</v>
      </c>
    </row>
    <row r="41" spans="1:3" s="466" customFormat="1" ht="12" customHeight="1">
      <c r="A41" s="14" t="s">
        <v>183</v>
      </c>
      <c r="B41" s="468" t="s">
        <v>292</v>
      </c>
      <c r="C41" s="343"/>
    </row>
    <row r="42" spans="1:3" s="466" customFormat="1" ht="12" customHeight="1">
      <c r="A42" s="14" t="s">
        <v>184</v>
      </c>
      <c r="B42" s="468" t="s">
        <v>576</v>
      </c>
      <c r="C42" s="343">
        <v>50000</v>
      </c>
    </row>
    <row r="43" spans="1:3" s="466" customFormat="1" ht="12" customHeight="1">
      <c r="A43" s="14" t="s">
        <v>284</v>
      </c>
      <c r="B43" s="468" t="s">
        <v>294</v>
      </c>
      <c r="C43" s="346"/>
    </row>
    <row r="44" spans="1:3" s="466" customFormat="1" ht="12" customHeight="1">
      <c r="A44" s="16" t="s">
        <v>285</v>
      </c>
      <c r="B44" s="469" t="s">
        <v>450</v>
      </c>
      <c r="C44" s="453"/>
    </row>
    <row r="45" spans="1:3" s="466" customFormat="1" ht="12" customHeight="1" thickBot="1">
      <c r="A45" s="16" t="s">
        <v>449</v>
      </c>
      <c r="B45" s="338" t="s">
        <v>295</v>
      </c>
      <c r="C45" s="453"/>
    </row>
    <row r="46" spans="1:3" s="466" customFormat="1" ht="12" customHeight="1" thickBot="1">
      <c r="A46" s="20" t="s">
        <v>24</v>
      </c>
      <c r="B46" s="21" t="s">
        <v>296</v>
      </c>
      <c r="C46" s="341">
        <f>SUM(C47:C51)</f>
        <v>300000</v>
      </c>
    </row>
    <row r="47" spans="1:3" s="466" customFormat="1" ht="12" customHeight="1">
      <c r="A47" s="15" t="s">
        <v>97</v>
      </c>
      <c r="B47" s="467" t="s">
        <v>300</v>
      </c>
      <c r="C47" s="512"/>
    </row>
    <row r="48" spans="1:3" s="466" customFormat="1" ht="12" customHeight="1">
      <c r="A48" s="14" t="s">
        <v>98</v>
      </c>
      <c r="B48" s="468" t="s">
        <v>301</v>
      </c>
      <c r="C48" s="346"/>
    </row>
    <row r="49" spans="1:3" s="466" customFormat="1" ht="12" customHeight="1">
      <c r="A49" s="14" t="s">
        <v>297</v>
      </c>
      <c r="B49" s="468" t="s">
        <v>302</v>
      </c>
      <c r="C49" s="346">
        <v>300000</v>
      </c>
    </row>
    <row r="50" spans="1:3" s="466" customFormat="1" ht="12" customHeight="1">
      <c r="A50" s="14" t="s">
        <v>298</v>
      </c>
      <c r="B50" s="468" t="s">
        <v>303</v>
      </c>
      <c r="C50" s="346"/>
    </row>
    <row r="51" spans="1:3" s="466" customFormat="1" ht="12" customHeight="1" thickBot="1">
      <c r="A51" s="16" t="s">
        <v>299</v>
      </c>
      <c r="B51" s="338" t="s">
        <v>304</v>
      </c>
      <c r="C51" s="453"/>
    </row>
    <row r="52" spans="1:3" s="466" customFormat="1" ht="12" customHeight="1" thickBot="1">
      <c r="A52" s="20" t="s">
        <v>185</v>
      </c>
      <c r="B52" s="21" t="s">
        <v>305</v>
      </c>
      <c r="C52" s="341">
        <f>SUM(C53:C55)</f>
        <v>0</v>
      </c>
    </row>
    <row r="53" spans="1:3" s="466" customFormat="1" ht="12" customHeight="1">
      <c r="A53" s="15" t="s">
        <v>99</v>
      </c>
      <c r="B53" s="467" t="s">
        <v>306</v>
      </c>
      <c r="C53" s="344"/>
    </row>
    <row r="54" spans="1:3" s="466" customFormat="1" ht="12" customHeight="1">
      <c r="A54" s="14" t="s">
        <v>100</v>
      </c>
      <c r="B54" s="468" t="s">
        <v>440</v>
      </c>
      <c r="C54" s="343"/>
    </row>
    <row r="55" spans="1:3" s="466" customFormat="1" ht="12" customHeight="1">
      <c r="A55" s="14" t="s">
        <v>309</v>
      </c>
      <c r="B55" s="468" t="s">
        <v>307</v>
      </c>
      <c r="C55" s="343"/>
    </row>
    <row r="56" spans="1:3" s="466" customFormat="1" ht="12" customHeight="1" thickBot="1">
      <c r="A56" s="16" t="s">
        <v>310</v>
      </c>
      <c r="B56" s="338" t="s">
        <v>308</v>
      </c>
      <c r="C56" s="345"/>
    </row>
    <row r="57" spans="1:3" s="466" customFormat="1" ht="12" customHeight="1" thickBot="1">
      <c r="A57" s="20" t="s">
        <v>26</v>
      </c>
      <c r="B57" s="336" t="s">
        <v>311</v>
      </c>
      <c r="C57" s="341">
        <f>SUM(C58:C60)</f>
        <v>0</v>
      </c>
    </row>
    <row r="58" spans="1:3" s="466" customFormat="1" ht="12" customHeight="1">
      <c r="A58" s="15" t="s">
        <v>186</v>
      </c>
      <c r="B58" s="467" t="s">
        <v>313</v>
      </c>
      <c r="C58" s="346"/>
    </row>
    <row r="59" spans="1:3" s="466" customFormat="1" ht="12" customHeight="1">
      <c r="A59" s="14" t="s">
        <v>187</v>
      </c>
      <c r="B59" s="468" t="s">
        <v>441</v>
      </c>
      <c r="C59" s="346"/>
    </row>
    <row r="60" spans="1:3" s="466" customFormat="1" ht="12" customHeight="1">
      <c r="A60" s="14" t="s">
        <v>237</v>
      </c>
      <c r="B60" s="468" t="s">
        <v>314</v>
      </c>
      <c r="C60" s="346"/>
    </row>
    <row r="61" spans="1:3" s="466" customFormat="1" ht="12" customHeight="1" thickBot="1">
      <c r="A61" s="16" t="s">
        <v>312</v>
      </c>
      <c r="B61" s="338" t="s">
        <v>315</v>
      </c>
      <c r="C61" s="346"/>
    </row>
    <row r="62" spans="1:3" s="466" customFormat="1" ht="12" customHeight="1" thickBot="1">
      <c r="A62" s="547" t="s">
        <v>490</v>
      </c>
      <c r="B62" s="21" t="s">
        <v>316</v>
      </c>
      <c r="C62" s="347">
        <f>+C5+C12+C19+C26+C34+C46+C52+C57</f>
        <v>282313501</v>
      </c>
    </row>
    <row r="63" spans="1:3" s="466" customFormat="1" ht="12" customHeight="1" thickBot="1">
      <c r="A63" s="515" t="s">
        <v>317</v>
      </c>
      <c r="B63" s="336" t="s">
        <v>318</v>
      </c>
      <c r="C63" s="341">
        <f>SUM(C64:C66)</f>
        <v>0</v>
      </c>
    </row>
    <row r="64" spans="1:3" s="466" customFormat="1" ht="12" customHeight="1">
      <c r="A64" s="15" t="s">
        <v>349</v>
      </c>
      <c r="B64" s="467" t="s">
        <v>319</v>
      </c>
      <c r="C64" s="346"/>
    </row>
    <row r="65" spans="1:3" s="466" customFormat="1" ht="12" customHeight="1">
      <c r="A65" s="14" t="s">
        <v>358</v>
      </c>
      <c r="B65" s="468" t="s">
        <v>320</v>
      </c>
      <c r="C65" s="346"/>
    </row>
    <row r="66" spans="1:3" s="466" customFormat="1" ht="12" customHeight="1" thickBot="1">
      <c r="A66" s="16" t="s">
        <v>359</v>
      </c>
      <c r="B66" s="541" t="s">
        <v>475</v>
      </c>
      <c r="C66" s="346"/>
    </row>
    <row r="67" spans="1:3" s="466" customFormat="1" ht="12" customHeight="1" thickBot="1">
      <c r="A67" s="515" t="s">
        <v>322</v>
      </c>
      <c r="B67" s="336" t="s">
        <v>323</v>
      </c>
      <c r="C67" s="341">
        <f>SUM(C68:C71)</f>
        <v>0</v>
      </c>
    </row>
    <row r="68" spans="1:3" s="466" customFormat="1" ht="12" customHeight="1">
      <c r="A68" s="15" t="s">
        <v>154</v>
      </c>
      <c r="B68" s="467" t="s">
        <v>324</v>
      </c>
      <c r="C68" s="346"/>
    </row>
    <row r="69" spans="1:3" s="466" customFormat="1" ht="12" customHeight="1">
      <c r="A69" s="14" t="s">
        <v>155</v>
      </c>
      <c r="B69" s="468" t="s">
        <v>325</v>
      </c>
      <c r="C69" s="346"/>
    </row>
    <row r="70" spans="1:3" s="466" customFormat="1" ht="12" customHeight="1">
      <c r="A70" s="14" t="s">
        <v>350</v>
      </c>
      <c r="B70" s="468" t="s">
        <v>326</v>
      </c>
      <c r="C70" s="346"/>
    </row>
    <row r="71" spans="1:3" s="466" customFormat="1" ht="12" customHeight="1" thickBot="1">
      <c r="A71" s="16" t="s">
        <v>351</v>
      </c>
      <c r="B71" s="338" t="s">
        <v>327</v>
      </c>
      <c r="C71" s="346"/>
    </row>
    <row r="72" spans="1:3" s="466" customFormat="1" ht="12" customHeight="1" thickBot="1">
      <c r="A72" s="515" t="s">
        <v>328</v>
      </c>
      <c r="B72" s="336" t="s">
        <v>329</v>
      </c>
      <c r="C72" s="341">
        <f>SUM(C73:C74)</f>
        <v>22729768</v>
      </c>
    </row>
    <row r="73" spans="1:3" s="466" customFormat="1" ht="12" customHeight="1">
      <c r="A73" s="15" t="s">
        <v>352</v>
      </c>
      <c r="B73" s="467" t="s">
        <v>330</v>
      </c>
      <c r="C73" s="346">
        <v>22729768</v>
      </c>
    </row>
    <row r="74" spans="1:3" s="466" customFormat="1" ht="12" customHeight="1" thickBot="1">
      <c r="A74" s="16" t="s">
        <v>353</v>
      </c>
      <c r="B74" s="338" t="s">
        <v>331</v>
      </c>
      <c r="C74" s="346"/>
    </row>
    <row r="75" spans="1:3" s="466" customFormat="1" ht="12" customHeight="1" thickBot="1">
      <c r="A75" s="515" t="s">
        <v>332</v>
      </c>
      <c r="B75" s="336" t="s">
        <v>333</v>
      </c>
      <c r="C75" s="341">
        <f>SUM(C76:C78)</f>
        <v>40000000</v>
      </c>
    </row>
    <row r="76" spans="1:3" s="466" customFormat="1" ht="12" customHeight="1">
      <c r="A76" s="15" t="s">
        <v>354</v>
      </c>
      <c r="B76" s="467" t="s">
        <v>334</v>
      </c>
      <c r="C76" s="346"/>
    </row>
    <row r="77" spans="1:3" s="466" customFormat="1" ht="12" customHeight="1">
      <c r="A77" s="14" t="s">
        <v>355</v>
      </c>
      <c r="B77" s="468" t="s">
        <v>335</v>
      </c>
      <c r="C77" s="346"/>
    </row>
    <row r="78" spans="1:3" s="466" customFormat="1" ht="12" customHeight="1" thickBot="1">
      <c r="A78" s="16" t="s">
        <v>356</v>
      </c>
      <c r="B78" s="338" t="s">
        <v>336</v>
      </c>
      <c r="C78" s="346">
        <v>40000000</v>
      </c>
    </row>
    <row r="79" spans="1:3" s="466" customFormat="1" ht="12" customHeight="1" thickBot="1">
      <c r="A79" s="515" t="s">
        <v>337</v>
      </c>
      <c r="B79" s="336" t="s">
        <v>357</v>
      </c>
      <c r="C79" s="341">
        <f>SUM(C80:C83)</f>
        <v>0</v>
      </c>
    </row>
    <row r="80" spans="1:3" s="466" customFormat="1" ht="12" customHeight="1">
      <c r="A80" s="471" t="s">
        <v>338</v>
      </c>
      <c r="B80" s="467" t="s">
        <v>339</v>
      </c>
      <c r="C80" s="346"/>
    </row>
    <row r="81" spans="1:3" s="466" customFormat="1" ht="12" customHeight="1">
      <c r="A81" s="472" t="s">
        <v>340</v>
      </c>
      <c r="B81" s="468" t="s">
        <v>341</v>
      </c>
      <c r="C81" s="346"/>
    </row>
    <row r="82" spans="1:3" s="466" customFormat="1" ht="12" customHeight="1">
      <c r="A82" s="472" t="s">
        <v>342</v>
      </c>
      <c r="B82" s="468" t="s">
        <v>343</v>
      </c>
      <c r="C82" s="346"/>
    </row>
    <row r="83" spans="1:3" s="466" customFormat="1" ht="12" customHeight="1" thickBot="1">
      <c r="A83" s="473" t="s">
        <v>344</v>
      </c>
      <c r="B83" s="338" t="s">
        <v>345</v>
      </c>
      <c r="C83" s="346"/>
    </row>
    <row r="84" spans="1:3" s="466" customFormat="1" ht="12" customHeight="1" thickBot="1">
      <c r="A84" s="515" t="s">
        <v>346</v>
      </c>
      <c r="B84" s="336" t="s">
        <v>489</v>
      </c>
      <c r="C84" s="513"/>
    </row>
    <row r="85" spans="1:3" s="466" customFormat="1" ht="13.5" customHeight="1" thickBot="1">
      <c r="A85" s="515" t="s">
        <v>348</v>
      </c>
      <c r="B85" s="336" t="s">
        <v>347</v>
      </c>
      <c r="C85" s="513"/>
    </row>
    <row r="86" spans="1:3" s="466" customFormat="1" ht="15.75" customHeight="1" thickBot="1">
      <c r="A86" s="515" t="s">
        <v>360</v>
      </c>
      <c r="B86" s="474" t="s">
        <v>492</v>
      </c>
      <c r="C86" s="347">
        <f>+C63+C67+C72+C75+C79+C85+C84</f>
        <v>62729768</v>
      </c>
    </row>
    <row r="87" spans="1:3" s="466" customFormat="1" ht="16.5" customHeight="1" thickBot="1">
      <c r="A87" s="516" t="s">
        <v>491</v>
      </c>
      <c r="B87" s="475" t="s">
        <v>493</v>
      </c>
      <c r="C87" s="347">
        <f>+C62+C86</f>
        <v>345043269</v>
      </c>
    </row>
    <row r="88" spans="1:3" s="466" customFormat="1" ht="83.25" customHeight="1">
      <c r="A88" s="5"/>
      <c r="B88" s="6"/>
      <c r="C88" s="348"/>
    </row>
    <row r="89" spans="1:3" ht="16.5" customHeight="1">
      <c r="A89" s="595" t="s">
        <v>48</v>
      </c>
      <c r="B89" s="595"/>
      <c r="C89" s="595"/>
    </row>
    <row r="90" spans="1:3" s="476" customFormat="1" ht="16.5" customHeight="1" thickBot="1">
      <c r="A90" s="597" t="s">
        <v>158</v>
      </c>
      <c r="B90" s="597"/>
      <c r="C90" s="167" t="s">
        <v>581</v>
      </c>
    </row>
    <row r="91" spans="1:3" ht="37.5" customHeight="1" thickBot="1">
      <c r="A91" s="23" t="s">
        <v>72</v>
      </c>
      <c r="B91" s="24" t="s">
        <v>49</v>
      </c>
      <c r="C91" s="43" t="str">
        <f>+C3</f>
        <v>2016. évi előirányzat</v>
      </c>
    </row>
    <row r="92" spans="1:3" s="465" customFormat="1" ht="12" customHeight="1" thickBot="1">
      <c r="A92" s="35"/>
      <c r="B92" s="36" t="s">
        <v>507</v>
      </c>
      <c r="C92" s="37" t="s">
        <v>508</v>
      </c>
    </row>
    <row r="93" spans="1:3" ht="12" customHeight="1" thickBot="1">
      <c r="A93" s="22" t="s">
        <v>19</v>
      </c>
      <c r="B93" s="31" t="s">
        <v>451</v>
      </c>
      <c r="C93" s="340">
        <f>C94+C95+C96+C97+C98+C111</f>
        <v>258801190</v>
      </c>
    </row>
    <row r="94" spans="1:3" ht="12" customHeight="1">
      <c r="A94" s="17" t="s">
        <v>101</v>
      </c>
      <c r="B94" s="10" t="s">
        <v>50</v>
      </c>
      <c r="C94" s="342">
        <v>62292060</v>
      </c>
    </row>
    <row r="95" spans="1:3" ht="12" customHeight="1">
      <c r="A95" s="14" t="s">
        <v>102</v>
      </c>
      <c r="B95" s="8" t="s">
        <v>188</v>
      </c>
      <c r="C95" s="343">
        <v>17512426</v>
      </c>
    </row>
    <row r="96" spans="1:3" ht="12" customHeight="1">
      <c r="A96" s="14" t="s">
        <v>103</v>
      </c>
      <c r="B96" s="8" t="s">
        <v>144</v>
      </c>
      <c r="C96" s="345">
        <v>112551728</v>
      </c>
    </row>
    <row r="97" spans="1:3" ht="12" customHeight="1">
      <c r="A97" s="14" t="s">
        <v>104</v>
      </c>
      <c r="B97" s="11" t="s">
        <v>189</v>
      </c>
      <c r="C97" s="345">
        <v>1700000</v>
      </c>
    </row>
    <row r="98" spans="1:3" ht="12" customHeight="1">
      <c r="A98" s="14" t="s">
        <v>115</v>
      </c>
      <c r="B98" s="19" t="s">
        <v>190</v>
      </c>
      <c r="C98" s="345">
        <v>52394743</v>
      </c>
    </row>
    <row r="99" spans="1:3" ht="12" customHeight="1">
      <c r="A99" s="14" t="s">
        <v>105</v>
      </c>
      <c r="B99" s="8" t="s">
        <v>456</v>
      </c>
      <c r="C99" s="345"/>
    </row>
    <row r="100" spans="1:3" ht="12" customHeight="1">
      <c r="A100" s="14" t="s">
        <v>106</v>
      </c>
      <c r="B100" s="172" t="s">
        <v>455</v>
      </c>
      <c r="C100" s="345"/>
    </row>
    <row r="101" spans="1:3" ht="12" customHeight="1">
      <c r="A101" s="14" t="s">
        <v>116</v>
      </c>
      <c r="B101" s="172" t="s">
        <v>454</v>
      </c>
      <c r="C101" s="345"/>
    </row>
    <row r="102" spans="1:3" ht="12" customHeight="1">
      <c r="A102" s="14" t="s">
        <v>117</v>
      </c>
      <c r="B102" s="170" t="s">
        <v>363</v>
      </c>
      <c r="C102" s="345"/>
    </row>
    <row r="103" spans="1:3" ht="12" customHeight="1">
      <c r="A103" s="14" t="s">
        <v>118</v>
      </c>
      <c r="B103" s="171" t="s">
        <v>364</v>
      </c>
      <c r="C103" s="345"/>
    </row>
    <row r="104" spans="1:3" ht="12" customHeight="1">
      <c r="A104" s="14" t="s">
        <v>119</v>
      </c>
      <c r="B104" s="171" t="s">
        <v>365</v>
      </c>
      <c r="C104" s="345"/>
    </row>
    <row r="105" spans="1:3" ht="12" customHeight="1">
      <c r="A105" s="14" t="s">
        <v>121</v>
      </c>
      <c r="B105" s="170" t="s">
        <v>366</v>
      </c>
      <c r="C105" s="345">
        <v>41394743</v>
      </c>
    </row>
    <row r="106" spans="1:3" ht="12" customHeight="1">
      <c r="A106" s="14" t="s">
        <v>191</v>
      </c>
      <c r="B106" s="170" t="s">
        <v>367</v>
      </c>
      <c r="C106" s="345"/>
    </row>
    <row r="107" spans="1:3" ht="12" customHeight="1">
      <c r="A107" s="14" t="s">
        <v>361</v>
      </c>
      <c r="B107" s="171" t="s">
        <v>368</v>
      </c>
      <c r="C107" s="345"/>
    </row>
    <row r="108" spans="1:3" ht="12" customHeight="1">
      <c r="A108" s="13" t="s">
        <v>362</v>
      </c>
      <c r="B108" s="172" t="s">
        <v>369</v>
      </c>
      <c r="C108" s="345"/>
    </row>
    <row r="109" spans="1:3" ht="12" customHeight="1">
      <c r="A109" s="14" t="s">
        <v>452</v>
      </c>
      <c r="B109" s="172" t="s">
        <v>370</v>
      </c>
      <c r="C109" s="345"/>
    </row>
    <row r="110" spans="1:3" ht="12" customHeight="1">
      <c r="A110" s="16" t="s">
        <v>453</v>
      </c>
      <c r="B110" s="172" t="s">
        <v>371</v>
      </c>
      <c r="C110" s="345">
        <v>11350000</v>
      </c>
    </row>
    <row r="111" spans="1:3" ht="12" customHeight="1">
      <c r="A111" s="14" t="s">
        <v>457</v>
      </c>
      <c r="B111" s="11" t="s">
        <v>51</v>
      </c>
      <c r="C111" s="343">
        <v>12350233</v>
      </c>
    </row>
    <row r="112" spans="1:3" ht="12" customHeight="1">
      <c r="A112" s="14" t="s">
        <v>458</v>
      </c>
      <c r="B112" s="8" t="s">
        <v>460</v>
      </c>
      <c r="C112" s="343">
        <v>4000000</v>
      </c>
    </row>
    <row r="113" spans="1:3" ht="12" customHeight="1" thickBot="1">
      <c r="A113" s="18" t="s">
        <v>459</v>
      </c>
      <c r="B113" s="545" t="s">
        <v>461</v>
      </c>
      <c r="C113" s="349">
        <v>8350233</v>
      </c>
    </row>
    <row r="114" spans="1:3" ht="12" customHeight="1" thickBot="1">
      <c r="A114" s="542" t="s">
        <v>20</v>
      </c>
      <c r="B114" s="543" t="s">
        <v>372</v>
      </c>
      <c r="C114" s="544">
        <f>+C115+C117+C119</f>
        <v>82471570</v>
      </c>
    </row>
    <row r="115" spans="1:3" ht="12" customHeight="1">
      <c r="A115" s="15" t="s">
        <v>107</v>
      </c>
      <c r="B115" s="8" t="s">
        <v>235</v>
      </c>
      <c r="C115" s="344">
        <v>12267000</v>
      </c>
    </row>
    <row r="116" spans="1:3" ht="12" customHeight="1">
      <c r="A116" s="15" t="s">
        <v>108</v>
      </c>
      <c r="B116" s="12" t="s">
        <v>376</v>
      </c>
      <c r="C116" s="344"/>
    </row>
    <row r="117" spans="1:3" ht="12" customHeight="1">
      <c r="A117" s="15" t="s">
        <v>109</v>
      </c>
      <c r="B117" s="12" t="s">
        <v>192</v>
      </c>
      <c r="C117" s="343">
        <v>70204570</v>
      </c>
    </row>
    <row r="118" spans="1:3" ht="12" customHeight="1">
      <c r="A118" s="15" t="s">
        <v>110</v>
      </c>
      <c r="B118" s="12" t="s">
        <v>377</v>
      </c>
      <c r="C118" s="308"/>
    </row>
    <row r="119" spans="1:3" ht="12" customHeight="1">
      <c r="A119" s="15" t="s">
        <v>111</v>
      </c>
      <c r="B119" s="338" t="s">
        <v>238</v>
      </c>
      <c r="C119" s="308"/>
    </row>
    <row r="120" spans="1:3" ht="12" customHeight="1">
      <c r="A120" s="15" t="s">
        <v>120</v>
      </c>
      <c r="B120" s="337" t="s">
        <v>442</v>
      </c>
      <c r="C120" s="308"/>
    </row>
    <row r="121" spans="1:3" ht="12" customHeight="1">
      <c r="A121" s="15" t="s">
        <v>122</v>
      </c>
      <c r="B121" s="463" t="s">
        <v>382</v>
      </c>
      <c r="C121" s="308"/>
    </row>
    <row r="122" spans="1:3" ht="15.75">
      <c r="A122" s="15" t="s">
        <v>193</v>
      </c>
      <c r="B122" s="171" t="s">
        <v>365</v>
      </c>
      <c r="C122" s="308"/>
    </row>
    <row r="123" spans="1:3" ht="12" customHeight="1">
      <c r="A123" s="15" t="s">
        <v>194</v>
      </c>
      <c r="B123" s="171" t="s">
        <v>381</v>
      </c>
      <c r="C123" s="308"/>
    </row>
    <row r="124" spans="1:3" ht="12" customHeight="1">
      <c r="A124" s="15" t="s">
        <v>195</v>
      </c>
      <c r="B124" s="171" t="s">
        <v>380</v>
      </c>
      <c r="C124" s="308"/>
    </row>
    <row r="125" spans="1:3" ht="12" customHeight="1">
      <c r="A125" s="15" t="s">
        <v>373</v>
      </c>
      <c r="B125" s="171" t="s">
        <v>368</v>
      </c>
      <c r="C125" s="308"/>
    </row>
    <row r="126" spans="1:3" ht="12" customHeight="1">
      <c r="A126" s="15" t="s">
        <v>374</v>
      </c>
      <c r="B126" s="171" t="s">
        <v>379</v>
      </c>
      <c r="C126" s="308"/>
    </row>
    <row r="127" spans="1:3" ht="16.5" thickBot="1">
      <c r="A127" s="13" t="s">
        <v>375</v>
      </c>
      <c r="B127" s="171" t="s">
        <v>378</v>
      </c>
      <c r="C127" s="310"/>
    </row>
    <row r="128" spans="1:3" ht="12" customHeight="1" thickBot="1">
      <c r="A128" s="20" t="s">
        <v>21</v>
      </c>
      <c r="B128" s="151" t="s">
        <v>462</v>
      </c>
      <c r="C128" s="341">
        <f>+C93+C114</f>
        <v>341272760</v>
      </c>
    </row>
    <row r="129" spans="1:3" ht="12" customHeight="1" thickBot="1">
      <c r="A129" s="20" t="s">
        <v>22</v>
      </c>
      <c r="B129" s="151" t="s">
        <v>463</v>
      </c>
      <c r="C129" s="341">
        <f>+C130+C131+C132</f>
        <v>0</v>
      </c>
    </row>
    <row r="130" spans="1:3" ht="12" customHeight="1">
      <c r="A130" s="15" t="s">
        <v>277</v>
      </c>
      <c r="B130" s="12" t="s">
        <v>470</v>
      </c>
      <c r="C130" s="308"/>
    </row>
    <row r="131" spans="1:3" ht="12" customHeight="1">
      <c r="A131" s="15" t="s">
        <v>278</v>
      </c>
      <c r="B131" s="12" t="s">
        <v>471</v>
      </c>
      <c r="C131" s="308"/>
    </row>
    <row r="132" spans="1:3" ht="12" customHeight="1" thickBot="1">
      <c r="A132" s="13" t="s">
        <v>279</v>
      </c>
      <c r="B132" s="12" t="s">
        <v>472</v>
      </c>
      <c r="C132" s="308"/>
    </row>
    <row r="133" spans="1:3" ht="12" customHeight="1" thickBot="1">
      <c r="A133" s="20" t="s">
        <v>23</v>
      </c>
      <c r="B133" s="151" t="s">
        <v>464</v>
      </c>
      <c r="C133" s="341">
        <f>SUM(C134:C139)</f>
        <v>0</v>
      </c>
    </row>
    <row r="134" spans="1:3" ht="12" customHeight="1">
      <c r="A134" s="15" t="s">
        <v>94</v>
      </c>
      <c r="B134" s="9" t="s">
        <v>473</v>
      </c>
      <c r="C134" s="308"/>
    </row>
    <row r="135" spans="1:3" ht="12" customHeight="1">
      <c r="A135" s="15" t="s">
        <v>95</v>
      </c>
      <c r="B135" s="9" t="s">
        <v>465</v>
      </c>
      <c r="C135" s="308"/>
    </row>
    <row r="136" spans="1:3" ht="12" customHeight="1">
      <c r="A136" s="15" t="s">
        <v>96</v>
      </c>
      <c r="B136" s="9" t="s">
        <v>466</v>
      </c>
      <c r="C136" s="308"/>
    </row>
    <row r="137" spans="1:3" ht="12" customHeight="1">
      <c r="A137" s="15" t="s">
        <v>180</v>
      </c>
      <c r="B137" s="9" t="s">
        <v>467</v>
      </c>
      <c r="C137" s="308"/>
    </row>
    <row r="138" spans="1:3" ht="12" customHeight="1">
      <c r="A138" s="15" t="s">
        <v>181</v>
      </c>
      <c r="B138" s="9" t="s">
        <v>468</v>
      </c>
      <c r="C138" s="308"/>
    </row>
    <row r="139" spans="1:3" ht="12" customHeight="1" thickBot="1">
      <c r="A139" s="13" t="s">
        <v>182</v>
      </c>
      <c r="B139" s="9" t="s">
        <v>469</v>
      </c>
      <c r="C139" s="308"/>
    </row>
    <row r="140" spans="1:3" ht="12" customHeight="1" thickBot="1">
      <c r="A140" s="20" t="s">
        <v>24</v>
      </c>
      <c r="B140" s="151" t="s">
        <v>477</v>
      </c>
      <c r="C140" s="347">
        <f>+C141+C142+C143+C144</f>
        <v>3770509</v>
      </c>
    </row>
    <row r="141" spans="1:3" ht="12" customHeight="1">
      <c r="A141" s="15" t="s">
        <v>97</v>
      </c>
      <c r="B141" s="9" t="s">
        <v>383</v>
      </c>
      <c r="C141" s="308"/>
    </row>
    <row r="142" spans="1:3" ht="12" customHeight="1">
      <c r="A142" s="15" t="s">
        <v>98</v>
      </c>
      <c r="B142" s="9" t="s">
        <v>384</v>
      </c>
      <c r="C142" s="308">
        <v>3770509</v>
      </c>
    </row>
    <row r="143" spans="1:3" ht="12" customHeight="1">
      <c r="A143" s="15" t="s">
        <v>297</v>
      </c>
      <c r="B143" s="9" t="s">
        <v>478</v>
      </c>
      <c r="C143" s="308"/>
    </row>
    <row r="144" spans="1:3" ht="12" customHeight="1" thickBot="1">
      <c r="A144" s="13" t="s">
        <v>298</v>
      </c>
      <c r="B144" s="7" t="s">
        <v>403</v>
      </c>
      <c r="C144" s="308"/>
    </row>
    <row r="145" spans="1:3" ht="12" customHeight="1" thickBot="1">
      <c r="A145" s="20" t="s">
        <v>25</v>
      </c>
      <c r="B145" s="151" t="s">
        <v>479</v>
      </c>
      <c r="C145" s="350">
        <f>SUM(C146:C150)</f>
        <v>0</v>
      </c>
    </row>
    <row r="146" spans="1:3" ht="12" customHeight="1">
      <c r="A146" s="15" t="s">
        <v>99</v>
      </c>
      <c r="B146" s="9" t="s">
        <v>474</v>
      </c>
      <c r="C146" s="308"/>
    </row>
    <row r="147" spans="1:3" ht="12" customHeight="1">
      <c r="A147" s="15" t="s">
        <v>100</v>
      </c>
      <c r="B147" s="9" t="s">
        <v>481</v>
      </c>
      <c r="C147" s="308"/>
    </row>
    <row r="148" spans="1:3" ht="12" customHeight="1">
      <c r="A148" s="15" t="s">
        <v>309</v>
      </c>
      <c r="B148" s="9" t="s">
        <v>476</v>
      </c>
      <c r="C148" s="308"/>
    </row>
    <row r="149" spans="1:3" ht="12" customHeight="1">
      <c r="A149" s="15" t="s">
        <v>310</v>
      </c>
      <c r="B149" s="9" t="s">
        <v>482</v>
      </c>
      <c r="C149" s="308"/>
    </row>
    <row r="150" spans="1:3" ht="12" customHeight="1" thickBot="1">
      <c r="A150" s="15" t="s">
        <v>480</v>
      </c>
      <c r="B150" s="9" t="s">
        <v>483</v>
      </c>
      <c r="C150" s="308"/>
    </row>
    <row r="151" spans="1:3" ht="12" customHeight="1" thickBot="1">
      <c r="A151" s="20" t="s">
        <v>26</v>
      </c>
      <c r="B151" s="151" t="s">
        <v>484</v>
      </c>
      <c r="C151" s="546"/>
    </row>
    <row r="152" spans="1:3" ht="12" customHeight="1" thickBot="1">
      <c r="A152" s="20" t="s">
        <v>27</v>
      </c>
      <c r="B152" s="151" t="s">
        <v>485</v>
      </c>
      <c r="C152" s="546"/>
    </row>
    <row r="153" spans="1:9" ht="15" customHeight="1" thickBot="1">
      <c r="A153" s="20" t="s">
        <v>28</v>
      </c>
      <c r="B153" s="151" t="s">
        <v>487</v>
      </c>
      <c r="C153" s="477">
        <f>+C129+C133+C140+C145+C151+C152</f>
        <v>3770509</v>
      </c>
      <c r="F153" s="478"/>
      <c r="G153" s="479"/>
      <c r="H153" s="479"/>
      <c r="I153" s="479"/>
    </row>
    <row r="154" spans="1:3" s="466" customFormat="1" ht="12.75" customHeight="1" thickBot="1">
      <c r="A154" s="339" t="s">
        <v>29</v>
      </c>
      <c r="B154" s="429" t="s">
        <v>486</v>
      </c>
      <c r="C154" s="477">
        <f>+C128+C153</f>
        <v>345043269</v>
      </c>
    </row>
    <row r="155" ht="7.5" customHeight="1"/>
    <row r="156" spans="1:3" ht="15.75">
      <c r="A156" s="598" t="s">
        <v>385</v>
      </c>
      <c r="B156" s="598"/>
      <c r="C156" s="598"/>
    </row>
    <row r="157" spans="1:3" ht="15" customHeight="1" thickBot="1">
      <c r="A157" s="596" t="s">
        <v>159</v>
      </c>
      <c r="B157" s="596"/>
      <c r="C157" s="351" t="s">
        <v>581</v>
      </c>
    </row>
    <row r="158" spans="1:4" ht="13.5" customHeight="1" thickBot="1">
      <c r="A158" s="20">
        <v>1</v>
      </c>
      <c r="B158" s="30" t="s">
        <v>488</v>
      </c>
      <c r="C158" s="341">
        <f>+C62-C128</f>
        <v>-58959259</v>
      </c>
      <c r="D158" s="480"/>
    </row>
    <row r="159" spans="1:3" ht="27.75" customHeight="1" thickBot="1">
      <c r="A159" s="20" t="s">
        <v>20</v>
      </c>
      <c r="B159" s="30" t="s">
        <v>494</v>
      </c>
      <c r="C159" s="341">
        <f>+C86-C153</f>
        <v>58959259</v>
      </c>
    </row>
  </sheetData>
  <sheetProtection sheet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Önkormányzata
2016. ÉVI KÖLTSÉGVETÉSÉNEK ÖSSZEVONT MÉRLEGE&amp;10
&amp;R&amp;"Times New Roman CE,Félkövér dőlt"&amp;11 1.1. melléklet a 5/2016. (II.23.) önkormányzati rendelethez</oddHeader>
  </headerFooter>
  <rowBreaks count="2" manualBreakCount="2">
    <brk id="87" max="2" man="1"/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130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+CONCATENATE("9.2.1. melléklet a 5/",LEFT(ÖSSZEFÜGGÉSEK!A5,4),". (II.23.) önkormányzati rendelethez")</f>
        <v>9.2.1. melléklet a 5/2016. (II.23.) önkormányzati rendelethez</v>
      </c>
    </row>
    <row r="2" spans="1:3" s="507" customFormat="1" ht="25.5" customHeight="1">
      <c r="A2" s="457" t="s">
        <v>209</v>
      </c>
      <c r="B2" s="402" t="s">
        <v>412</v>
      </c>
      <c r="C2" s="416" t="s">
        <v>61</v>
      </c>
    </row>
    <row r="3" spans="1:3" s="507" customFormat="1" ht="24.75" thickBot="1">
      <c r="A3" s="500" t="s">
        <v>208</v>
      </c>
      <c r="B3" s="403" t="s">
        <v>431</v>
      </c>
      <c r="C3" s="417" t="s">
        <v>55</v>
      </c>
    </row>
    <row r="4" spans="1:3" s="508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/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535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536</v>
      </c>
      <c r="C26" s="361">
        <f>+C27+C28+C29</f>
        <v>0</v>
      </c>
    </row>
    <row r="27" spans="1:3" s="510" customFormat="1" ht="12" customHeight="1">
      <c r="A27" s="503" t="s">
        <v>277</v>
      </c>
      <c r="B27" s="504" t="s">
        <v>272</v>
      </c>
      <c r="C27" s="93"/>
    </row>
    <row r="28" spans="1:3" s="510" customFormat="1" ht="12" customHeight="1">
      <c r="A28" s="503" t="s">
        <v>278</v>
      </c>
      <c r="B28" s="504" t="s">
        <v>416</v>
      </c>
      <c r="C28" s="359"/>
    </row>
    <row r="29" spans="1:3" s="510" customFormat="1" ht="12" customHeight="1">
      <c r="A29" s="503" t="s">
        <v>279</v>
      </c>
      <c r="B29" s="505" t="s">
        <v>419</v>
      </c>
      <c r="C29" s="359"/>
    </row>
    <row r="30" spans="1:3" s="510" customFormat="1" ht="12" customHeight="1" thickBot="1">
      <c r="A30" s="502" t="s">
        <v>280</v>
      </c>
      <c r="B30" s="169" t="s">
        <v>537</v>
      </c>
      <c r="C30" s="100"/>
    </row>
    <row r="31" spans="1:3" s="510" customFormat="1" ht="12" customHeight="1" thickBot="1">
      <c r="A31" s="240" t="s">
        <v>23</v>
      </c>
      <c r="B31" s="151" t="s">
        <v>420</v>
      </c>
      <c r="C31" s="361">
        <f>+C32+C33+C34</f>
        <v>0</v>
      </c>
    </row>
    <row r="32" spans="1:3" s="510" customFormat="1" ht="12" customHeight="1">
      <c r="A32" s="503" t="s">
        <v>94</v>
      </c>
      <c r="B32" s="504" t="s">
        <v>300</v>
      </c>
      <c r="C32" s="93"/>
    </row>
    <row r="33" spans="1:3" s="510" customFormat="1" ht="12" customHeight="1">
      <c r="A33" s="503" t="s">
        <v>95</v>
      </c>
      <c r="B33" s="505" t="s">
        <v>301</v>
      </c>
      <c r="C33" s="362"/>
    </row>
    <row r="34" spans="1:3" s="510" customFormat="1" ht="12" customHeight="1" thickBot="1">
      <c r="A34" s="502" t="s">
        <v>96</v>
      </c>
      <c r="B34" s="169" t="s">
        <v>302</v>
      </c>
      <c r="C34" s="100"/>
    </row>
    <row r="35" spans="1:3" s="418" customFormat="1" ht="12" customHeight="1" thickBot="1">
      <c r="A35" s="240" t="s">
        <v>24</v>
      </c>
      <c r="B35" s="151" t="s">
        <v>388</v>
      </c>
      <c r="C35" s="388"/>
    </row>
    <row r="36" spans="1:3" s="418" customFormat="1" ht="12" customHeight="1" thickBot="1">
      <c r="A36" s="240" t="s">
        <v>25</v>
      </c>
      <c r="B36" s="151" t="s">
        <v>421</v>
      </c>
      <c r="C36" s="409"/>
    </row>
    <row r="37" spans="1:3" s="418" customFormat="1" ht="12" customHeight="1" thickBot="1">
      <c r="A37" s="232" t="s">
        <v>26</v>
      </c>
      <c r="B37" s="151" t="s">
        <v>422</v>
      </c>
      <c r="C37" s="410">
        <f>+C8+C20+C25+C26+C31+C35+C36</f>
        <v>0</v>
      </c>
    </row>
    <row r="38" spans="1:3" s="418" customFormat="1" ht="12" customHeight="1" thickBot="1">
      <c r="A38" s="276" t="s">
        <v>27</v>
      </c>
      <c r="B38" s="151" t="s">
        <v>423</v>
      </c>
      <c r="C38" s="410">
        <f>+C39+C40+C41</f>
        <v>0</v>
      </c>
    </row>
    <row r="39" spans="1:3" s="418" customFormat="1" ht="12" customHeight="1">
      <c r="A39" s="503" t="s">
        <v>424</v>
      </c>
      <c r="B39" s="504" t="s">
        <v>245</v>
      </c>
      <c r="C39" s="93"/>
    </row>
    <row r="40" spans="1:3" s="418" customFormat="1" ht="12" customHeight="1">
      <c r="A40" s="503" t="s">
        <v>425</v>
      </c>
      <c r="B40" s="505" t="s">
        <v>2</v>
      </c>
      <c r="C40" s="362"/>
    </row>
    <row r="41" spans="1:3" s="510" customFormat="1" ht="12" customHeight="1" thickBot="1">
      <c r="A41" s="502" t="s">
        <v>426</v>
      </c>
      <c r="B41" s="169" t="s">
        <v>427</v>
      </c>
      <c r="C41" s="100"/>
    </row>
    <row r="42" spans="1:3" s="510" customFormat="1" ht="15" customHeight="1" thickBot="1">
      <c r="A42" s="276" t="s">
        <v>28</v>
      </c>
      <c r="B42" s="277" t="s">
        <v>428</v>
      </c>
      <c r="C42" s="413">
        <f>+C37+C38</f>
        <v>0</v>
      </c>
    </row>
    <row r="43" spans="1:3" s="510" customFormat="1" ht="15" customHeight="1">
      <c r="A43" s="278"/>
      <c r="B43" s="279"/>
      <c r="C43" s="411"/>
    </row>
    <row r="44" spans="1:3" ht="13.5" thickBot="1">
      <c r="A44" s="280"/>
      <c r="B44" s="281"/>
      <c r="C44" s="412"/>
    </row>
    <row r="45" spans="1:3" s="509" customFormat="1" ht="16.5" customHeight="1" thickBot="1">
      <c r="A45" s="282"/>
      <c r="B45" s="283" t="s">
        <v>59</v>
      </c>
      <c r="C45" s="413"/>
    </row>
    <row r="46" spans="1:3" s="511" customFormat="1" ht="12" customHeight="1" thickBot="1">
      <c r="A46" s="240" t="s">
        <v>19</v>
      </c>
      <c r="B46" s="151" t="s">
        <v>429</v>
      </c>
      <c r="C46" s="361">
        <f>SUM(C47:C51)</f>
        <v>0</v>
      </c>
    </row>
    <row r="47" spans="1:3" ht="12" customHeight="1">
      <c r="A47" s="502" t="s">
        <v>101</v>
      </c>
      <c r="B47" s="9" t="s">
        <v>50</v>
      </c>
      <c r="C47" s="93"/>
    </row>
    <row r="48" spans="1:3" ht="12" customHeight="1">
      <c r="A48" s="502" t="s">
        <v>102</v>
      </c>
      <c r="B48" s="8" t="s">
        <v>188</v>
      </c>
      <c r="C48" s="96"/>
    </row>
    <row r="49" spans="1:3" ht="12" customHeight="1">
      <c r="A49" s="502" t="s">
        <v>103</v>
      </c>
      <c r="B49" s="8" t="s">
        <v>144</v>
      </c>
      <c r="C49" s="96"/>
    </row>
    <row r="50" spans="1:3" ht="12" customHeight="1">
      <c r="A50" s="502" t="s">
        <v>104</v>
      </c>
      <c r="B50" s="8" t="s">
        <v>189</v>
      </c>
      <c r="C50" s="96"/>
    </row>
    <row r="51" spans="1:3" ht="12" customHeight="1" thickBot="1">
      <c r="A51" s="502" t="s">
        <v>153</v>
      </c>
      <c r="B51" s="8" t="s">
        <v>190</v>
      </c>
      <c r="C51" s="96"/>
    </row>
    <row r="52" spans="1:3" ht="12" customHeight="1" thickBot="1">
      <c r="A52" s="240" t="s">
        <v>20</v>
      </c>
      <c r="B52" s="151" t="s">
        <v>430</v>
      </c>
      <c r="C52" s="361">
        <f>SUM(C53:C55)</f>
        <v>0</v>
      </c>
    </row>
    <row r="53" spans="1:3" s="511" customFormat="1" ht="12" customHeight="1">
      <c r="A53" s="502" t="s">
        <v>107</v>
      </c>
      <c r="B53" s="9" t="s">
        <v>235</v>
      </c>
      <c r="C53" s="93"/>
    </row>
    <row r="54" spans="1:3" ht="12" customHeight="1">
      <c r="A54" s="502" t="s">
        <v>108</v>
      </c>
      <c r="B54" s="8" t="s">
        <v>192</v>
      </c>
      <c r="C54" s="96"/>
    </row>
    <row r="55" spans="1:3" ht="12" customHeight="1">
      <c r="A55" s="502" t="s">
        <v>109</v>
      </c>
      <c r="B55" s="8" t="s">
        <v>60</v>
      </c>
      <c r="C55" s="96"/>
    </row>
    <row r="56" spans="1:3" ht="12" customHeight="1" thickBot="1">
      <c r="A56" s="502" t="s">
        <v>110</v>
      </c>
      <c r="B56" s="8" t="s">
        <v>538</v>
      </c>
      <c r="C56" s="96"/>
    </row>
    <row r="57" spans="1:3" ht="15" customHeight="1" thickBot="1">
      <c r="A57" s="240" t="s">
        <v>21</v>
      </c>
      <c r="B57" s="151" t="s">
        <v>13</v>
      </c>
      <c r="C57" s="388"/>
    </row>
    <row r="58" spans="1:3" ht="13.5" thickBot="1">
      <c r="A58" s="240" t="s">
        <v>22</v>
      </c>
      <c r="B58" s="284" t="s">
        <v>545</v>
      </c>
      <c r="C58" s="414">
        <f>+C46+C52+C57</f>
        <v>0</v>
      </c>
    </row>
    <row r="59" ht="15" customHeight="1" thickBot="1">
      <c r="C59" s="415"/>
    </row>
    <row r="60" spans="1:3" ht="14.25" customHeight="1" thickBot="1">
      <c r="A60" s="287" t="s">
        <v>533</v>
      </c>
      <c r="B60" s="288"/>
      <c r="C60" s="148"/>
    </row>
    <row r="61" spans="1:3" ht="13.5" thickBot="1">
      <c r="A61" s="287" t="s">
        <v>211</v>
      </c>
      <c r="B61" s="288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130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+CONCATENATE("9.2.2. melléklet a 5/",LEFT(ÖSSZEFÜGGÉSEK!A5,4),". (II.23.) önkormányzati rendelethez")</f>
        <v>9.2.2. melléklet a 5/2016. (II.23.) önkormányzati rendelethez</v>
      </c>
    </row>
    <row r="2" spans="1:3" s="507" customFormat="1" ht="25.5" customHeight="1">
      <c r="A2" s="457" t="s">
        <v>209</v>
      </c>
      <c r="B2" s="402" t="s">
        <v>412</v>
      </c>
      <c r="C2" s="416" t="s">
        <v>61</v>
      </c>
    </row>
    <row r="3" spans="1:3" s="507" customFormat="1" ht="24.75" thickBot="1">
      <c r="A3" s="500" t="s">
        <v>208</v>
      </c>
      <c r="B3" s="403" t="s">
        <v>432</v>
      </c>
      <c r="C3" s="417" t="s">
        <v>61</v>
      </c>
    </row>
    <row r="4" spans="1:3" s="508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/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535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536</v>
      </c>
      <c r="C26" s="361">
        <f>+C27+C28+C29</f>
        <v>0</v>
      </c>
    </row>
    <row r="27" spans="1:3" s="510" customFormat="1" ht="12" customHeight="1">
      <c r="A27" s="503" t="s">
        <v>277</v>
      </c>
      <c r="B27" s="504" t="s">
        <v>272</v>
      </c>
      <c r="C27" s="93"/>
    </row>
    <row r="28" spans="1:3" s="510" customFormat="1" ht="12" customHeight="1">
      <c r="A28" s="503" t="s">
        <v>278</v>
      </c>
      <c r="B28" s="504" t="s">
        <v>416</v>
      </c>
      <c r="C28" s="359"/>
    </row>
    <row r="29" spans="1:3" s="510" customFormat="1" ht="12" customHeight="1">
      <c r="A29" s="503" t="s">
        <v>279</v>
      </c>
      <c r="B29" s="505" t="s">
        <v>419</v>
      </c>
      <c r="C29" s="359"/>
    </row>
    <row r="30" spans="1:3" s="510" customFormat="1" ht="12" customHeight="1" thickBot="1">
      <c r="A30" s="502" t="s">
        <v>280</v>
      </c>
      <c r="B30" s="169" t="s">
        <v>537</v>
      </c>
      <c r="C30" s="100"/>
    </row>
    <row r="31" spans="1:3" s="510" customFormat="1" ht="12" customHeight="1" thickBot="1">
      <c r="A31" s="240" t="s">
        <v>23</v>
      </c>
      <c r="B31" s="151" t="s">
        <v>420</v>
      </c>
      <c r="C31" s="361">
        <f>+C32+C33+C34</f>
        <v>0</v>
      </c>
    </row>
    <row r="32" spans="1:3" s="510" customFormat="1" ht="12" customHeight="1">
      <c r="A32" s="503" t="s">
        <v>94</v>
      </c>
      <c r="B32" s="504" t="s">
        <v>300</v>
      </c>
      <c r="C32" s="93"/>
    </row>
    <row r="33" spans="1:3" s="510" customFormat="1" ht="12" customHeight="1">
      <c r="A33" s="503" t="s">
        <v>95</v>
      </c>
      <c r="B33" s="505" t="s">
        <v>301</v>
      </c>
      <c r="C33" s="362"/>
    </row>
    <row r="34" spans="1:3" s="510" customFormat="1" ht="12" customHeight="1" thickBot="1">
      <c r="A34" s="502" t="s">
        <v>96</v>
      </c>
      <c r="B34" s="169" t="s">
        <v>302</v>
      </c>
      <c r="C34" s="100"/>
    </row>
    <row r="35" spans="1:3" s="418" customFormat="1" ht="12" customHeight="1" thickBot="1">
      <c r="A35" s="240" t="s">
        <v>24</v>
      </c>
      <c r="B35" s="151" t="s">
        <v>388</v>
      </c>
      <c r="C35" s="388"/>
    </row>
    <row r="36" spans="1:3" s="418" customFormat="1" ht="12" customHeight="1" thickBot="1">
      <c r="A36" s="240" t="s">
        <v>25</v>
      </c>
      <c r="B36" s="151" t="s">
        <v>421</v>
      </c>
      <c r="C36" s="409"/>
    </row>
    <row r="37" spans="1:3" s="418" customFormat="1" ht="12" customHeight="1" thickBot="1">
      <c r="A37" s="232" t="s">
        <v>26</v>
      </c>
      <c r="B37" s="151" t="s">
        <v>422</v>
      </c>
      <c r="C37" s="410">
        <f>+C8+C20+C25+C26+C31+C35+C36</f>
        <v>0</v>
      </c>
    </row>
    <row r="38" spans="1:3" s="418" customFormat="1" ht="12" customHeight="1" thickBot="1">
      <c r="A38" s="276" t="s">
        <v>27</v>
      </c>
      <c r="B38" s="151" t="s">
        <v>423</v>
      </c>
      <c r="C38" s="410">
        <f>+C39+C40+C41</f>
        <v>0</v>
      </c>
    </row>
    <row r="39" spans="1:3" s="418" customFormat="1" ht="12" customHeight="1">
      <c r="A39" s="503" t="s">
        <v>424</v>
      </c>
      <c r="B39" s="504" t="s">
        <v>245</v>
      </c>
      <c r="C39" s="93"/>
    </row>
    <row r="40" spans="1:3" s="418" customFormat="1" ht="12" customHeight="1">
      <c r="A40" s="503" t="s">
        <v>425</v>
      </c>
      <c r="B40" s="505" t="s">
        <v>2</v>
      </c>
      <c r="C40" s="362"/>
    </row>
    <row r="41" spans="1:3" s="510" customFormat="1" ht="12" customHeight="1" thickBot="1">
      <c r="A41" s="502" t="s">
        <v>426</v>
      </c>
      <c r="B41" s="169" t="s">
        <v>427</v>
      </c>
      <c r="C41" s="100"/>
    </row>
    <row r="42" spans="1:3" s="510" customFormat="1" ht="15" customHeight="1" thickBot="1">
      <c r="A42" s="276" t="s">
        <v>28</v>
      </c>
      <c r="B42" s="277" t="s">
        <v>428</v>
      </c>
      <c r="C42" s="413">
        <f>+C37+C38</f>
        <v>0</v>
      </c>
    </row>
    <row r="43" spans="1:3" s="510" customFormat="1" ht="15" customHeight="1">
      <c r="A43" s="278"/>
      <c r="B43" s="279"/>
      <c r="C43" s="411"/>
    </row>
    <row r="44" spans="1:3" ht="13.5" thickBot="1">
      <c r="A44" s="280"/>
      <c r="B44" s="281"/>
      <c r="C44" s="412"/>
    </row>
    <row r="45" spans="1:3" s="509" customFormat="1" ht="16.5" customHeight="1" thickBot="1">
      <c r="A45" s="282"/>
      <c r="B45" s="283" t="s">
        <v>59</v>
      </c>
      <c r="C45" s="413"/>
    </row>
    <row r="46" spans="1:3" s="511" customFormat="1" ht="12" customHeight="1" thickBot="1">
      <c r="A46" s="240" t="s">
        <v>19</v>
      </c>
      <c r="B46" s="151" t="s">
        <v>429</v>
      </c>
      <c r="C46" s="361">
        <f>SUM(C47:C51)</f>
        <v>0</v>
      </c>
    </row>
    <row r="47" spans="1:3" ht="12" customHeight="1">
      <c r="A47" s="502" t="s">
        <v>101</v>
      </c>
      <c r="B47" s="9" t="s">
        <v>50</v>
      </c>
      <c r="C47" s="93"/>
    </row>
    <row r="48" spans="1:3" ht="12" customHeight="1">
      <c r="A48" s="502" t="s">
        <v>102</v>
      </c>
      <c r="B48" s="8" t="s">
        <v>188</v>
      </c>
      <c r="C48" s="96"/>
    </row>
    <row r="49" spans="1:3" ht="12" customHeight="1">
      <c r="A49" s="502" t="s">
        <v>103</v>
      </c>
      <c r="B49" s="8" t="s">
        <v>144</v>
      </c>
      <c r="C49" s="96"/>
    </row>
    <row r="50" spans="1:3" ht="12" customHeight="1">
      <c r="A50" s="502" t="s">
        <v>104</v>
      </c>
      <c r="B50" s="8" t="s">
        <v>189</v>
      </c>
      <c r="C50" s="96"/>
    </row>
    <row r="51" spans="1:3" ht="12" customHeight="1" thickBot="1">
      <c r="A51" s="502" t="s">
        <v>153</v>
      </c>
      <c r="B51" s="8" t="s">
        <v>190</v>
      </c>
      <c r="C51" s="96"/>
    </row>
    <row r="52" spans="1:3" ht="12" customHeight="1" thickBot="1">
      <c r="A52" s="240" t="s">
        <v>20</v>
      </c>
      <c r="B52" s="151" t="s">
        <v>430</v>
      </c>
      <c r="C52" s="361">
        <f>SUM(C53:C55)</f>
        <v>0</v>
      </c>
    </row>
    <row r="53" spans="1:3" s="511" customFormat="1" ht="12" customHeight="1">
      <c r="A53" s="502" t="s">
        <v>107</v>
      </c>
      <c r="B53" s="9" t="s">
        <v>235</v>
      </c>
      <c r="C53" s="93"/>
    </row>
    <row r="54" spans="1:3" ht="12" customHeight="1">
      <c r="A54" s="502" t="s">
        <v>108</v>
      </c>
      <c r="B54" s="8" t="s">
        <v>192</v>
      </c>
      <c r="C54" s="96"/>
    </row>
    <row r="55" spans="1:3" ht="12" customHeight="1">
      <c r="A55" s="502" t="s">
        <v>109</v>
      </c>
      <c r="B55" s="8" t="s">
        <v>60</v>
      </c>
      <c r="C55" s="96"/>
    </row>
    <row r="56" spans="1:3" ht="12" customHeight="1" thickBot="1">
      <c r="A56" s="502" t="s">
        <v>110</v>
      </c>
      <c r="B56" s="8" t="s">
        <v>538</v>
      </c>
      <c r="C56" s="96"/>
    </row>
    <row r="57" spans="1:3" ht="15" customHeight="1" thickBot="1">
      <c r="A57" s="240" t="s">
        <v>21</v>
      </c>
      <c r="B57" s="151" t="s">
        <v>13</v>
      </c>
      <c r="C57" s="388"/>
    </row>
    <row r="58" spans="1:3" ht="13.5" thickBot="1">
      <c r="A58" s="240" t="s">
        <v>22</v>
      </c>
      <c r="B58" s="284" t="s">
        <v>545</v>
      </c>
      <c r="C58" s="414">
        <f>+C46+C52+C57</f>
        <v>0</v>
      </c>
    </row>
    <row r="59" ht="15" customHeight="1" thickBot="1">
      <c r="C59" s="415"/>
    </row>
    <row r="60" spans="1:3" ht="14.25" customHeight="1" thickBot="1">
      <c r="A60" s="287" t="s">
        <v>533</v>
      </c>
      <c r="B60" s="288"/>
      <c r="C60" s="148"/>
    </row>
    <row r="61" spans="1:3" ht="13.5" thickBot="1">
      <c r="A61" s="287" t="s">
        <v>211</v>
      </c>
      <c r="B61" s="288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130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+CONCATENATE("9.2.3. melléklet a 5/",LEFT(ÖSSZEFÜGGÉSEK!A5,4),". (II.23.) önkormányzati rendelethez")</f>
        <v>9.2.3. melléklet a 5/2016. (II.23.) önkormányzati rendelethez</v>
      </c>
    </row>
    <row r="2" spans="1:3" s="507" customFormat="1" ht="25.5" customHeight="1">
      <c r="A2" s="457" t="s">
        <v>209</v>
      </c>
      <c r="B2" s="402" t="s">
        <v>412</v>
      </c>
      <c r="C2" s="416" t="s">
        <v>61</v>
      </c>
    </row>
    <row r="3" spans="1:3" s="507" customFormat="1" ht="24.75" thickBot="1">
      <c r="A3" s="500" t="s">
        <v>208</v>
      </c>
      <c r="B3" s="403" t="s">
        <v>546</v>
      </c>
      <c r="C3" s="417" t="s">
        <v>62</v>
      </c>
    </row>
    <row r="4" spans="1:3" s="508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/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535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536</v>
      </c>
      <c r="C26" s="361">
        <f>+C27+C28+C29</f>
        <v>0</v>
      </c>
    </row>
    <row r="27" spans="1:3" s="510" customFormat="1" ht="12" customHeight="1">
      <c r="A27" s="503" t="s">
        <v>277</v>
      </c>
      <c r="B27" s="504" t="s">
        <v>272</v>
      </c>
      <c r="C27" s="93"/>
    </row>
    <row r="28" spans="1:3" s="510" customFormat="1" ht="12" customHeight="1">
      <c r="A28" s="503" t="s">
        <v>278</v>
      </c>
      <c r="B28" s="504" t="s">
        <v>416</v>
      </c>
      <c r="C28" s="359"/>
    </row>
    <row r="29" spans="1:3" s="510" customFormat="1" ht="12" customHeight="1">
      <c r="A29" s="503" t="s">
        <v>279</v>
      </c>
      <c r="B29" s="505" t="s">
        <v>419</v>
      </c>
      <c r="C29" s="359"/>
    </row>
    <row r="30" spans="1:3" s="510" customFormat="1" ht="12" customHeight="1" thickBot="1">
      <c r="A30" s="502" t="s">
        <v>280</v>
      </c>
      <c r="B30" s="169" t="s">
        <v>537</v>
      </c>
      <c r="C30" s="100"/>
    </row>
    <row r="31" spans="1:3" s="510" customFormat="1" ht="12" customHeight="1" thickBot="1">
      <c r="A31" s="240" t="s">
        <v>23</v>
      </c>
      <c r="B31" s="151" t="s">
        <v>420</v>
      </c>
      <c r="C31" s="361">
        <f>+C32+C33+C34</f>
        <v>0</v>
      </c>
    </row>
    <row r="32" spans="1:3" s="510" customFormat="1" ht="12" customHeight="1">
      <c r="A32" s="503" t="s">
        <v>94</v>
      </c>
      <c r="B32" s="504" t="s">
        <v>300</v>
      </c>
      <c r="C32" s="93"/>
    </row>
    <row r="33" spans="1:3" s="510" customFormat="1" ht="12" customHeight="1">
      <c r="A33" s="503" t="s">
        <v>95</v>
      </c>
      <c r="B33" s="505" t="s">
        <v>301</v>
      </c>
      <c r="C33" s="362"/>
    </row>
    <row r="34" spans="1:3" s="510" customFormat="1" ht="12" customHeight="1" thickBot="1">
      <c r="A34" s="502" t="s">
        <v>96</v>
      </c>
      <c r="B34" s="169" t="s">
        <v>302</v>
      </c>
      <c r="C34" s="100"/>
    </row>
    <row r="35" spans="1:3" s="418" customFormat="1" ht="12" customHeight="1" thickBot="1">
      <c r="A35" s="240" t="s">
        <v>24</v>
      </c>
      <c r="B35" s="151" t="s">
        <v>388</v>
      </c>
      <c r="C35" s="388"/>
    </row>
    <row r="36" spans="1:3" s="418" customFormat="1" ht="12" customHeight="1" thickBot="1">
      <c r="A36" s="240" t="s">
        <v>25</v>
      </c>
      <c r="B36" s="151" t="s">
        <v>421</v>
      </c>
      <c r="C36" s="409"/>
    </row>
    <row r="37" spans="1:3" s="418" customFormat="1" ht="12" customHeight="1" thickBot="1">
      <c r="A37" s="232" t="s">
        <v>26</v>
      </c>
      <c r="B37" s="151" t="s">
        <v>422</v>
      </c>
      <c r="C37" s="410">
        <f>+C8+C20+C25+C26+C31+C35+C36</f>
        <v>0</v>
      </c>
    </row>
    <row r="38" spans="1:3" s="418" customFormat="1" ht="12" customHeight="1" thickBot="1">
      <c r="A38" s="276" t="s">
        <v>27</v>
      </c>
      <c r="B38" s="151" t="s">
        <v>423</v>
      </c>
      <c r="C38" s="410">
        <f>+C39+C40+C41</f>
        <v>0</v>
      </c>
    </row>
    <row r="39" spans="1:3" s="418" customFormat="1" ht="12" customHeight="1">
      <c r="A39" s="503" t="s">
        <v>424</v>
      </c>
      <c r="B39" s="504" t="s">
        <v>245</v>
      </c>
      <c r="C39" s="93"/>
    </row>
    <row r="40" spans="1:3" s="418" customFormat="1" ht="12" customHeight="1">
      <c r="A40" s="503" t="s">
        <v>425</v>
      </c>
      <c r="B40" s="505" t="s">
        <v>2</v>
      </c>
      <c r="C40" s="362"/>
    </row>
    <row r="41" spans="1:3" s="510" customFormat="1" ht="12" customHeight="1" thickBot="1">
      <c r="A41" s="502" t="s">
        <v>426</v>
      </c>
      <c r="B41" s="169" t="s">
        <v>427</v>
      </c>
      <c r="C41" s="100"/>
    </row>
    <row r="42" spans="1:3" s="510" customFormat="1" ht="15" customHeight="1" thickBot="1">
      <c r="A42" s="276" t="s">
        <v>28</v>
      </c>
      <c r="B42" s="277" t="s">
        <v>428</v>
      </c>
      <c r="C42" s="413">
        <f>+C37+C38</f>
        <v>0</v>
      </c>
    </row>
    <row r="43" spans="1:3" s="510" customFormat="1" ht="15" customHeight="1">
      <c r="A43" s="278"/>
      <c r="B43" s="279"/>
      <c r="C43" s="411"/>
    </row>
    <row r="44" spans="1:3" ht="13.5" thickBot="1">
      <c r="A44" s="280"/>
      <c r="B44" s="281"/>
      <c r="C44" s="412"/>
    </row>
    <row r="45" spans="1:3" s="509" customFormat="1" ht="16.5" customHeight="1" thickBot="1">
      <c r="A45" s="282"/>
      <c r="B45" s="283" t="s">
        <v>59</v>
      </c>
      <c r="C45" s="413"/>
    </row>
    <row r="46" spans="1:3" s="511" customFormat="1" ht="12" customHeight="1" thickBot="1">
      <c r="A46" s="240" t="s">
        <v>19</v>
      </c>
      <c r="B46" s="151" t="s">
        <v>429</v>
      </c>
      <c r="C46" s="361">
        <f>SUM(C47:C51)</f>
        <v>0</v>
      </c>
    </row>
    <row r="47" spans="1:3" ht="12" customHeight="1">
      <c r="A47" s="502" t="s">
        <v>101</v>
      </c>
      <c r="B47" s="9" t="s">
        <v>50</v>
      </c>
      <c r="C47" s="93"/>
    </row>
    <row r="48" spans="1:3" ht="12" customHeight="1">
      <c r="A48" s="502" t="s">
        <v>102</v>
      </c>
      <c r="B48" s="8" t="s">
        <v>188</v>
      </c>
      <c r="C48" s="96"/>
    </row>
    <row r="49" spans="1:3" ht="12" customHeight="1">
      <c r="A49" s="502" t="s">
        <v>103</v>
      </c>
      <c r="B49" s="8" t="s">
        <v>144</v>
      </c>
      <c r="C49" s="96"/>
    </row>
    <row r="50" spans="1:3" ht="12" customHeight="1">
      <c r="A50" s="502" t="s">
        <v>104</v>
      </c>
      <c r="B50" s="8" t="s">
        <v>189</v>
      </c>
      <c r="C50" s="96"/>
    </row>
    <row r="51" spans="1:3" ht="12" customHeight="1" thickBot="1">
      <c r="A51" s="502" t="s">
        <v>153</v>
      </c>
      <c r="B51" s="8" t="s">
        <v>190</v>
      </c>
      <c r="C51" s="96"/>
    </row>
    <row r="52" spans="1:3" ht="12" customHeight="1" thickBot="1">
      <c r="A52" s="240" t="s">
        <v>20</v>
      </c>
      <c r="B52" s="151" t="s">
        <v>430</v>
      </c>
      <c r="C52" s="361">
        <f>SUM(C53:C55)</f>
        <v>0</v>
      </c>
    </row>
    <row r="53" spans="1:3" s="511" customFormat="1" ht="12" customHeight="1">
      <c r="A53" s="502" t="s">
        <v>107</v>
      </c>
      <c r="B53" s="9" t="s">
        <v>235</v>
      </c>
      <c r="C53" s="93"/>
    </row>
    <row r="54" spans="1:3" ht="12" customHeight="1">
      <c r="A54" s="502" t="s">
        <v>108</v>
      </c>
      <c r="B54" s="8" t="s">
        <v>192</v>
      </c>
      <c r="C54" s="96"/>
    </row>
    <row r="55" spans="1:3" ht="12" customHeight="1">
      <c r="A55" s="502" t="s">
        <v>109</v>
      </c>
      <c r="B55" s="8" t="s">
        <v>60</v>
      </c>
      <c r="C55" s="96"/>
    </row>
    <row r="56" spans="1:3" ht="12" customHeight="1" thickBot="1">
      <c r="A56" s="502" t="s">
        <v>110</v>
      </c>
      <c r="B56" s="8" t="s">
        <v>538</v>
      </c>
      <c r="C56" s="96"/>
    </row>
    <row r="57" spans="1:3" ht="15" customHeight="1" thickBot="1">
      <c r="A57" s="240" t="s">
        <v>21</v>
      </c>
      <c r="B57" s="151" t="s">
        <v>13</v>
      </c>
      <c r="C57" s="388"/>
    </row>
    <row r="58" spans="1:3" ht="13.5" thickBot="1">
      <c r="A58" s="240" t="s">
        <v>22</v>
      </c>
      <c r="B58" s="284" t="s">
        <v>545</v>
      </c>
      <c r="C58" s="414">
        <f>+C46+C52+C57</f>
        <v>0</v>
      </c>
    </row>
    <row r="59" ht="15" customHeight="1" thickBot="1">
      <c r="C59" s="415"/>
    </row>
    <row r="60" spans="1:3" ht="14.25" customHeight="1" thickBot="1">
      <c r="A60" s="287" t="s">
        <v>533</v>
      </c>
      <c r="B60" s="288"/>
      <c r="C60" s="148"/>
    </row>
    <row r="61" spans="1:3" ht="13.5" thickBot="1">
      <c r="A61" s="287" t="s">
        <v>211</v>
      </c>
      <c r="B61" s="288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+CONCATENATE("9.3. melléklet a 5/",LEFT(ÖSSZEFÜGGÉSEK!A5,4),". (II.23.) önkormányzati rendelethez")</f>
        <v>9.3. melléklet a 5/2016. (II.23.) önkormányzati rendelethez</v>
      </c>
    </row>
    <row r="2" spans="1:3" s="507" customFormat="1" ht="25.5" customHeight="1">
      <c r="A2" s="457" t="s">
        <v>209</v>
      </c>
      <c r="B2" s="402" t="s">
        <v>625</v>
      </c>
      <c r="C2" s="416" t="s">
        <v>62</v>
      </c>
    </row>
    <row r="3" spans="1:3" s="507" customFormat="1" ht="24.75" thickBot="1">
      <c r="A3" s="500" t="s">
        <v>208</v>
      </c>
      <c r="B3" s="403" t="s">
        <v>411</v>
      </c>
      <c r="C3" s="417"/>
    </row>
    <row r="4" spans="1:3" s="508" customFormat="1" ht="15.75" customHeight="1" thickBot="1">
      <c r="A4" s="268"/>
      <c r="B4" s="268"/>
      <c r="C4" s="269" t="s">
        <v>581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2500000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>
        <v>2500000</v>
      </c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539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418</v>
      </c>
      <c r="C26" s="361">
        <f>+C27+C28</f>
        <v>0</v>
      </c>
    </row>
    <row r="27" spans="1:3" s="510" customFormat="1" ht="12" customHeight="1">
      <c r="A27" s="503" t="s">
        <v>277</v>
      </c>
      <c r="B27" s="504" t="s">
        <v>416</v>
      </c>
      <c r="C27" s="93"/>
    </row>
    <row r="28" spans="1:3" s="510" customFormat="1" ht="12" customHeight="1">
      <c r="A28" s="503" t="s">
        <v>278</v>
      </c>
      <c r="B28" s="505" t="s">
        <v>419</v>
      </c>
      <c r="C28" s="362"/>
    </row>
    <row r="29" spans="1:3" s="510" customFormat="1" ht="12" customHeight="1" thickBot="1">
      <c r="A29" s="502" t="s">
        <v>279</v>
      </c>
      <c r="B29" s="169" t="s">
        <v>540</v>
      </c>
      <c r="C29" s="100"/>
    </row>
    <row r="30" spans="1:3" s="510" customFormat="1" ht="12" customHeight="1" thickBot="1">
      <c r="A30" s="240" t="s">
        <v>23</v>
      </c>
      <c r="B30" s="151" t="s">
        <v>420</v>
      </c>
      <c r="C30" s="361">
        <f>+C31+C32+C33</f>
        <v>0</v>
      </c>
    </row>
    <row r="31" spans="1:3" s="510" customFormat="1" ht="12" customHeight="1">
      <c r="A31" s="503" t="s">
        <v>94</v>
      </c>
      <c r="B31" s="504" t="s">
        <v>300</v>
      </c>
      <c r="C31" s="93"/>
    </row>
    <row r="32" spans="1:3" s="510" customFormat="1" ht="12" customHeight="1">
      <c r="A32" s="503" t="s">
        <v>95</v>
      </c>
      <c r="B32" s="505" t="s">
        <v>301</v>
      </c>
      <c r="C32" s="362"/>
    </row>
    <row r="33" spans="1:3" s="510" customFormat="1" ht="12" customHeight="1" thickBot="1">
      <c r="A33" s="502" t="s">
        <v>96</v>
      </c>
      <c r="B33" s="169" t="s">
        <v>302</v>
      </c>
      <c r="C33" s="100"/>
    </row>
    <row r="34" spans="1:3" s="418" customFormat="1" ht="12" customHeight="1" thickBot="1">
      <c r="A34" s="240" t="s">
        <v>24</v>
      </c>
      <c r="B34" s="151" t="s">
        <v>388</v>
      </c>
      <c r="C34" s="388"/>
    </row>
    <row r="35" spans="1:3" s="418" customFormat="1" ht="12" customHeight="1" thickBot="1">
      <c r="A35" s="240" t="s">
        <v>25</v>
      </c>
      <c r="B35" s="151" t="s">
        <v>421</v>
      </c>
      <c r="C35" s="409"/>
    </row>
    <row r="36" spans="1:3" s="418" customFormat="1" ht="12" customHeight="1" thickBot="1">
      <c r="A36" s="232" t="s">
        <v>26</v>
      </c>
      <c r="B36" s="151" t="s">
        <v>541</v>
      </c>
      <c r="C36" s="410">
        <f>+C8+C20+C25+C26+C30+C34+C35</f>
        <v>2500000</v>
      </c>
    </row>
    <row r="37" spans="1:3" s="418" customFormat="1" ht="12" customHeight="1" thickBot="1">
      <c r="A37" s="276" t="s">
        <v>27</v>
      </c>
      <c r="B37" s="151" t="s">
        <v>423</v>
      </c>
      <c r="C37" s="410">
        <f>+C38+C39+C40</f>
        <v>19850135</v>
      </c>
    </row>
    <row r="38" spans="1:3" s="418" customFormat="1" ht="12" customHeight="1">
      <c r="A38" s="503" t="s">
        <v>424</v>
      </c>
      <c r="B38" s="504" t="s">
        <v>245</v>
      </c>
      <c r="C38" s="93">
        <v>328592</v>
      </c>
    </row>
    <row r="39" spans="1:3" s="418" customFormat="1" ht="12" customHeight="1">
      <c r="A39" s="503" t="s">
        <v>425</v>
      </c>
      <c r="B39" s="505" t="s">
        <v>2</v>
      </c>
      <c r="C39" s="362"/>
    </row>
    <row r="40" spans="1:3" s="510" customFormat="1" ht="12" customHeight="1" thickBot="1">
      <c r="A40" s="502" t="s">
        <v>426</v>
      </c>
      <c r="B40" s="169" t="s">
        <v>427</v>
      </c>
      <c r="C40" s="100">
        <v>19521543</v>
      </c>
    </row>
    <row r="41" spans="1:3" s="510" customFormat="1" ht="15" customHeight="1" thickBot="1">
      <c r="A41" s="276" t="s">
        <v>28</v>
      </c>
      <c r="B41" s="277" t="s">
        <v>428</v>
      </c>
      <c r="C41" s="413">
        <f>+C36+C37</f>
        <v>22350135</v>
      </c>
    </row>
    <row r="42" spans="1:3" s="510" customFormat="1" ht="15" customHeight="1">
      <c r="A42" s="278"/>
      <c r="B42" s="279"/>
      <c r="C42" s="411"/>
    </row>
    <row r="43" spans="1:3" ht="13.5" thickBot="1">
      <c r="A43" s="280"/>
      <c r="B43" s="281"/>
      <c r="C43" s="412"/>
    </row>
    <row r="44" spans="1:3" s="509" customFormat="1" ht="16.5" customHeight="1" thickBot="1">
      <c r="A44" s="282"/>
      <c r="B44" s="283" t="s">
        <v>59</v>
      </c>
      <c r="C44" s="413"/>
    </row>
    <row r="45" spans="1:3" s="511" customFormat="1" ht="12" customHeight="1" thickBot="1">
      <c r="A45" s="240" t="s">
        <v>19</v>
      </c>
      <c r="B45" s="151" t="s">
        <v>429</v>
      </c>
      <c r="C45" s="361">
        <f>SUM(C46:C50)</f>
        <v>21650135</v>
      </c>
    </row>
    <row r="46" spans="1:3" ht="12" customHeight="1">
      <c r="A46" s="502" t="s">
        <v>101</v>
      </c>
      <c r="B46" s="9" t="s">
        <v>50</v>
      </c>
      <c r="C46" s="93">
        <v>7146254</v>
      </c>
    </row>
    <row r="47" spans="1:3" ht="12" customHeight="1">
      <c r="A47" s="502" t="s">
        <v>102</v>
      </c>
      <c r="B47" s="8" t="s">
        <v>188</v>
      </c>
      <c r="C47" s="96">
        <v>2188881</v>
      </c>
    </row>
    <row r="48" spans="1:3" ht="12" customHeight="1">
      <c r="A48" s="502" t="s">
        <v>103</v>
      </c>
      <c r="B48" s="8" t="s">
        <v>144</v>
      </c>
      <c r="C48" s="96">
        <v>12315000</v>
      </c>
    </row>
    <row r="49" spans="1:3" ht="12" customHeight="1">
      <c r="A49" s="502" t="s">
        <v>104</v>
      </c>
      <c r="B49" s="8" t="s">
        <v>189</v>
      </c>
      <c r="C49" s="96"/>
    </row>
    <row r="50" spans="1:3" ht="12" customHeight="1" thickBot="1">
      <c r="A50" s="502" t="s">
        <v>153</v>
      </c>
      <c r="B50" s="8" t="s">
        <v>190</v>
      </c>
      <c r="C50" s="96"/>
    </row>
    <row r="51" spans="1:3" ht="12" customHeight="1" thickBot="1">
      <c r="A51" s="240" t="s">
        <v>20</v>
      </c>
      <c r="B51" s="151" t="s">
        <v>430</v>
      </c>
      <c r="C51" s="361">
        <f>SUM(C52:C54)</f>
        <v>700000</v>
      </c>
    </row>
    <row r="52" spans="1:3" s="511" customFormat="1" ht="12" customHeight="1">
      <c r="A52" s="502" t="s">
        <v>107</v>
      </c>
      <c r="B52" s="9" t="s">
        <v>235</v>
      </c>
      <c r="C52" s="93">
        <v>700000</v>
      </c>
    </row>
    <row r="53" spans="1:3" ht="12" customHeight="1">
      <c r="A53" s="502" t="s">
        <v>108</v>
      </c>
      <c r="B53" s="8" t="s">
        <v>192</v>
      </c>
      <c r="C53" s="96"/>
    </row>
    <row r="54" spans="1:3" ht="12" customHeight="1">
      <c r="A54" s="502" t="s">
        <v>109</v>
      </c>
      <c r="B54" s="8" t="s">
        <v>60</v>
      </c>
      <c r="C54" s="96"/>
    </row>
    <row r="55" spans="1:3" ht="12" customHeight="1" thickBot="1">
      <c r="A55" s="502" t="s">
        <v>110</v>
      </c>
      <c r="B55" s="8" t="s">
        <v>538</v>
      </c>
      <c r="C55" s="96"/>
    </row>
    <row r="56" spans="1:3" ht="15" customHeight="1" thickBot="1">
      <c r="A56" s="240" t="s">
        <v>21</v>
      </c>
      <c r="B56" s="151" t="s">
        <v>13</v>
      </c>
      <c r="C56" s="388"/>
    </row>
    <row r="57" spans="1:3" ht="13.5" thickBot="1">
      <c r="A57" s="240" t="s">
        <v>22</v>
      </c>
      <c r="B57" s="284" t="s">
        <v>545</v>
      </c>
      <c r="C57" s="414">
        <f>+C45+C51+C56</f>
        <v>22350135</v>
      </c>
    </row>
    <row r="58" ht="15" customHeight="1" thickBot="1">
      <c r="C58" s="415"/>
    </row>
    <row r="59" spans="1:3" ht="14.25" customHeight="1" thickBot="1">
      <c r="A59" s="287" t="s">
        <v>533</v>
      </c>
      <c r="B59" s="288"/>
      <c r="C59" s="148">
        <v>2</v>
      </c>
    </row>
    <row r="60" spans="1:3" ht="13.5" thickBot="1">
      <c r="A60" s="287" t="s">
        <v>211</v>
      </c>
      <c r="B60" s="288"/>
      <c r="C60" s="148">
        <v>0.5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PageLayoutView="145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+CONCATENATE("9.3.1. melléklet a 5/",LEFT(ÖSSZEFÜGGÉSEK!A5,4),". (II.23.) önkormányzati rendelethez")</f>
        <v>9.3.1. melléklet a 5/2016. (II.23.) önkormányzati rendelethez</v>
      </c>
    </row>
    <row r="2" spans="1:3" s="507" customFormat="1" ht="25.5" customHeight="1">
      <c r="A2" s="457" t="s">
        <v>209</v>
      </c>
      <c r="B2" s="402" t="s">
        <v>625</v>
      </c>
      <c r="C2" s="416" t="s">
        <v>62</v>
      </c>
    </row>
    <row r="3" spans="1:3" s="507" customFormat="1" ht="24.75" thickBot="1">
      <c r="A3" s="500" t="s">
        <v>208</v>
      </c>
      <c r="B3" s="403" t="s">
        <v>431</v>
      </c>
      <c r="C3" s="417" t="s">
        <v>55</v>
      </c>
    </row>
    <row r="4" spans="1:3" s="508" customFormat="1" ht="15.75" customHeight="1" thickBot="1">
      <c r="A4" s="268"/>
      <c r="B4" s="268"/>
      <c r="C4" s="269" t="s">
        <v>583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2500000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>
        <v>2500000</v>
      </c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539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418</v>
      </c>
      <c r="C26" s="361">
        <f>+C27+C28</f>
        <v>0</v>
      </c>
    </row>
    <row r="27" spans="1:3" s="510" customFormat="1" ht="12" customHeight="1">
      <c r="A27" s="503" t="s">
        <v>277</v>
      </c>
      <c r="B27" s="504" t="s">
        <v>416</v>
      </c>
      <c r="C27" s="93"/>
    </row>
    <row r="28" spans="1:3" s="510" customFormat="1" ht="12" customHeight="1">
      <c r="A28" s="503" t="s">
        <v>278</v>
      </c>
      <c r="B28" s="505" t="s">
        <v>419</v>
      </c>
      <c r="C28" s="362"/>
    </row>
    <row r="29" spans="1:3" s="510" customFormat="1" ht="12" customHeight="1" thickBot="1">
      <c r="A29" s="502" t="s">
        <v>279</v>
      </c>
      <c r="B29" s="169" t="s">
        <v>540</v>
      </c>
      <c r="C29" s="100"/>
    </row>
    <row r="30" spans="1:3" s="510" customFormat="1" ht="12" customHeight="1" thickBot="1">
      <c r="A30" s="240" t="s">
        <v>23</v>
      </c>
      <c r="B30" s="151" t="s">
        <v>420</v>
      </c>
      <c r="C30" s="361">
        <f>+C31+C32+C33</f>
        <v>0</v>
      </c>
    </row>
    <row r="31" spans="1:3" s="510" customFormat="1" ht="12" customHeight="1">
      <c r="A31" s="503" t="s">
        <v>94</v>
      </c>
      <c r="B31" s="504" t="s">
        <v>300</v>
      </c>
      <c r="C31" s="93"/>
    </row>
    <row r="32" spans="1:3" s="510" customFormat="1" ht="12" customHeight="1">
      <c r="A32" s="503" t="s">
        <v>95</v>
      </c>
      <c r="B32" s="505" t="s">
        <v>301</v>
      </c>
      <c r="C32" s="362"/>
    </row>
    <row r="33" spans="1:3" s="510" customFormat="1" ht="12" customHeight="1" thickBot="1">
      <c r="A33" s="502" t="s">
        <v>96</v>
      </c>
      <c r="B33" s="169" t="s">
        <v>302</v>
      </c>
      <c r="C33" s="100"/>
    </row>
    <row r="34" spans="1:3" s="418" customFormat="1" ht="12" customHeight="1" thickBot="1">
      <c r="A34" s="240" t="s">
        <v>24</v>
      </c>
      <c r="B34" s="151" t="s">
        <v>388</v>
      </c>
      <c r="C34" s="388"/>
    </row>
    <row r="35" spans="1:3" s="418" customFormat="1" ht="12" customHeight="1" thickBot="1">
      <c r="A35" s="240" t="s">
        <v>25</v>
      </c>
      <c r="B35" s="151" t="s">
        <v>421</v>
      </c>
      <c r="C35" s="409"/>
    </row>
    <row r="36" spans="1:3" s="418" customFormat="1" ht="12" customHeight="1" thickBot="1">
      <c r="A36" s="232" t="s">
        <v>26</v>
      </c>
      <c r="B36" s="151" t="s">
        <v>541</v>
      </c>
      <c r="C36" s="410">
        <f>+C8+C20+C25+C26+C30+C34+C35</f>
        <v>2500000</v>
      </c>
    </row>
    <row r="37" spans="1:3" s="418" customFormat="1" ht="12" customHeight="1" thickBot="1">
      <c r="A37" s="276" t="s">
        <v>27</v>
      </c>
      <c r="B37" s="151" t="s">
        <v>423</v>
      </c>
      <c r="C37" s="410">
        <f>+C38+C39+C40</f>
        <v>19850135</v>
      </c>
    </row>
    <row r="38" spans="1:3" s="418" customFormat="1" ht="12" customHeight="1">
      <c r="A38" s="503" t="s">
        <v>424</v>
      </c>
      <c r="B38" s="504" t="s">
        <v>245</v>
      </c>
      <c r="C38" s="93">
        <v>328592</v>
      </c>
    </row>
    <row r="39" spans="1:3" s="418" customFormat="1" ht="12" customHeight="1">
      <c r="A39" s="503" t="s">
        <v>425</v>
      </c>
      <c r="B39" s="505" t="s">
        <v>2</v>
      </c>
      <c r="C39" s="362"/>
    </row>
    <row r="40" spans="1:3" s="510" customFormat="1" ht="12" customHeight="1" thickBot="1">
      <c r="A40" s="502" t="s">
        <v>426</v>
      </c>
      <c r="B40" s="169" t="s">
        <v>427</v>
      </c>
      <c r="C40" s="100">
        <v>19521543</v>
      </c>
    </row>
    <row r="41" spans="1:3" s="510" customFormat="1" ht="15" customHeight="1" thickBot="1">
      <c r="A41" s="276" t="s">
        <v>28</v>
      </c>
      <c r="B41" s="277" t="s">
        <v>428</v>
      </c>
      <c r="C41" s="413">
        <f>+C36+C37</f>
        <v>22350135</v>
      </c>
    </row>
    <row r="42" spans="1:3" s="510" customFormat="1" ht="15" customHeight="1">
      <c r="A42" s="278"/>
      <c r="B42" s="279"/>
      <c r="C42" s="411"/>
    </row>
    <row r="43" spans="1:3" ht="13.5" thickBot="1">
      <c r="A43" s="280"/>
      <c r="B43" s="281"/>
      <c r="C43" s="412"/>
    </row>
    <row r="44" spans="1:3" s="509" customFormat="1" ht="16.5" customHeight="1" thickBot="1">
      <c r="A44" s="282"/>
      <c r="B44" s="283" t="s">
        <v>59</v>
      </c>
      <c r="C44" s="413"/>
    </row>
    <row r="45" spans="1:3" s="511" customFormat="1" ht="12" customHeight="1" thickBot="1">
      <c r="A45" s="240" t="s">
        <v>19</v>
      </c>
      <c r="B45" s="151" t="s">
        <v>429</v>
      </c>
      <c r="C45" s="361">
        <f>SUM(C46:C50)</f>
        <v>21650135</v>
      </c>
    </row>
    <row r="46" spans="1:3" ht="12" customHeight="1">
      <c r="A46" s="502" t="s">
        <v>101</v>
      </c>
      <c r="B46" s="9" t="s">
        <v>50</v>
      </c>
      <c r="C46" s="93">
        <v>7146254</v>
      </c>
    </row>
    <row r="47" spans="1:3" ht="12" customHeight="1">
      <c r="A47" s="502" t="s">
        <v>102</v>
      </c>
      <c r="B47" s="8" t="s">
        <v>188</v>
      </c>
      <c r="C47" s="96">
        <v>2188881</v>
      </c>
    </row>
    <row r="48" spans="1:3" ht="12" customHeight="1">
      <c r="A48" s="502" t="s">
        <v>103</v>
      </c>
      <c r="B48" s="8" t="s">
        <v>144</v>
      </c>
      <c r="C48" s="96">
        <v>12315000</v>
      </c>
    </row>
    <row r="49" spans="1:3" ht="12" customHeight="1">
      <c r="A49" s="502" t="s">
        <v>104</v>
      </c>
      <c r="B49" s="8" t="s">
        <v>189</v>
      </c>
      <c r="C49" s="96"/>
    </row>
    <row r="50" spans="1:3" ht="12" customHeight="1" thickBot="1">
      <c r="A50" s="502" t="s">
        <v>153</v>
      </c>
      <c r="B50" s="8" t="s">
        <v>190</v>
      </c>
      <c r="C50" s="96"/>
    </row>
    <row r="51" spans="1:3" ht="12" customHeight="1" thickBot="1">
      <c r="A51" s="240" t="s">
        <v>20</v>
      </c>
      <c r="B51" s="151" t="s">
        <v>430</v>
      </c>
      <c r="C51" s="361">
        <f>SUM(C52:C54)</f>
        <v>700000</v>
      </c>
    </row>
    <row r="52" spans="1:3" s="511" customFormat="1" ht="12" customHeight="1">
      <c r="A52" s="502" t="s">
        <v>107</v>
      </c>
      <c r="B52" s="9" t="s">
        <v>235</v>
      </c>
      <c r="C52" s="93">
        <v>700000</v>
      </c>
    </row>
    <row r="53" spans="1:3" ht="12" customHeight="1">
      <c r="A53" s="502" t="s">
        <v>108</v>
      </c>
      <c r="B53" s="8" t="s">
        <v>192</v>
      </c>
      <c r="C53" s="96"/>
    </row>
    <row r="54" spans="1:3" ht="12" customHeight="1">
      <c r="A54" s="502" t="s">
        <v>109</v>
      </c>
      <c r="B54" s="8" t="s">
        <v>60</v>
      </c>
      <c r="C54" s="96"/>
    </row>
    <row r="55" spans="1:3" ht="12" customHeight="1" thickBot="1">
      <c r="A55" s="502" t="s">
        <v>110</v>
      </c>
      <c r="B55" s="8" t="s">
        <v>538</v>
      </c>
      <c r="C55" s="96"/>
    </row>
    <row r="56" spans="1:3" ht="15" customHeight="1" thickBot="1">
      <c r="A56" s="240" t="s">
        <v>21</v>
      </c>
      <c r="B56" s="151" t="s">
        <v>13</v>
      </c>
      <c r="C56" s="388"/>
    </row>
    <row r="57" spans="1:3" ht="13.5" thickBot="1">
      <c r="A57" s="240" t="s">
        <v>22</v>
      </c>
      <c r="B57" s="284" t="s">
        <v>545</v>
      </c>
      <c r="C57" s="414">
        <f>+C45+C51+C56</f>
        <v>22350135</v>
      </c>
    </row>
    <row r="58" ht="15" customHeight="1" thickBot="1">
      <c r="C58" s="415"/>
    </row>
    <row r="59" spans="1:3" ht="14.25" customHeight="1" thickBot="1">
      <c r="A59" s="287" t="s">
        <v>533</v>
      </c>
      <c r="B59" s="288"/>
      <c r="C59" s="148">
        <v>2</v>
      </c>
    </row>
    <row r="60" spans="1:3" ht="13.5" thickBot="1">
      <c r="A60" s="287" t="s">
        <v>211</v>
      </c>
      <c r="B60" s="288"/>
      <c r="C60" s="148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PageLayoutView="145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+CONCATENATE("9.3.2. melléklet a 5/",LEFT(ÖSSZEFÜGGÉSEK!A5,4),". (II.23.) önkormányzati rendelethez")</f>
        <v>9.3.2. melléklet a 5/2016. (II.23.) önkormányzati rendelethez</v>
      </c>
    </row>
    <row r="2" spans="1:3" s="507" customFormat="1" ht="25.5" customHeight="1">
      <c r="A2" s="457" t="s">
        <v>209</v>
      </c>
      <c r="B2" s="402" t="s">
        <v>212</v>
      </c>
      <c r="C2" s="416" t="s">
        <v>62</v>
      </c>
    </row>
    <row r="3" spans="1:3" s="507" customFormat="1" ht="24.75" thickBot="1">
      <c r="A3" s="500" t="s">
        <v>208</v>
      </c>
      <c r="B3" s="403" t="s">
        <v>432</v>
      </c>
      <c r="C3" s="417" t="s">
        <v>61</v>
      </c>
    </row>
    <row r="4" spans="1:3" s="508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/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539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418</v>
      </c>
      <c r="C26" s="361">
        <f>+C27+C28</f>
        <v>0</v>
      </c>
    </row>
    <row r="27" spans="1:3" s="510" customFormat="1" ht="12" customHeight="1">
      <c r="A27" s="503" t="s">
        <v>277</v>
      </c>
      <c r="B27" s="504" t="s">
        <v>416</v>
      </c>
      <c r="C27" s="93"/>
    </row>
    <row r="28" spans="1:3" s="510" customFormat="1" ht="12" customHeight="1">
      <c r="A28" s="503" t="s">
        <v>278</v>
      </c>
      <c r="B28" s="505" t="s">
        <v>419</v>
      </c>
      <c r="C28" s="362"/>
    </row>
    <row r="29" spans="1:3" s="510" customFormat="1" ht="12" customHeight="1" thickBot="1">
      <c r="A29" s="502" t="s">
        <v>279</v>
      </c>
      <c r="B29" s="169" t="s">
        <v>540</v>
      </c>
      <c r="C29" s="100"/>
    </row>
    <row r="30" spans="1:3" s="510" customFormat="1" ht="12" customHeight="1" thickBot="1">
      <c r="A30" s="240" t="s">
        <v>23</v>
      </c>
      <c r="B30" s="151" t="s">
        <v>420</v>
      </c>
      <c r="C30" s="361">
        <f>+C31+C32+C33</f>
        <v>0</v>
      </c>
    </row>
    <row r="31" spans="1:3" s="510" customFormat="1" ht="12" customHeight="1">
      <c r="A31" s="503" t="s">
        <v>94</v>
      </c>
      <c r="B31" s="504" t="s">
        <v>300</v>
      </c>
      <c r="C31" s="93"/>
    </row>
    <row r="32" spans="1:3" s="510" customFormat="1" ht="12" customHeight="1">
      <c r="A32" s="503" t="s">
        <v>95</v>
      </c>
      <c r="B32" s="505" t="s">
        <v>301</v>
      </c>
      <c r="C32" s="362"/>
    </row>
    <row r="33" spans="1:3" s="510" customFormat="1" ht="12" customHeight="1" thickBot="1">
      <c r="A33" s="502" t="s">
        <v>96</v>
      </c>
      <c r="B33" s="169" t="s">
        <v>302</v>
      </c>
      <c r="C33" s="100"/>
    </row>
    <row r="34" spans="1:3" s="418" customFormat="1" ht="12" customHeight="1" thickBot="1">
      <c r="A34" s="240" t="s">
        <v>24</v>
      </c>
      <c r="B34" s="151" t="s">
        <v>388</v>
      </c>
      <c r="C34" s="388"/>
    </row>
    <row r="35" spans="1:3" s="418" customFormat="1" ht="12" customHeight="1" thickBot="1">
      <c r="A35" s="240" t="s">
        <v>25</v>
      </c>
      <c r="B35" s="151" t="s">
        <v>421</v>
      </c>
      <c r="C35" s="409"/>
    </row>
    <row r="36" spans="1:3" s="418" customFormat="1" ht="12" customHeight="1" thickBot="1">
      <c r="A36" s="232" t="s">
        <v>26</v>
      </c>
      <c r="B36" s="151" t="s">
        <v>541</v>
      </c>
      <c r="C36" s="410">
        <f>+C8+C20+C25+C26+C30+C34+C35</f>
        <v>0</v>
      </c>
    </row>
    <row r="37" spans="1:3" s="418" customFormat="1" ht="12" customHeight="1" thickBot="1">
      <c r="A37" s="276" t="s">
        <v>27</v>
      </c>
      <c r="B37" s="151" t="s">
        <v>423</v>
      </c>
      <c r="C37" s="410">
        <f>+C38+C39+C40</f>
        <v>0</v>
      </c>
    </row>
    <row r="38" spans="1:3" s="418" customFormat="1" ht="12" customHeight="1">
      <c r="A38" s="503" t="s">
        <v>424</v>
      </c>
      <c r="B38" s="504" t="s">
        <v>245</v>
      </c>
      <c r="C38" s="93"/>
    </row>
    <row r="39" spans="1:3" s="418" customFormat="1" ht="12" customHeight="1">
      <c r="A39" s="503" t="s">
        <v>425</v>
      </c>
      <c r="B39" s="505" t="s">
        <v>2</v>
      </c>
      <c r="C39" s="362"/>
    </row>
    <row r="40" spans="1:3" s="510" customFormat="1" ht="12" customHeight="1" thickBot="1">
      <c r="A40" s="502" t="s">
        <v>426</v>
      </c>
      <c r="B40" s="169" t="s">
        <v>427</v>
      </c>
      <c r="C40" s="100"/>
    </row>
    <row r="41" spans="1:3" s="510" customFormat="1" ht="15" customHeight="1" thickBot="1">
      <c r="A41" s="276" t="s">
        <v>28</v>
      </c>
      <c r="B41" s="277" t="s">
        <v>428</v>
      </c>
      <c r="C41" s="413">
        <f>+C36+C37</f>
        <v>0</v>
      </c>
    </row>
    <row r="42" spans="1:3" s="510" customFormat="1" ht="15" customHeight="1">
      <c r="A42" s="278"/>
      <c r="B42" s="279"/>
      <c r="C42" s="411"/>
    </row>
    <row r="43" spans="1:3" ht="13.5" thickBot="1">
      <c r="A43" s="280"/>
      <c r="B43" s="281"/>
      <c r="C43" s="412"/>
    </row>
    <row r="44" spans="1:3" s="509" customFormat="1" ht="16.5" customHeight="1" thickBot="1">
      <c r="A44" s="282"/>
      <c r="B44" s="283" t="s">
        <v>59</v>
      </c>
      <c r="C44" s="413"/>
    </row>
    <row r="45" spans="1:3" s="511" customFormat="1" ht="12" customHeight="1" thickBot="1">
      <c r="A45" s="240" t="s">
        <v>19</v>
      </c>
      <c r="B45" s="151" t="s">
        <v>429</v>
      </c>
      <c r="C45" s="361">
        <f>SUM(C46:C50)</f>
        <v>0</v>
      </c>
    </row>
    <row r="46" spans="1:3" ht="12" customHeight="1">
      <c r="A46" s="502" t="s">
        <v>101</v>
      </c>
      <c r="B46" s="9" t="s">
        <v>50</v>
      </c>
      <c r="C46" s="93"/>
    </row>
    <row r="47" spans="1:3" ht="12" customHeight="1">
      <c r="A47" s="502" t="s">
        <v>102</v>
      </c>
      <c r="B47" s="8" t="s">
        <v>188</v>
      </c>
      <c r="C47" s="96"/>
    </row>
    <row r="48" spans="1:3" ht="12" customHeight="1">
      <c r="A48" s="502" t="s">
        <v>103</v>
      </c>
      <c r="B48" s="8" t="s">
        <v>144</v>
      </c>
      <c r="C48" s="96"/>
    </row>
    <row r="49" spans="1:3" ht="12" customHeight="1">
      <c r="A49" s="502" t="s">
        <v>104</v>
      </c>
      <c r="B49" s="8" t="s">
        <v>189</v>
      </c>
      <c r="C49" s="96"/>
    </row>
    <row r="50" spans="1:3" ht="12" customHeight="1" thickBot="1">
      <c r="A50" s="502" t="s">
        <v>153</v>
      </c>
      <c r="B50" s="8" t="s">
        <v>190</v>
      </c>
      <c r="C50" s="96"/>
    </row>
    <row r="51" spans="1:3" ht="12" customHeight="1" thickBot="1">
      <c r="A51" s="240" t="s">
        <v>20</v>
      </c>
      <c r="B51" s="151" t="s">
        <v>430</v>
      </c>
      <c r="C51" s="361">
        <f>SUM(C52:C54)</f>
        <v>0</v>
      </c>
    </row>
    <row r="52" spans="1:3" s="511" customFormat="1" ht="12" customHeight="1">
      <c r="A52" s="502" t="s">
        <v>107</v>
      </c>
      <c r="B52" s="9" t="s">
        <v>235</v>
      </c>
      <c r="C52" s="93"/>
    </row>
    <row r="53" spans="1:3" ht="12" customHeight="1">
      <c r="A53" s="502" t="s">
        <v>108</v>
      </c>
      <c r="B53" s="8" t="s">
        <v>192</v>
      </c>
      <c r="C53" s="96"/>
    </row>
    <row r="54" spans="1:3" ht="12" customHeight="1">
      <c r="A54" s="502" t="s">
        <v>109</v>
      </c>
      <c r="B54" s="8" t="s">
        <v>60</v>
      </c>
      <c r="C54" s="96"/>
    </row>
    <row r="55" spans="1:3" ht="12" customHeight="1" thickBot="1">
      <c r="A55" s="502" t="s">
        <v>110</v>
      </c>
      <c r="B55" s="8" t="s">
        <v>538</v>
      </c>
      <c r="C55" s="96"/>
    </row>
    <row r="56" spans="1:3" ht="15" customHeight="1" thickBot="1">
      <c r="A56" s="240" t="s">
        <v>21</v>
      </c>
      <c r="B56" s="151" t="s">
        <v>13</v>
      </c>
      <c r="C56" s="388"/>
    </row>
    <row r="57" spans="1:3" ht="13.5" thickBot="1">
      <c r="A57" s="240" t="s">
        <v>22</v>
      </c>
      <c r="B57" s="284" t="s">
        <v>545</v>
      </c>
      <c r="C57" s="414">
        <f>+C45+C51+C56</f>
        <v>0</v>
      </c>
    </row>
    <row r="58" ht="15" customHeight="1" thickBot="1">
      <c r="C58" s="415"/>
    </row>
    <row r="59" spans="1:3" ht="14.25" customHeight="1" thickBot="1">
      <c r="A59" s="287" t="s">
        <v>533</v>
      </c>
      <c r="B59" s="288"/>
      <c r="C59" s="148"/>
    </row>
    <row r="60" spans="1:3" ht="13.5" thickBot="1">
      <c r="A60" s="287" t="s">
        <v>211</v>
      </c>
      <c r="B60" s="288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PageLayoutView="145" workbookViewId="0" topLeftCell="A1">
      <selection activeCell="C2" sqref="C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6" t="str">
        <f>+CONCATENATE("9.3.3. melléklet a 5/",LEFT(ÖSSZEFÜGGÉSEK!A5,4),". (II.23.) önkormányzati rendelethez")</f>
        <v>9.3.3. melléklet a 5/2016. (II.23.) önkormányzati rendelethez</v>
      </c>
    </row>
    <row r="2" spans="1:3" s="507" customFormat="1" ht="25.5" customHeight="1">
      <c r="A2" s="457" t="s">
        <v>209</v>
      </c>
      <c r="B2" s="402" t="s">
        <v>212</v>
      </c>
      <c r="C2" s="416" t="s">
        <v>62</v>
      </c>
    </row>
    <row r="3" spans="1:3" s="507" customFormat="1" ht="24.75" thickBot="1">
      <c r="A3" s="500" t="s">
        <v>208</v>
      </c>
      <c r="B3" s="403" t="s">
        <v>546</v>
      </c>
      <c r="C3" s="417" t="s">
        <v>62</v>
      </c>
    </row>
    <row r="4" spans="1:3" s="508" customFormat="1" ht="15.75" customHeight="1" thickBot="1">
      <c r="A4" s="268"/>
      <c r="B4" s="268"/>
      <c r="C4" s="269" t="s">
        <v>56</v>
      </c>
    </row>
    <row r="5" spans="1:3" ht="13.5" thickBot="1">
      <c r="A5" s="458" t="s">
        <v>210</v>
      </c>
      <c r="B5" s="270" t="s">
        <v>580</v>
      </c>
      <c r="C5" s="271" t="s">
        <v>57</v>
      </c>
    </row>
    <row r="6" spans="1:3" s="509" customFormat="1" ht="12.75" customHeight="1" thickBot="1">
      <c r="A6" s="232"/>
      <c r="B6" s="233" t="s">
        <v>507</v>
      </c>
      <c r="C6" s="234" t="s">
        <v>508</v>
      </c>
    </row>
    <row r="7" spans="1:3" s="509" customFormat="1" ht="15.75" customHeight="1" thickBot="1">
      <c r="A7" s="272"/>
      <c r="B7" s="273" t="s">
        <v>58</v>
      </c>
      <c r="C7" s="274"/>
    </row>
    <row r="8" spans="1:3" s="418" customFormat="1" ht="12" customHeight="1" thickBot="1">
      <c r="A8" s="232" t="s">
        <v>19</v>
      </c>
      <c r="B8" s="275" t="s">
        <v>534</v>
      </c>
      <c r="C8" s="361">
        <f>SUM(C9:C19)</f>
        <v>0</v>
      </c>
    </row>
    <row r="9" spans="1:3" s="418" customFormat="1" ht="12" customHeight="1">
      <c r="A9" s="501" t="s">
        <v>101</v>
      </c>
      <c r="B9" s="10" t="s">
        <v>286</v>
      </c>
      <c r="C9" s="407"/>
    </row>
    <row r="10" spans="1:3" s="418" customFormat="1" ht="12" customHeight="1">
      <c r="A10" s="502" t="s">
        <v>102</v>
      </c>
      <c r="B10" s="8" t="s">
        <v>287</v>
      </c>
      <c r="C10" s="359"/>
    </row>
    <row r="11" spans="1:3" s="418" customFormat="1" ht="12" customHeight="1">
      <c r="A11" s="502" t="s">
        <v>103</v>
      </c>
      <c r="B11" s="8" t="s">
        <v>288</v>
      </c>
      <c r="C11" s="359"/>
    </row>
    <row r="12" spans="1:3" s="418" customFormat="1" ht="12" customHeight="1">
      <c r="A12" s="502" t="s">
        <v>104</v>
      </c>
      <c r="B12" s="8" t="s">
        <v>289</v>
      </c>
      <c r="C12" s="359"/>
    </row>
    <row r="13" spans="1:3" s="418" customFormat="1" ht="12" customHeight="1">
      <c r="A13" s="502" t="s">
        <v>153</v>
      </c>
      <c r="B13" s="8" t="s">
        <v>290</v>
      </c>
      <c r="C13" s="359"/>
    </row>
    <row r="14" spans="1:3" s="418" customFormat="1" ht="12" customHeight="1">
      <c r="A14" s="502" t="s">
        <v>105</v>
      </c>
      <c r="B14" s="8" t="s">
        <v>413</v>
      </c>
      <c r="C14" s="359"/>
    </row>
    <row r="15" spans="1:3" s="418" customFormat="1" ht="12" customHeight="1">
      <c r="A15" s="502" t="s">
        <v>106</v>
      </c>
      <c r="B15" s="7" t="s">
        <v>414</v>
      </c>
      <c r="C15" s="359"/>
    </row>
    <row r="16" spans="1:3" s="418" customFormat="1" ht="12" customHeight="1">
      <c r="A16" s="502" t="s">
        <v>116</v>
      </c>
      <c r="B16" s="8" t="s">
        <v>293</v>
      </c>
      <c r="C16" s="408"/>
    </row>
    <row r="17" spans="1:3" s="510" customFormat="1" ht="12" customHeight="1">
      <c r="A17" s="502" t="s">
        <v>117</v>
      </c>
      <c r="B17" s="8" t="s">
        <v>294</v>
      </c>
      <c r="C17" s="359"/>
    </row>
    <row r="18" spans="1:3" s="510" customFormat="1" ht="12" customHeight="1">
      <c r="A18" s="502" t="s">
        <v>118</v>
      </c>
      <c r="B18" s="8" t="s">
        <v>450</v>
      </c>
      <c r="C18" s="360"/>
    </row>
    <row r="19" spans="1:3" s="510" customFormat="1" ht="12" customHeight="1" thickBot="1">
      <c r="A19" s="502" t="s">
        <v>119</v>
      </c>
      <c r="B19" s="7" t="s">
        <v>295</v>
      </c>
      <c r="C19" s="360"/>
    </row>
    <row r="20" spans="1:3" s="418" customFormat="1" ht="12" customHeight="1" thickBot="1">
      <c r="A20" s="232" t="s">
        <v>20</v>
      </c>
      <c r="B20" s="275" t="s">
        <v>415</v>
      </c>
      <c r="C20" s="361">
        <f>SUM(C21:C23)</f>
        <v>0</v>
      </c>
    </row>
    <row r="21" spans="1:3" s="510" customFormat="1" ht="12" customHeight="1">
      <c r="A21" s="502" t="s">
        <v>107</v>
      </c>
      <c r="B21" s="9" t="s">
        <v>267</v>
      </c>
      <c r="C21" s="359"/>
    </row>
    <row r="22" spans="1:3" s="510" customFormat="1" ht="12" customHeight="1">
      <c r="A22" s="502" t="s">
        <v>108</v>
      </c>
      <c r="B22" s="8" t="s">
        <v>416</v>
      </c>
      <c r="C22" s="359"/>
    </row>
    <row r="23" spans="1:3" s="510" customFormat="1" ht="12" customHeight="1">
      <c r="A23" s="502" t="s">
        <v>109</v>
      </c>
      <c r="B23" s="8" t="s">
        <v>417</v>
      </c>
      <c r="C23" s="359"/>
    </row>
    <row r="24" spans="1:3" s="510" customFormat="1" ht="12" customHeight="1" thickBot="1">
      <c r="A24" s="502" t="s">
        <v>110</v>
      </c>
      <c r="B24" s="8" t="s">
        <v>539</v>
      </c>
      <c r="C24" s="359"/>
    </row>
    <row r="25" spans="1:3" s="510" customFormat="1" ht="12" customHeight="1" thickBot="1">
      <c r="A25" s="240" t="s">
        <v>21</v>
      </c>
      <c r="B25" s="151" t="s">
        <v>179</v>
      </c>
      <c r="C25" s="388"/>
    </row>
    <row r="26" spans="1:3" s="510" customFormat="1" ht="12" customHeight="1" thickBot="1">
      <c r="A26" s="240" t="s">
        <v>22</v>
      </c>
      <c r="B26" s="151" t="s">
        <v>418</v>
      </c>
      <c r="C26" s="361">
        <f>+C27+C28</f>
        <v>0</v>
      </c>
    </row>
    <row r="27" spans="1:3" s="510" customFormat="1" ht="12" customHeight="1">
      <c r="A27" s="503" t="s">
        <v>277</v>
      </c>
      <c r="B27" s="504" t="s">
        <v>416</v>
      </c>
      <c r="C27" s="93"/>
    </row>
    <row r="28" spans="1:3" s="510" customFormat="1" ht="12" customHeight="1">
      <c r="A28" s="503" t="s">
        <v>278</v>
      </c>
      <c r="B28" s="505" t="s">
        <v>419</v>
      </c>
      <c r="C28" s="362"/>
    </row>
    <row r="29" spans="1:3" s="510" customFormat="1" ht="12" customHeight="1" thickBot="1">
      <c r="A29" s="502" t="s">
        <v>279</v>
      </c>
      <c r="B29" s="169" t="s">
        <v>540</v>
      </c>
      <c r="C29" s="100"/>
    </row>
    <row r="30" spans="1:3" s="510" customFormat="1" ht="12" customHeight="1" thickBot="1">
      <c r="A30" s="240" t="s">
        <v>23</v>
      </c>
      <c r="B30" s="151" t="s">
        <v>420</v>
      </c>
      <c r="C30" s="361">
        <f>+C31+C32+C33</f>
        <v>0</v>
      </c>
    </row>
    <row r="31" spans="1:3" s="510" customFormat="1" ht="12" customHeight="1">
      <c r="A31" s="503" t="s">
        <v>94</v>
      </c>
      <c r="B31" s="504" t="s">
        <v>300</v>
      </c>
      <c r="C31" s="93"/>
    </row>
    <row r="32" spans="1:3" s="510" customFormat="1" ht="12" customHeight="1">
      <c r="A32" s="503" t="s">
        <v>95</v>
      </c>
      <c r="B32" s="505" t="s">
        <v>301</v>
      </c>
      <c r="C32" s="362"/>
    </row>
    <row r="33" spans="1:3" s="510" customFormat="1" ht="12" customHeight="1" thickBot="1">
      <c r="A33" s="502" t="s">
        <v>96</v>
      </c>
      <c r="B33" s="169" t="s">
        <v>302</v>
      </c>
      <c r="C33" s="100"/>
    </row>
    <row r="34" spans="1:3" s="418" customFormat="1" ht="12" customHeight="1" thickBot="1">
      <c r="A34" s="240" t="s">
        <v>24</v>
      </c>
      <c r="B34" s="151" t="s">
        <v>388</v>
      </c>
      <c r="C34" s="388"/>
    </row>
    <row r="35" spans="1:3" s="418" customFormat="1" ht="12" customHeight="1" thickBot="1">
      <c r="A35" s="240" t="s">
        <v>25</v>
      </c>
      <c r="B35" s="151" t="s">
        <v>421</v>
      </c>
      <c r="C35" s="409"/>
    </row>
    <row r="36" spans="1:3" s="418" customFormat="1" ht="12" customHeight="1" thickBot="1">
      <c r="A36" s="232" t="s">
        <v>26</v>
      </c>
      <c r="B36" s="151" t="s">
        <v>541</v>
      </c>
      <c r="C36" s="410">
        <f>+C8+C20+C25+C26+C30+C34+C35</f>
        <v>0</v>
      </c>
    </row>
    <row r="37" spans="1:3" s="418" customFormat="1" ht="12" customHeight="1" thickBot="1">
      <c r="A37" s="276" t="s">
        <v>27</v>
      </c>
      <c r="B37" s="151" t="s">
        <v>423</v>
      </c>
      <c r="C37" s="410">
        <f>+C38+C39+C40</f>
        <v>0</v>
      </c>
    </row>
    <row r="38" spans="1:3" s="418" customFormat="1" ht="12" customHeight="1">
      <c r="A38" s="503" t="s">
        <v>424</v>
      </c>
      <c r="B38" s="504" t="s">
        <v>245</v>
      </c>
      <c r="C38" s="93"/>
    </row>
    <row r="39" spans="1:3" s="418" customFormat="1" ht="12" customHeight="1">
      <c r="A39" s="503" t="s">
        <v>425</v>
      </c>
      <c r="B39" s="505" t="s">
        <v>2</v>
      </c>
      <c r="C39" s="362"/>
    </row>
    <row r="40" spans="1:3" s="510" customFormat="1" ht="12" customHeight="1" thickBot="1">
      <c r="A40" s="502" t="s">
        <v>426</v>
      </c>
      <c r="B40" s="169" t="s">
        <v>427</v>
      </c>
      <c r="C40" s="100"/>
    </row>
    <row r="41" spans="1:3" s="510" customFormat="1" ht="15" customHeight="1" thickBot="1">
      <c r="A41" s="276" t="s">
        <v>28</v>
      </c>
      <c r="B41" s="277" t="s">
        <v>428</v>
      </c>
      <c r="C41" s="413">
        <f>+C36+C37</f>
        <v>0</v>
      </c>
    </row>
    <row r="42" spans="1:3" s="510" customFormat="1" ht="15" customHeight="1">
      <c r="A42" s="278"/>
      <c r="B42" s="279"/>
      <c r="C42" s="411"/>
    </row>
    <row r="43" spans="1:3" ht="13.5" thickBot="1">
      <c r="A43" s="280"/>
      <c r="B43" s="281"/>
      <c r="C43" s="412"/>
    </row>
    <row r="44" spans="1:3" s="509" customFormat="1" ht="16.5" customHeight="1" thickBot="1">
      <c r="A44" s="282"/>
      <c r="B44" s="283" t="s">
        <v>59</v>
      </c>
      <c r="C44" s="413"/>
    </row>
    <row r="45" spans="1:3" s="511" customFormat="1" ht="12" customHeight="1" thickBot="1">
      <c r="A45" s="240" t="s">
        <v>19</v>
      </c>
      <c r="B45" s="151" t="s">
        <v>429</v>
      </c>
      <c r="C45" s="361">
        <f>SUM(C46:C50)</f>
        <v>0</v>
      </c>
    </row>
    <row r="46" spans="1:3" ht="12" customHeight="1">
      <c r="A46" s="502" t="s">
        <v>101</v>
      </c>
      <c r="B46" s="9" t="s">
        <v>50</v>
      </c>
      <c r="C46" s="93"/>
    </row>
    <row r="47" spans="1:3" ht="12" customHeight="1">
      <c r="A47" s="502" t="s">
        <v>102</v>
      </c>
      <c r="B47" s="8" t="s">
        <v>188</v>
      </c>
      <c r="C47" s="96"/>
    </row>
    <row r="48" spans="1:3" ht="12" customHeight="1">
      <c r="A48" s="502" t="s">
        <v>103</v>
      </c>
      <c r="B48" s="8" t="s">
        <v>144</v>
      </c>
      <c r="C48" s="96"/>
    </row>
    <row r="49" spans="1:3" ht="12" customHeight="1">
      <c r="A49" s="502" t="s">
        <v>104</v>
      </c>
      <c r="B49" s="8" t="s">
        <v>189</v>
      </c>
      <c r="C49" s="96"/>
    </row>
    <row r="50" spans="1:3" ht="12" customHeight="1" thickBot="1">
      <c r="A50" s="502" t="s">
        <v>153</v>
      </c>
      <c r="B50" s="8" t="s">
        <v>190</v>
      </c>
      <c r="C50" s="96"/>
    </row>
    <row r="51" spans="1:3" ht="12" customHeight="1" thickBot="1">
      <c r="A51" s="240" t="s">
        <v>20</v>
      </c>
      <c r="B51" s="151" t="s">
        <v>430</v>
      </c>
      <c r="C51" s="361">
        <f>SUM(C52:C54)</f>
        <v>0</v>
      </c>
    </row>
    <row r="52" spans="1:3" s="511" customFormat="1" ht="12" customHeight="1">
      <c r="A52" s="502" t="s">
        <v>107</v>
      </c>
      <c r="B52" s="9" t="s">
        <v>235</v>
      </c>
      <c r="C52" s="93"/>
    </row>
    <row r="53" spans="1:3" ht="12" customHeight="1">
      <c r="A53" s="502" t="s">
        <v>108</v>
      </c>
      <c r="B53" s="8" t="s">
        <v>192</v>
      </c>
      <c r="C53" s="96"/>
    </row>
    <row r="54" spans="1:3" ht="12" customHeight="1">
      <c r="A54" s="502" t="s">
        <v>109</v>
      </c>
      <c r="B54" s="8" t="s">
        <v>60</v>
      </c>
      <c r="C54" s="96"/>
    </row>
    <row r="55" spans="1:3" ht="12" customHeight="1" thickBot="1">
      <c r="A55" s="502" t="s">
        <v>110</v>
      </c>
      <c r="B55" s="8" t="s">
        <v>538</v>
      </c>
      <c r="C55" s="96"/>
    </row>
    <row r="56" spans="1:3" ht="15" customHeight="1" thickBot="1">
      <c r="A56" s="240" t="s">
        <v>21</v>
      </c>
      <c r="B56" s="151" t="s">
        <v>13</v>
      </c>
      <c r="C56" s="388"/>
    </row>
    <row r="57" spans="1:3" ht="13.5" thickBot="1">
      <c r="A57" s="240" t="s">
        <v>22</v>
      </c>
      <c r="B57" s="284" t="s">
        <v>545</v>
      </c>
      <c r="C57" s="414">
        <f>+C45+C51+C56</f>
        <v>0</v>
      </c>
    </row>
    <row r="58" ht="15" customHeight="1" thickBot="1">
      <c r="C58" s="415"/>
    </row>
    <row r="59" spans="1:3" ht="14.25" customHeight="1" thickBot="1">
      <c r="A59" s="287" t="s">
        <v>533</v>
      </c>
      <c r="B59" s="288"/>
      <c r="C59" s="148"/>
    </row>
    <row r="60" spans="1:3" ht="13.5" thickBot="1">
      <c r="A60" s="287" t="s">
        <v>211</v>
      </c>
      <c r="B60" s="288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3" sqref="C3:G3"/>
    </sheetView>
  </sheetViews>
  <sheetFormatPr defaultColWidth="9.00390625" defaultRowHeight="12.75"/>
  <cols>
    <col min="1" max="1" width="5.50390625" style="51" customWidth="1"/>
    <col min="2" max="2" width="33.125" style="51" customWidth="1"/>
    <col min="3" max="3" width="12.375" style="51" customWidth="1"/>
    <col min="4" max="4" width="11.50390625" style="51" customWidth="1"/>
    <col min="5" max="5" width="11.375" style="51" customWidth="1"/>
    <col min="6" max="6" width="11.00390625" style="51" customWidth="1"/>
    <col min="7" max="7" width="14.375" style="51" customWidth="1"/>
    <col min="8" max="16384" width="9.375" style="51" customWidth="1"/>
  </cols>
  <sheetData>
    <row r="1" spans="1:7" ht="43.5" customHeight="1">
      <c r="A1" s="642" t="s">
        <v>3</v>
      </c>
      <c r="B1" s="642"/>
      <c r="C1" s="642"/>
      <c r="D1" s="642"/>
      <c r="E1" s="642"/>
      <c r="F1" s="642"/>
      <c r="G1" s="642"/>
    </row>
    <row r="3" spans="1:7" s="193" customFormat="1" ht="27" customHeight="1">
      <c r="A3" s="191" t="s">
        <v>216</v>
      </c>
      <c r="B3" s="192"/>
      <c r="C3" s="641" t="s">
        <v>626</v>
      </c>
      <c r="D3" s="641"/>
      <c r="E3" s="641"/>
      <c r="F3" s="641"/>
      <c r="G3" s="641"/>
    </row>
    <row r="4" spans="1:7" s="193" customFormat="1" ht="15.75">
      <c r="A4" s="192"/>
      <c r="B4" s="192"/>
      <c r="C4" s="192"/>
      <c r="D4" s="192"/>
      <c r="E4" s="192"/>
      <c r="F4" s="192"/>
      <c r="G4" s="192"/>
    </row>
    <row r="5" spans="1:7" s="193" customFormat="1" ht="24.75" customHeight="1">
      <c r="A5" s="191" t="s">
        <v>217</v>
      </c>
      <c r="B5" s="192"/>
      <c r="C5" s="641" t="s">
        <v>627</v>
      </c>
      <c r="D5" s="641"/>
      <c r="E5" s="641"/>
      <c r="F5" s="641"/>
      <c r="G5" s="192"/>
    </row>
    <row r="6" spans="1:7" s="194" customFormat="1" ht="12.75">
      <c r="A6" s="249"/>
      <c r="B6" s="249"/>
      <c r="C6" s="249"/>
      <c r="D6" s="249"/>
      <c r="E6" s="249"/>
      <c r="F6" s="249"/>
      <c r="G6" s="249"/>
    </row>
    <row r="7" spans="1:7" s="195" customFormat="1" ht="15" customHeight="1">
      <c r="A7" s="306" t="s">
        <v>628</v>
      </c>
      <c r="B7" s="305"/>
      <c r="C7" s="305"/>
      <c r="D7" s="291"/>
      <c r="E7" s="291"/>
      <c r="F7" s="291"/>
      <c r="G7" s="291"/>
    </row>
    <row r="8" spans="1:7" s="195" customFormat="1" ht="15" customHeight="1" thickBot="1">
      <c r="A8" s="306" t="s">
        <v>629</v>
      </c>
      <c r="B8" s="291"/>
      <c r="C8" s="291"/>
      <c r="D8" s="291"/>
      <c r="E8" s="291"/>
      <c r="F8" s="291"/>
      <c r="G8" s="291"/>
    </row>
    <row r="9" spans="1:7" s="92" customFormat="1" ht="42" customHeight="1" thickBot="1">
      <c r="A9" s="229" t="s">
        <v>17</v>
      </c>
      <c r="B9" s="230" t="s">
        <v>218</v>
      </c>
      <c r="C9" s="230" t="s">
        <v>219</v>
      </c>
      <c r="D9" s="230" t="s">
        <v>220</v>
      </c>
      <c r="E9" s="230" t="s">
        <v>221</v>
      </c>
      <c r="F9" s="230" t="s">
        <v>222</v>
      </c>
      <c r="G9" s="231" t="s">
        <v>54</v>
      </c>
    </row>
    <row r="10" spans="1:7" ht="24" customHeight="1">
      <c r="A10" s="292" t="s">
        <v>19</v>
      </c>
      <c r="B10" s="238" t="s">
        <v>223</v>
      </c>
      <c r="C10" s="593" t="s">
        <v>630</v>
      </c>
      <c r="D10" s="196"/>
      <c r="E10" s="196"/>
      <c r="F10" s="196"/>
      <c r="G10" s="293">
        <v>3770509</v>
      </c>
    </row>
    <row r="11" spans="1:7" ht="24" customHeight="1">
      <c r="A11" s="294" t="s">
        <v>20</v>
      </c>
      <c r="B11" s="239" t="s">
        <v>224</v>
      </c>
      <c r="C11" s="197"/>
      <c r="D11" s="197"/>
      <c r="E11" s="197"/>
      <c r="F11" s="197"/>
      <c r="G11" s="295">
        <f aca="true" t="shared" si="0" ref="G11:G16">SUM(C11:F11)</f>
        <v>0</v>
      </c>
    </row>
    <row r="12" spans="1:7" ht="24" customHeight="1">
      <c r="A12" s="294" t="s">
        <v>21</v>
      </c>
      <c r="B12" s="239" t="s">
        <v>225</v>
      </c>
      <c r="C12" s="197"/>
      <c r="D12" s="197"/>
      <c r="E12" s="197"/>
      <c r="F12" s="197"/>
      <c r="G12" s="295">
        <f t="shared" si="0"/>
        <v>0</v>
      </c>
    </row>
    <row r="13" spans="1:7" ht="24" customHeight="1">
      <c r="A13" s="294" t="s">
        <v>22</v>
      </c>
      <c r="B13" s="239" t="s">
        <v>226</v>
      </c>
      <c r="C13" s="197"/>
      <c r="D13" s="197"/>
      <c r="E13" s="197"/>
      <c r="F13" s="197"/>
      <c r="G13" s="295">
        <f t="shared" si="0"/>
        <v>0</v>
      </c>
    </row>
    <row r="14" spans="1:7" ht="24" customHeight="1">
      <c r="A14" s="294" t="s">
        <v>23</v>
      </c>
      <c r="B14" s="239" t="s">
        <v>227</v>
      </c>
      <c r="C14" s="197"/>
      <c r="D14" s="197"/>
      <c r="E14" s="197"/>
      <c r="F14" s="197"/>
      <c r="G14" s="295">
        <f t="shared" si="0"/>
        <v>0</v>
      </c>
    </row>
    <row r="15" spans="1:7" ht="24" customHeight="1" thickBot="1">
      <c r="A15" s="296" t="s">
        <v>24</v>
      </c>
      <c r="B15" s="297" t="s">
        <v>228</v>
      </c>
      <c r="C15" s="594" t="s">
        <v>631</v>
      </c>
      <c r="D15" s="198"/>
      <c r="E15" s="198"/>
      <c r="F15" s="198"/>
      <c r="G15" s="298">
        <v>7192</v>
      </c>
    </row>
    <row r="16" spans="1:7" s="199" customFormat="1" ht="24" customHeight="1" thickBot="1">
      <c r="A16" s="299" t="s">
        <v>25</v>
      </c>
      <c r="B16" s="300" t="s">
        <v>54</v>
      </c>
      <c r="C16" s="301">
        <v>3777701</v>
      </c>
      <c r="D16" s="301">
        <f>SUM(D10:D15)</f>
        <v>0</v>
      </c>
      <c r="E16" s="301">
        <f>SUM(E10:E15)</f>
        <v>0</v>
      </c>
      <c r="F16" s="301">
        <f>SUM(F10:F15)</f>
        <v>0</v>
      </c>
      <c r="G16" s="302">
        <f t="shared" si="0"/>
        <v>3777701</v>
      </c>
    </row>
    <row r="17" spans="1:7" s="194" customFormat="1" ht="12.75">
      <c r="A17" s="249"/>
      <c r="B17" s="249"/>
      <c r="C17" s="249"/>
      <c r="D17" s="249"/>
      <c r="E17" s="249"/>
      <c r="F17" s="249"/>
      <c r="G17" s="249"/>
    </row>
    <row r="18" spans="1:7" s="194" customFormat="1" ht="12.75">
      <c r="A18" s="249"/>
      <c r="B18" s="249"/>
      <c r="C18" s="249"/>
      <c r="D18" s="249"/>
      <c r="E18" s="249"/>
      <c r="F18" s="249"/>
      <c r="G18" s="249"/>
    </row>
    <row r="19" spans="1:7" s="194" customFormat="1" ht="12.75">
      <c r="A19" s="249"/>
      <c r="B19" s="249"/>
      <c r="C19" s="249"/>
      <c r="D19" s="249"/>
      <c r="E19" s="249"/>
      <c r="F19" s="249"/>
      <c r="G19" s="249"/>
    </row>
    <row r="20" spans="1:7" s="194" customFormat="1" ht="15.75">
      <c r="A20" s="193" t="str">
        <f>+CONCATENATE("Balatongyörök, ",LEFT(ÖSSZEFÜGGÉSEK!A5,4),". feruár hó 11. nap")</f>
        <v>Balatongyörök, 2016. feruár hó 11. nap</v>
      </c>
      <c r="B20" s="249"/>
      <c r="C20" s="249"/>
      <c r="D20" s="249"/>
      <c r="E20" s="249"/>
      <c r="F20" s="249"/>
      <c r="G20" s="249"/>
    </row>
    <row r="21" spans="1:7" s="194" customFormat="1" ht="12.75">
      <c r="A21" s="249"/>
      <c r="B21" s="249"/>
      <c r="C21" s="249"/>
      <c r="D21" s="249"/>
      <c r="E21" s="249"/>
      <c r="F21" s="249"/>
      <c r="G21" s="249"/>
    </row>
    <row r="22" spans="1:7" ht="12.75">
      <c r="A22" s="249"/>
      <c r="B22" s="249"/>
      <c r="C22" s="249"/>
      <c r="D22" s="249"/>
      <c r="E22" s="249"/>
      <c r="F22" s="249"/>
      <c r="G22" s="249"/>
    </row>
    <row r="23" spans="1:7" ht="12.75">
      <c r="A23" s="249"/>
      <c r="B23" s="249"/>
      <c r="C23" s="194"/>
      <c r="D23" s="194"/>
      <c r="E23" s="194"/>
      <c r="F23" s="194"/>
      <c r="G23" s="249"/>
    </row>
    <row r="24" spans="1:7" ht="13.5">
      <c r="A24" s="249"/>
      <c r="B24" s="249"/>
      <c r="C24" s="303"/>
      <c r="D24" s="304" t="s">
        <v>229</v>
      </c>
      <c r="E24" s="304"/>
      <c r="F24" s="303"/>
      <c r="G24" s="249"/>
    </row>
    <row r="25" spans="3:6" ht="13.5">
      <c r="C25" s="200"/>
      <c r="D25" s="201"/>
      <c r="E25" s="201"/>
      <c r="F25" s="200"/>
    </row>
    <row r="26" spans="3:6" ht="13.5">
      <c r="C26" s="200"/>
      <c r="D26" s="201"/>
      <c r="E26" s="201"/>
      <c r="F26" s="200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5/2016. (II.23.)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SheetLayoutView="100" zoomScalePageLayoutView="120" workbookViewId="0" topLeftCell="A100">
      <selection activeCell="B139" sqref="B139"/>
    </sheetView>
  </sheetViews>
  <sheetFormatPr defaultColWidth="9.00390625" defaultRowHeight="12.75"/>
  <cols>
    <col min="1" max="1" width="9.00390625" style="432" customWidth="1"/>
    <col min="2" max="2" width="75.875" style="432" customWidth="1"/>
    <col min="3" max="3" width="15.50390625" style="433" customWidth="1"/>
    <col min="4" max="5" width="15.50390625" style="432" customWidth="1"/>
    <col min="6" max="6" width="9.00390625" style="42" customWidth="1"/>
    <col min="7" max="16384" width="9.375" style="42" customWidth="1"/>
  </cols>
  <sheetData>
    <row r="1" spans="1:5" ht="15.75" customHeight="1">
      <c r="A1" s="595" t="s">
        <v>16</v>
      </c>
      <c r="B1" s="595"/>
      <c r="C1" s="595"/>
      <c r="D1" s="595"/>
      <c r="E1" s="595"/>
    </row>
    <row r="2" spans="1:5" ht="15.75" customHeight="1" thickBot="1">
      <c r="A2" s="596" t="s">
        <v>157</v>
      </c>
      <c r="B2" s="596"/>
      <c r="D2" s="168"/>
      <c r="E2" s="351" t="s">
        <v>236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55" t="str">
        <f>+CONCATENATE(LEFT(ÖSSZEFÜGGÉSEK!A5,4)-1,". évi várható")</f>
        <v>2015. évi várható</v>
      </c>
      <c r="E3" s="190" t="str">
        <f>+'1.1.sz.mell.'!C3</f>
        <v>2016. évi előirányzat</v>
      </c>
    </row>
    <row r="4" spans="1:5" s="44" customFormat="1" ht="12" customHeight="1" thickBot="1">
      <c r="A4" s="35" t="s">
        <v>507</v>
      </c>
      <c r="B4" s="36" t="s">
        <v>508</v>
      </c>
      <c r="C4" s="36" t="s">
        <v>509</v>
      </c>
      <c r="D4" s="36" t="s">
        <v>511</v>
      </c>
      <c r="E4" s="499" t="s">
        <v>510</v>
      </c>
    </row>
    <row r="5" spans="1:5" s="1" customFormat="1" ht="12" customHeight="1" thickBot="1">
      <c r="A5" s="20" t="s">
        <v>19</v>
      </c>
      <c r="B5" s="21" t="s">
        <v>261</v>
      </c>
      <c r="C5" s="447">
        <f>+C6+C7+C8+C9+C10+C11</f>
        <v>78008</v>
      </c>
      <c r="D5" s="447">
        <f>+D6+D7+D8+D9+D10+D11</f>
        <v>99066</v>
      </c>
      <c r="E5" s="307">
        <f>+E6+E7+E8+E9+E10+E11</f>
        <v>94263</v>
      </c>
    </row>
    <row r="6" spans="1:5" s="1" customFormat="1" ht="12" customHeight="1">
      <c r="A6" s="15" t="s">
        <v>101</v>
      </c>
      <c r="B6" s="467" t="s">
        <v>262</v>
      </c>
      <c r="C6" s="449">
        <v>29646</v>
      </c>
      <c r="D6" s="449">
        <v>84550</v>
      </c>
      <c r="E6" s="309">
        <v>83345</v>
      </c>
    </row>
    <row r="7" spans="1:5" s="1" customFormat="1" ht="12" customHeight="1">
      <c r="A7" s="14" t="s">
        <v>102</v>
      </c>
      <c r="B7" s="468" t="s">
        <v>263</v>
      </c>
      <c r="C7" s="448"/>
      <c r="D7" s="448"/>
      <c r="E7" s="308"/>
    </row>
    <row r="8" spans="1:5" s="1" customFormat="1" ht="12" customHeight="1">
      <c r="A8" s="14" t="s">
        <v>103</v>
      </c>
      <c r="B8" s="468" t="s">
        <v>264</v>
      </c>
      <c r="C8" s="448">
        <v>2585</v>
      </c>
      <c r="D8" s="448">
        <v>4883</v>
      </c>
      <c r="E8" s="308">
        <v>9415</v>
      </c>
    </row>
    <row r="9" spans="1:5" s="1" customFormat="1" ht="12" customHeight="1">
      <c r="A9" s="14" t="s">
        <v>104</v>
      </c>
      <c r="B9" s="468" t="s">
        <v>265</v>
      </c>
      <c r="C9" s="448">
        <v>1463</v>
      </c>
      <c r="D9" s="448">
        <v>1632</v>
      </c>
      <c r="E9" s="308">
        <v>1503</v>
      </c>
    </row>
    <row r="10" spans="1:5" s="1" customFormat="1" ht="12" customHeight="1">
      <c r="A10" s="14" t="s">
        <v>153</v>
      </c>
      <c r="B10" s="337" t="s">
        <v>446</v>
      </c>
      <c r="C10" s="448">
        <v>44314</v>
      </c>
      <c r="D10" s="448">
        <v>8001</v>
      </c>
      <c r="E10" s="308"/>
    </row>
    <row r="11" spans="1:5" s="1" customFormat="1" ht="12" customHeight="1" thickBot="1">
      <c r="A11" s="16" t="s">
        <v>105</v>
      </c>
      <c r="B11" s="338" t="s">
        <v>447</v>
      </c>
      <c r="C11" s="448"/>
      <c r="D11" s="448"/>
      <c r="E11" s="308"/>
    </row>
    <row r="12" spans="1:5" s="1" customFormat="1" ht="12" customHeight="1" thickBot="1">
      <c r="A12" s="20" t="s">
        <v>20</v>
      </c>
      <c r="B12" s="336" t="s">
        <v>266</v>
      </c>
      <c r="C12" s="447">
        <f>+C13+C14+C15+C16+C17</f>
        <v>6290</v>
      </c>
      <c r="D12" s="447">
        <f>+D13+D14+D15+D16+D17</f>
        <v>7640</v>
      </c>
      <c r="E12" s="307">
        <f>+E13+E14+E15+E16+E17</f>
        <v>1250</v>
      </c>
    </row>
    <row r="13" spans="1:5" s="1" customFormat="1" ht="12" customHeight="1">
      <c r="A13" s="15" t="s">
        <v>107</v>
      </c>
      <c r="B13" s="467" t="s">
        <v>267</v>
      </c>
      <c r="C13" s="449"/>
      <c r="D13" s="449"/>
      <c r="E13" s="309"/>
    </row>
    <row r="14" spans="1:5" s="1" customFormat="1" ht="12" customHeight="1">
      <c r="A14" s="14" t="s">
        <v>108</v>
      </c>
      <c r="B14" s="468" t="s">
        <v>268</v>
      </c>
      <c r="C14" s="448"/>
      <c r="D14" s="448"/>
      <c r="E14" s="308"/>
    </row>
    <row r="15" spans="1:5" s="1" customFormat="1" ht="12" customHeight="1">
      <c r="A15" s="14" t="s">
        <v>109</v>
      </c>
      <c r="B15" s="468" t="s">
        <v>436</v>
      </c>
      <c r="C15" s="448"/>
      <c r="D15" s="448"/>
      <c r="E15" s="308"/>
    </row>
    <row r="16" spans="1:5" s="1" customFormat="1" ht="12" customHeight="1">
      <c r="A16" s="14" t="s">
        <v>110</v>
      </c>
      <c r="B16" s="468" t="s">
        <v>437</v>
      </c>
      <c r="C16" s="448"/>
      <c r="D16" s="448"/>
      <c r="E16" s="308"/>
    </row>
    <row r="17" spans="1:5" s="1" customFormat="1" ht="12" customHeight="1">
      <c r="A17" s="14" t="s">
        <v>111</v>
      </c>
      <c r="B17" s="468" t="s">
        <v>269</v>
      </c>
      <c r="C17" s="448">
        <v>6290</v>
      </c>
      <c r="D17" s="448">
        <v>7640</v>
      </c>
      <c r="E17" s="308">
        <v>1250</v>
      </c>
    </row>
    <row r="18" spans="1:5" s="1" customFormat="1" ht="12" customHeight="1" thickBot="1">
      <c r="A18" s="16" t="s">
        <v>120</v>
      </c>
      <c r="B18" s="338" t="s">
        <v>270</v>
      </c>
      <c r="C18" s="450"/>
      <c r="D18" s="450"/>
      <c r="E18" s="310"/>
    </row>
    <row r="19" spans="1:5" s="1" customFormat="1" ht="12" customHeight="1" thickBot="1">
      <c r="A19" s="20" t="s">
        <v>21</v>
      </c>
      <c r="B19" s="21" t="s">
        <v>271</v>
      </c>
      <c r="C19" s="447">
        <f>+C20+C21+C22+C23+C24</f>
        <v>341767</v>
      </c>
      <c r="D19" s="447">
        <f>+D20+D21+D22+D23+D24</f>
        <v>221167</v>
      </c>
      <c r="E19" s="307">
        <f>+E20+E21+E22+E23+E24</f>
        <v>0</v>
      </c>
    </row>
    <row r="20" spans="1:5" s="1" customFormat="1" ht="12" customHeight="1">
      <c r="A20" s="15" t="s">
        <v>90</v>
      </c>
      <c r="B20" s="467" t="s">
        <v>272</v>
      </c>
      <c r="C20" s="449">
        <v>20556</v>
      </c>
      <c r="D20" s="449"/>
      <c r="E20" s="309"/>
    </row>
    <row r="21" spans="1:5" s="1" customFormat="1" ht="12" customHeight="1">
      <c r="A21" s="14" t="s">
        <v>91</v>
      </c>
      <c r="B21" s="468" t="s">
        <v>273</v>
      </c>
      <c r="C21" s="448"/>
      <c r="D21" s="448"/>
      <c r="E21" s="308"/>
    </row>
    <row r="22" spans="1:5" s="1" customFormat="1" ht="12" customHeight="1">
      <c r="A22" s="14" t="s">
        <v>92</v>
      </c>
      <c r="B22" s="468" t="s">
        <v>438</v>
      </c>
      <c r="C22" s="448"/>
      <c r="D22" s="448"/>
      <c r="E22" s="308"/>
    </row>
    <row r="23" spans="1:5" s="1" customFormat="1" ht="12" customHeight="1">
      <c r="A23" s="14" t="s">
        <v>93</v>
      </c>
      <c r="B23" s="468" t="s">
        <v>439</v>
      </c>
      <c r="C23" s="448"/>
      <c r="D23" s="448"/>
      <c r="E23" s="308"/>
    </row>
    <row r="24" spans="1:5" s="1" customFormat="1" ht="12" customHeight="1">
      <c r="A24" s="14" t="s">
        <v>176</v>
      </c>
      <c r="B24" s="468" t="s">
        <v>274</v>
      </c>
      <c r="C24" s="448">
        <v>321211</v>
      </c>
      <c r="D24" s="448">
        <v>221167</v>
      </c>
      <c r="E24" s="308"/>
    </row>
    <row r="25" spans="1:5" s="1" customFormat="1" ht="12" customHeight="1" thickBot="1">
      <c r="A25" s="16" t="s">
        <v>177</v>
      </c>
      <c r="B25" s="469" t="s">
        <v>275</v>
      </c>
      <c r="C25" s="450"/>
      <c r="D25" s="450">
        <v>166139</v>
      </c>
      <c r="E25" s="310"/>
    </row>
    <row r="26" spans="1:5" s="1" customFormat="1" ht="12" customHeight="1" thickBot="1">
      <c r="A26" s="20" t="s">
        <v>178</v>
      </c>
      <c r="B26" s="21" t="s">
        <v>276</v>
      </c>
      <c r="C26" s="454">
        <f>SUM(C27:C33)</f>
        <v>139303</v>
      </c>
      <c r="D26" s="454">
        <f>SUM(D27:D33)</f>
        <v>119877</v>
      </c>
      <c r="E26" s="498">
        <f>SUM(E27:E33)</f>
        <v>112600</v>
      </c>
    </row>
    <row r="27" spans="1:5" s="1" customFormat="1" ht="12" customHeight="1">
      <c r="A27" s="15" t="s">
        <v>277</v>
      </c>
      <c r="B27" s="467" t="s">
        <v>571</v>
      </c>
      <c r="C27" s="449">
        <v>96224</v>
      </c>
      <c r="D27" s="449">
        <v>69618</v>
      </c>
      <c r="E27" s="342">
        <v>71000</v>
      </c>
    </row>
    <row r="28" spans="1:5" s="1" customFormat="1" ht="12" customHeight="1">
      <c r="A28" s="14" t="s">
        <v>278</v>
      </c>
      <c r="B28" s="468" t="s">
        <v>572</v>
      </c>
      <c r="C28" s="448">
        <v>25258</v>
      </c>
      <c r="D28" s="448">
        <v>28268</v>
      </c>
      <c r="E28" s="343">
        <v>25000</v>
      </c>
    </row>
    <row r="29" spans="1:5" s="1" customFormat="1" ht="12" customHeight="1">
      <c r="A29" s="14" t="s">
        <v>279</v>
      </c>
      <c r="B29" s="468" t="s">
        <v>573</v>
      </c>
      <c r="C29" s="448">
        <v>13606</v>
      </c>
      <c r="D29" s="448">
        <v>16526</v>
      </c>
      <c r="E29" s="343">
        <v>12500</v>
      </c>
    </row>
    <row r="30" spans="1:5" s="1" customFormat="1" ht="12" customHeight="1">
      <c r="A30" s="14" t="s">
        <v>280</v>
      </c>
      <c r="B30" s="468" t="s">
        <v>574</v>
      </c>
      <c r="C30" s="448">
        <v>272</v>
      </c>
      <c r="D30" s="448">
        <v>8</v>
      </c>
      <c r="E30" s="343">
        <v>50</v>
      </c>
    </row>
    <row r="31" spans="1:5" s="1" customFormat="1" ht="12" customHeight="1">
      <c r="A31" s="14" t="s">
        <v>568</v>
      </c>
      <c r="B31" s="468" t="s">
        <v>281</v>
      </c>
      <c r="C31" s="448">
        <v>3586</v>
      </c>
      <c r="D31" s="448">
        <v>4366</v>
      </c>
      <c r="E31" s="343">
        <v>3500</v>
      </c>
    </row>
    <row r="32" spans="1:5" s="1" customFormat="1" ht="12" customHeight="1">
      <c r="A32" s="14" t="s">
        <v>569</v>
      </c>
      <c r="B32" s="468" t="s">
        <v>282</v>
      </c>
      <c r="C32" s="448"/>
      <c r="D32" s="448"/>
      <c r="E32" s="343"/>
    </row>
    <row r="33" spans="1:5" s="1" customFormat="1" ht="12" customHeight="1" thickBot="1">
      <c r="A33" s="16" t="s">
        <v>570</v>
      </c>
      <c r="B33" s="469" t="s">
        <v>283</v>
      </c>
      <c r="C33" s="450">
        <v>357</v>
      </c>
      <c r="D33" s="450">
        <v>1091</v>
      </c>
      <c r="E33" s="349">
        <v>550</v>
      </c>
    </row>
    <row r="34" spans="1:5" s="1" customFormat="1" ht="12" customHeight="1" thickBot="1">
      <c r="A34" s="20" t="s">
        <v>23</v>
      </c>
      <c r="B34" s="21" t="s">
        <v>448</v>
      </c>
      <c r="C34" s="447">
        <f>SUM(C35:C45)</f>
        <v>75182</v>
      </c>
      <c r="D34" s="447">
        <f>SUM(D35:D45)</f>
        <v>102266</v>
      </c>
      <c r="E34" s="307">
        <f>SUM(E35:E45)</f>
        <v>73901</v>
      </c>
    </row>
    <row r="35" spans="1:5" s="1" customFormat="1" ht="12" customHeight="1">
      <c r="A35" s="15" t="s">
        <v>94</v>
      </c>
      <c r="B35" s="467" t="s">
        <v>286</v>
      </c>
      <c r="C35" s="449">
        <v>2</v>
      </c>
      <c r="D35" s="449"/>
      <c r="E35" s="309"/>
    </row>
    <row r="36" spans="1:5" s="1" customFormat="1" ht="12" customHeight="1">
      <c r="A36" s="14" t="s">
        <v>95</v>
      </c>
      <c r="B36" s="468" t="s">
        <v>287</v>
      </c>
      <c r="C36" s="448">
        <v>54937</v>
      </c>
      <c r="D36" s="448">
        <v>80289</v>
      </c>
      <c r="E36" s="308">
        <v>56600</v>
      </c>
    </row>
    <row r="37" spans="1:5" s="1" customFormat="1" ht="12" customHeight="1">
      <c r="A37" s="14" t="s">
        <v>96</v>
      </c>
      <c r="B37" s="468" t="s">
        <v>288</v>
      </c>
      <c r="C37" s="448">
        <v>1488</v>
      </c>
      <c r="D37" s="448">
        <v>2856</v>
      </c>
      <c r="E37" s="308">
        <v>2388</v>
      </c>
    </row>
    <row r="38" spans="1:5" s="1" customFormat="1" ht="12" customHeight="1">
      <c r="A38" s="14" t="s">
        <v>180</v>
      </c>
      <c r="B38" s="468" t="s">
        <v>289</v>
      </c>
      <c r="C38" s="448">
        <v>480</v>
      </c>
      <c r="D38" s="448">
        <v>500</v>
      </c>
      <c r="E38" s="308">
        <v>500</v>
      </c>
    </row>
    <row r="39" spans="1:5" s="1" customFormat="1" ht="12" customHeight="1">
      <c r="A39" s="14" t="s">
        <v>181</v>
      </c>
      <c r="B39" s="468" t="s">
        <v>290</v>
      </c>
      <c r="C39" s="448">
        <v>1475</v>
      </c>
      <c r="D39" s="448">
        <v>2162</v>
      </c>
      <c r="E39" s="308">
        <v>2000</v>
      </c>
    </row>
    <row r="40" spans="1:5" s="1" customFormat="1" ht="12" customHeight="1">
      <c r="A40" s="14" t="s">
        <v>182</v>
      </c>
      <c r="B40" s="468" t="s">
        <v>291</v>
      </c>
      <c r="C40" s="448">
        <v>15585</v>
      </c>
      <c r="D40" s="448">
        <v>15265</v>
      </c>
      <c r="E40" s="308">
        <v>12363</v>
      </c>
    </row>
    <row r="41" spans="1:5" s="1" customFormat="1" ht="12" customHeight="1">
      <c r="A41" s="14" t="s">
        <v>183</v>
      </c>
      <c r="B41" s="468" t="s">
        <v>292</v>
      </c>
      <c r="C41" s="448"/>
      <c r="D41" s="448">
        <v>623</v>
      </c>
      <c r="E41" s="308"/>
    </row>
    <row r="42" spans="1:5" s="1" customFormat="1" ht="12" customHeight="1">
      <c r="A42" s="14" t="s">
        <v>184</v>
      </c>
      <c r="B42" s="468" t="s">
        <v>576</v>
      </c>
      <c r="C42" s="448">
        <v>1143</v>
      </c>
      <c r="D42" s="448">
        <v>133</v>
      </c>
      <c r="E42" s="308">
        <v>50</v>
      </c>
    </row>
    <row r="43" spans="1:5" s="1" customFormat="1" ht="12" customHeight="1">
      <c r="A43" s="14" t="s">
        <v>284</v>
      </c>
      <c r="B43" s="468" t="s">
        <v>294</v>
      </c>
      <c r="C43" s="451"/>
      <c r="D43" s="451"/>
      <c r="E43" s="311"/>
    </row>
    <row r="44" spans="1:5" s="1" customFormat="1" ht="12" customHeight="1">
      <c r="A44" s="16" t="s">
        <v>285</v>
      </c>
      <c r="B44" s="469" t="s">
        <v>450</v>
      </c>
      <c r="C44" s="452"/>
      <c r="D44" s="452"/>
      <c r="E44" s="312"/>
    </row>
    <row r="45" spans="1:5" s="1" customFormat="1" ht="12" customHeight="1" thickBot="1">
      <c r="A45" s="16" t="s">
        <v>449</v>
      </c>
      <c r="B45" s="338" t="s">
        <v>295</v>
      </c>
      <c r="C45" s="452">
        <v>72</v>
      </c>
      <c r="D45" s="452">
        <v>438</v>
      </c>
      <c r="E45" s="312"/>
    </row>
    <row r="46" spans="1:5" s="1" customFormat="1" ht="12" customHeight="1" thickBot="1">
      <c r="A46" s="20" t="s">
        <v>24</v>
      </c>
      <c r="B46" s="21" t="s">
        <v>296</v>
      </c>
      <c r="C46" s="447">
        <f>SUM(C47:C51)</f>
        <v>0</v>
      </c>
      <c r="D46" s="447">
        <f>SUM(D47:D51)</f>
        <v>2985</v>
      </c>
      <c r="E46" s="307">
        <f>SUM(E47:E51)</f>
        <v>300</v>
      </c>
    </row>
    <row r="47" spans="1:5" s="1" customFormat="1" ht="12" customHeight="1">
      <c r="A47" s="15" t="s">
        <v>97</v>
      </c>
      <c r="B47" s="467" t="s">
        <v>300</v>
      </c>
      <c r="C47" s="514"/>
      <c r="D47" s="514"/>
      <c r="E47" s="334"/>
    </row>
    <row r="48" spans="1:5" s="1" customFormat="1" ht="12" customHeight="1">
      <c r="A48" s="14" t="s">
        <v>98</v>
      </c>
      <c r="B48" s="468" t="s">
        <v>301</v>
      </c>
      <c r="C48" s="451"/>
      <c r="D48" s="451">
        <v>1985</v>
      </c>
      <c r="E48" s="311"/>
    </row>
    <row r="49" spans="1:5" s="1" customFormat="1" ht="12" customHeight="1">
      <c r="A49" s="14" t="s">
        <v>297</v>
      </c>
      <c r="B49" s="468" t="s">
        <v>302</v>
      </c>
      <c r="C49" s="451"/>
      <c r="D49" s="451">
        <v>1000</v>
      </c>
      <c r="E49" s="311">
        <v>300</v>
      </c>
    </row>
    <row r="50" spans="1:5" s="1" customFormat="1" ht="12" customHeight="1">
      <c r="A50" s="14" t="s">
        <v>298</v>
      </c>
      <c r="B50" s="468" t="s">
        <v>303</v>
      </c>
      <c r="C50" s="451"/>
      <c r="D50" s="451"/>
      <c r="E50" s="311"/>
    </row>
    <row r="51" spans="1:5" s="1" customFormat="1" ht="12" customHeight="1" thickBot="1">
      <c r="A51" s="16" t="s">
        <v>299</v>
      </c>
      <c r="B51" s="338" t="s">
        <v>304</v>
      </c>
      <c r="C51" s="452"/>
      <c r="D51" s="452"/>
      <c r="E51" s="312"/>
    </row>
    <row r="52" spans="1:5" s="1" customFormat="1" ht="12" customHeight="1" thickBot="1">
      <c r="A52" s="20" t="s">
        <v>185</v>
      </c>
      <c r="B52" s="21" t="s">
        <v>305</v>
      </c>
      <c r="C52" s="447">
        <f>SUM(C53:C55)</f>
        <v>709</v>
      </c>
      <c r="D52" s="447">
        <f>SUM(D53:D55)</f>
        <v>730</v>
      </c>
      <c r="E52" s="307">
        <f>SUM(E53:E55)</f>
        <v>0</v>
      </c>
    </row>
    <row r="53" spans="1:5" s="1" customFormat="1" ht="12" customHeight="1">
      <c r="A53" s="15" t="s">
        <v>99</v>
      </c>
      <c r="B53" s="467" t="s">
        <v>306</v>
      </c>
      <c r="C53" s="449"/>
      <c r="D53" s="449"/>
      <c r="E53" s="309"/>
    </row>
    <row r="54" spans="1:5" s="1" customFormat="1" ht="12" customHeight="1">
      <c r="A54" s="14" t="s">
        <v>100</v>
      </c>
      <c r="B54" s="468" t="s">
        <v>440</v>
      </c>
      <c r="C54" s="448"/>
      <c r="D54" s="448"/>
      <c r="E54" s="308"/>
    </row>
    <row r="55" spans="1:5" s="1" customFormat="1" ht="12" customHeight="1">
      <c r="A55" s="14" t="s">
        <v>309</v>
      </c>
      <c r="B55" s="468" t="s">
        <v>307</v>
      </c>
      <c r="C55" s="448">
        <v>709</v>
      </c>
      <c r="D55" s="448">
        <v>730</v>
      </c>
      <c r="E55" s="308"/>
    </row>
    <row r="56" spans="1:5" s="1" customFormat="1" ht="12" customHeight="1" thickBot="1">
      <c r="A56" s="16" t="s">
        <v>310</v>
      </c>
      <c r="B56" s="338" t="s">
        <v>308</v>
      </c>
      <c r="C56" s="450"/>
      <c r="D56" s="450"/>
      <c r="E56" s="310"/>
    </row>
    <row r="57" spans="1:5" s="1" customFormat="1" ht="12" customHeight="1" thickBot="1">
      <c r="A57" s="20" t="s">
        <v>26</v>
      </c>
      <c r="B57" s="336" t="s">
        <v>311</v>
      </c>
      <c r="C57" s="447">
        <f>SUM(C58:C60)</f>
        <v>28581</v>
      </c>
      <c r="D57" s="447">
        <f>SUM(D58:D60)</f>
        <v>790</v>
      </c>
      <c r="E57" s="307">
        <f>SUM(E58:E60)</f>
        <v>0</v>
      </c>
    </row>
    <row r="58" spans="1:5" s="1" customFormat="1" ht="12" customHeight="1">
      <c r="A58" s="15" t="s">
        <v>186</v>
      </c>
      <c r="B58" s="467" t="s">
        <v>313</v>
      </c>
      <c r="C58" s="451"/>
      <c r="D58" s="451"/>
      <c r="E58" s="311"/>
    </row>
    <row r="59" spans="1:5" s="1" customFormat="1" ht="12" customHeight="1">
      <c r="A59" s="14" t="s">
        <v>187</v>
      </c>
      <c r="B59" s="468" t="s">
        <v>441</v>
      </c>
      <c r="C59" s="451"/>
      <c r="D59" s="451"/>
      <c r="E59" s="311"/>
    </row>
    <row r="60" spans="1:5" s="1" customFormat="1" ht="12" customHeight="1">
      <c r="A60" s="14" t="s">
        <v>237</v>
      </c>
      <c r="B60" s="468" t="s">
        <v>314</v>
      </c>
      <c r="C60" s="451">
        <v>28581</v>
      </c>
      <c r="D60" s="451">
        <v>790</v>
      </c>
      <c r="E60" s="311"/>
    </row>
    <row r="61" spans="1:5" s="1" customFormat="1" ht="12" customHeight="1" thickBot="1">
      <c r="A61" s="16" t="s">
        <v>312</v>
      </c>
      <c r="B61" s="338" t="s">
        <v>315</v>
      </c>
      <c r="C61" s="451"/>
      <c r="D61" s="451"/>
      <c r="E61" s="311"/>
    </row>
    <row r="62" spans="1:5" s="1" customFormat="1" ht="12" customHeight="1" thickBot="1">
      <c r="A62" s="547" t="s">
        <v>490</v>
      </c>
      <c r="B62" s="21" t="s">
        <v>316</v>
      </c>
      <c r="C62" s="454">
        <f>+C5+C12+C19+C26+C34+C46+C52+C57</f>
        <v>669840</v>
      </c>
      <c r="D62" s="454">
        <f>+D5+D12+D19+D26+D34+D46+D52+D57</f>
        <v>554521</v>
      </c>
      <c r="E62" s="498">
        <f>+E5+E12+E19+E26+E34+E46+E52+E57</f>
        <v>282314</v>
      </c>
    </row>
    <row r="63" spans="1:5" s="1" customFormat="1" ht="12" customHeight="1" thickBot="1">
      <c r="A63" s="515" t="s">
        <v>317</v>
      </c>
      <c r="B63" s="336" t="s">
        <v>559</v>
      </c>
      <c r="C63" s="447">
        <f>SUM(C64:C66)</f>
        <v>0</v>
      </c>
      <c r="D63" s="447">
        <f>SUM(D64:D66)</f>
        <v>0</v>
      </c>
      <c r="E63" s="307">
        <f>SUM(E64:E66)</f>
        <v>0</v>
      </c>
    </row>
    <row r="64" spans="1:5" s="1" customFormat="1" ht="12" customHeight="1">
      <c r="A64" s="15" t="s">
        <v>349</v>
      </c>
      <c r="B64" s="467" t="s">
        <v>319</v>
      </c>
      <c r="C64" s="451"/>
      <c r="D64" s="451"/>
      <c r="E64" s="311"/>
    </row>
    <row r="65" spans="1:5" s="1" customFormat="1" ht="12" customHeight="1">
      <c r="A65" s="14" t="s">
        <v>358</v>
      </c>
      <c r="B65" s="468" t="s">
        <v>320</v>
      </c>
      <c r="C65" s="451"/>
      <c r="D65" s="451"/>
      <c r="E65" s="311"/>
    </row>
    <row r="66" spans="1:5" s="1" customFormat="1" ht="12" customHeight="1" thickBot="1">
      <c r="A66" s="16" t="s">
        <v>359</v>
      </c>
      <c r="B66" s="541" t="s">
        <v>475</v>
      </c>
      <c r="C66" s="451"/>
      <c r="D66" s="451"/>
      <c r="E66" s="311"/>
    </row>
    <row r="67" spans="1:5" s="1" customFormat="1" ht="12" customHeight="1" thickBot="1">
      <c r="A67" s="515" t="s">
        <v>322</v>
      </c>
      <c r="B67" s="336" t="s">
        <v>323</v>
      </c>
      <c r="C67" s="447">
        <f>SUM(C68:C71)</f>
        <v>0</v>
      </c>
      <c r="D67" s="447">
        <f>SUM(D68:D71)</f>
        <v>0</v>
      </c>
      <c r="E67" s="307">
        <f>SUM(E68:E71)</f>
        <v>0</v>
      </c>
    </row>
    <row r="68" spans="1:5" s="1" customFormat="1" ht="12" customHeight="1">
      <c r="A68" s="15" t="s">
        <v>154</v>
      </c>
      <c r="B68" s="467" t="s">
        <v>324</v>
      </c>
      <c r="C68" s="451"/>
      <c r="D68" s="451"/>
      <c r="E68" s="311"/>
    </row>
    <row r="69" spans="1:7" s="1" customFormat="1" ht="17.25" customHeight="1">
      <c r="A69" s="14" t="s">
        <v>155</v>
      </c>
      <c r="B69" s="468" t="s">
        <v>325</v>
      </c>
      <c r="C69" s="451"/>
      <c r="D69" s="451"/>
      <c r="E69" s="311"/>
      <c r="G69" s="45"/>
    </row>
    <row r="70" spans="1:5" s="1" customFormat="1" ht="12" customHeight="1">
      <c r="A70" s="14" t="s">
        <v>350</v>
      </c>
      <c r="B70" s="468" t="s">
        <v>326</v>
      </c>
      <c r="C70" s="451"/>
      <c r="D70" s="451"/>
      <c r="E70" s="311"/>
    </row>
    <row r="71" spans="1:5" s="1" customFormat="1" ht="12" customHeight="1" thickBot="1">
      <c r="A71" s="16" t="s">
        <v>351</v>
      </c>
      <c r="B71" s="338" t="s">
        <v>327</v>
      </c>
      <c r="C71" s="451"/>
      <c r="D71" s="451"/>
      <c r="E71" s="311"/>
    </row>
    <row r="72" spans="1:5" s="1" customFormat="1" ht="12" customHeight="1" thickBot="1">
      <c r="A72" s="515" t="s">
        <v>328</v>
      </c>
      <c r="B72" s="336" t="s">
        <v>329</v>
      </c>
      <c r="C72" s="447">
        <f>SUM(C73:C74)</f>
        <v>75228</v>
      </c>
      <c r="D72" s="447">
        <f>SUM(D73:D74)</f>
        <v>38716</v>
      </c>
      <c r="E72" s="307">
        <f>SUM(E73:E74)</f>
        <v>22729</v>
      </c>
    </row>
    <row r="73" spans="1:5" s="1" customFormat="1" ht="12" customHeight="1">
      <c r="A73" s="15" t="s">
        <v>352</v>
      </c>
      <c r="B73" s="467" t="s">
        <v>330</v>
      </c>
      <c r="C73" s="451">
        <v>75228</v>
      </c>
      <c r="D73" s="451">
        <v>38716</v>
      </c>
      <c r="E73" s="311">
        <v>22729</v>
      </c>
    </row>
    <row r="74" spans="1:5" s="1" customFormat="1" ht="12" customHeight="1" thickBot="1">
      <c r="A74" s="16" t="s">
        <v>353</v>
      </c>
      <c r="B74" s="338" t="s">
        <v>331</v>
      </c>
      <c r="C74" s="451"/>
      <c r="D74" s="451"/>
      <c r="E74" s="311"/>
    </row>
    <row r="75" spans="1:5" s="1" customFormat="1" ht="12" customHeight="1" thickBot="1">
      <c r="A75" s="515" t="s">
        <v>332</v>
      </c>
      <c r="B75" s="336" t="s">
        <v>333</v>
      </c>
      <c r="C75" s="447">
        <f>SUM(C76:C78)</f>
        <v>3618</v>
      </c>
      <c r="D75" s="447">
        <f>SUM(D76:D78)</f>
        <v>3771</v>
      </c>
      <c r="E75" s="307">
        <f>SUM(E76:E78)</f>
        <v>40000</v>
      </c>
    </row>
    <row r="76" spans="1:5" s="1" customFormat="1" ht="12" customHeight="1">
      <c r="A76" s="15" t="s">
        <v>354</v>
      </c>
      <c r="B76" s="467" t="s">
        <v>334</v>
      </c>
      <c r="C76" s="451">
        <v>3618</v>
      </c>
      <c r="D76" s="451">
        <v>3771</v>
      </c>
      <c r="E76" s="311"/>
    </row>
    <row r="77" spans="1:5" s="1" customFormat="1" ht="12" customHeight="1">
      <c r="A77" s="14" t="s">
        <v>355</v>
      </c>
      <c r="B77" s="468" t="s">
        <v>335</v>
      </c>
      <c r="C77" s="451"/>
      <c r="D77" s="451"/>
      <c r="E77" s="311"/>
    </row>
    <row r="78" spans="1:5" s="1" customFormat="1" ht="12" customHeight="1" thickBot="1">
      <c r="A78" s="16" t="s">
        <v>356</v>
      </c>
      <c r="B78" s="338" t="s">
        <v>336</v>
      </c>
      <c r="C78" s="451"/>
      <c r="D78" s="451"/>
      <c r="E78" s="311">
        <v>40000</v>
      </c>
    </row>
    <row r="79" spans="1:5" s="1" customFormat="1" ht="12" customHeight="1" thickBot="1">
      <c r="A79" s="515" t="s">
        <v>337</v>
      </c>
      <c r="B79" s="336" t="s">
        <v>357</v>
      </c>
      <c r="C79" s="447">
        <f>SUM(C80:C83)</f>
        <v>0</v>
      </c>
      <c r="D79" s="447">
        <f>SUM(D80:D83)</f>
        <v>0</v>
      </c>
      <c r="E79" s="307">
        <f>SUM(E80:E83)</f>
        <v>0</v>
      </c>
    </row>
    <row r="80" spans="1:5" s="1" customFormat="1" ht="12" customHeight="1">
      <c r="A80" s="471" t="s">
        <v>338</v>
      </c>
      <c r="B80" s="467" t="s">
        <v>339</v>
      </c>
      <c r="C80" s="451"/>
      <c r="D80" s="451"/>
      <c r="E80" s="311"/>
    </row>
    <row r="81" spans="1:5" s="1" customFormat="1" ht="12" customHeight="1">
      <c r="A81" s="472" t="s">
        <v>340</v>
      </c>
      <c r="B81" s="468" t="s">
        <v>341</v>
      </c>
      <c r="C81" s="451"/>
      <c r="D81" s="451"/>
      <c r="E81" s="311"/>
    </row>
    <row r="82" spans="1:5" s="1" customFormat="1" ht="12" customHeight="1">
      <c r="A82" s="472" t="s">
        <v>342</v>
      </c>
      <c r="B82" s="468" t="s">
        <v>343</v>
      </c>
      <c r="C82" s="451"/>
      <c r="D82" s="451"/>
      <c r="E82" s="311"/>
    </row>
    <row r="83" spans="1:5" s="1" customFormat="1" ht="12" customHeight="1" thickBot="1">
      <c r="A83" s="473" t="s">
        <v>344</v>
      </c>
      <c r="B83" s="338" t="s">
        <v>345</v>
      </c>
      <c r="C83" s="451"/>
      <c r="D83" s="451"/>
      <c r="E83" s="311"/>
    </row>
    <row r="84" spans="1:5" s="1" customFormat="1" ht="12" customHeight="1" thickBot="1">
      <c r="A84" s="515" t="s">
        <v>346</v>
      </c>
      <c r="B84" s="336" t="s">
        <v>489</v>
      </c>
      <c r="C84" s="517"/>
      <c r="D84" s="517"/>
      <c r="E84" s="518"/>
    </row>
    <row r="85" spans="1:5" s="1" customFormat="1" ht="12" customHeight="1" thickBot="1">
      <c r="A85" s="515" t="s">
        <v>348</v>
      </c>
      <c r="B85" s="336" t="s">
        <v>347</v>
      </c>
      <c r="C85" s="517"/>
      <c r="D85" s="517"/>
      <c r="E85" s="518"/>
    </row>
    <row r="86" spans="1:5" s="1" customFormat="1" ht="12" customHeight="1" thickBot="1">
      <c r="A86" s="515" t="s">
        <v>360</v>
      </c>
      <c r="B86" s="474" t="s">
        <v>492</v>
      </c>
      <c r="C86" s="454">
        <f>+C63+C67+C72+C75+C79+C85+C84</f>
        <v>78846</v>
      </c>
      <c r="D86" s="454">
        <f>+D63+D67+D72+D75+D79+D85+D84</f>
        <v>42487</v>
      </c>
      <c r="E86" s="498">
        <f>+E63+E67+E72+E75+E79+E85+E84</f>
        <v>62729</v>
      </c>
    </row>
    <row r="87" spans="1:5" s="1" customFormat="1" ht="12" customHeight="1" thickBot="1">
      <c r="A87" s="516" t="s">
        <v>491</v>
      </c>
      <c r="B87" s="475" t="s">
        <v>493</v>
      </c>
      <c r="C87" s="454">
        <f>+C62+C86</f>
        <v>748686</v>
      </c>
      <c r="D87" s="454">
        <f>+D62+D86</f>
        <v>597008</v>
      </c>
      <c r="E87" s="498">
        <f>+E62+E86</f>
        <v>345043</v>
      </c>
    </row>
    <row r="88" spans="1:5" s="1" customFormat="1" ht="12" customHeight="1">
      <c r="A88" s="419"/>
      <c r="B88" s="420"/>
      <c r="C88" s="421"/>
      <c r="D88" s="422"/>
      <c r="E88" s="423"/>
    </row>
    <row r="89" spans="1:5" s="1" customFormat="1" ht="12" customHeight="1">
      <c r="A89" s="595" t="s">
        <v>48</v>
      </c>
      <c r="B89" s="595"/>
      <c r="C89" s="595"/>
      <c r="D89" s="595"/>
      <c r="E89" s="595"/>
    </row>
    <row r="90" spans="1:5" s="1" customFormat="1" ht="12" customHeight="1" thickBot="1">
      <c r="A90" s="597" t="s">
        <v>158</v>
      </c>
      <c r="B90" s="597"/>
      <c r="C90" s="433"/>
      <c r="D90" s="168"/>
      <c r="E90" s="351" t="s">
        <v>236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90" t="str">
        <f>+E3</f>
        <v>2016. évi előirányzat</v>
      </c>
      <c r="F91" s="176"/>
    </row>
    <row r="92" spans="1:6" s="1" customFormat="1" ht="12" customHeight="1" thickBot="1">
      <c r="A92" s="35" t="s">
        <v>507</v>
      </c>
      <c r="B92" s="36" t="s">
        <v>508</v>
      </c>
      <c r="C92" s="36" t="s">
        <v>509</v>
      </c>
      <c r="D92" s="36" t="s">
        <v>511</v>
      </c>
      <c r="E92" s="499" t="s">
        <v>510</v>
      </c>
      <c r="F92" s="176"/>
    </row>
    <row r="93" spans="1:6" s="1" customFormat="1" ht="15" customHeight="1" thickBot="1">
      <c r="A93" s="22" t="s">
        <v>19</v>
      </c>
      <c r="B93" s="31" t="s">
        <v>451</v>
      </c>
      <c r="C93" s="446">
        <f>C94+C95+C96+C97+C98+C111</f>
        <v>335076</v>
      </c>
      <c r="D93" s="446">
        <f>D94+D95+D96+D97+D98+D111</f>
        <v>336027</v>
      </c>
      <c r="E93" s="551">
        <f>E94+E95+E96+E97+E98+E111</f>
        <v>258801</v>
      </c>
      <c r="F93" s="176"/>
    </row>
    <row r="94" spans="1:5" s="1" customFormat="1" ht="12.75" customHeight="1">
      <c r="A94" s="17" t="s">
        <v>101</v>
      </c>
      <c r="B94" s="10" t="s">
        <v>50</v>
      </c>
      <c r="C94" s="558">
        <v>49858</v>
      </c>
      <c r="D94" s="558">
        <v>59637</v>
      </c>
      <c r="E94" s="552">
        <v>62292</v>
      </c>
    </row>
    <row r="95" spans="1:5" ht="16.5" customHeight="1">
      <c r="A95" s="14" t="s">
        <v>102</v>
      </c>
      <c r="B95" s="8" t="s">
        <v>188</v>
      </c>
      <c r="C95" s="448">
        <v>13720</v>
      </c>
      <c r="D95" s="448">
        <v>17428</v>
      </c>
      <c r="E95" s="308">
        <v>17512</v>
      </c>
    </row>
    <row r="96" spans="1:5" ht="15.75">
      <c r="A96" s="14" t="s">
        <v>103</v>
      </c>
      <c r="B96" s="8" t="s">
        <v>144</v>
      </c>
      <c r="C96" s="450">
        <v>213686</v>
      </c>
      <c r="D96" s="450">
        <v>190380</v>
      </c>
      <c r="E96" s="310">
        <v>112552</v>
      </c>
    </row>
    <row r="97" spans="1:5" s="44" customFormat="1" ht="12" customHeight="1">
      <c r="A97" s="14" t="s">
        <v>104</v>
      </c>
      <c r="B97" s="11" t="s">
        <v>189</v>
      </c>
      <c r="C97" s="450">
        <v>2889</v>
      </c>
      <c r="D97" s="450">
        <v>2064</v>
      </c>
      <c r="E97" s="310">
        <v>1700</v>
      </c>
    </row>
    <row r="98" spans="1:5" ht="12" customHeight="1">
      <c r="A98" s="14" t="s">
        <v>115</v>
      </c>
      <c r="B98" s="19" t="s">
        <v>190</v>
      </c>
      <c r="C98" s="450">
        <v>54649</v>
      </c>
      <c r="D98" s="450">
        <v>62180</v>
      </c>
      <c r="E98" s="310">
        <v>52395</v>
      </c>
    </row>
    <row r="99" spans="1:5" ht="12" customHeight="1">
      <c r="A99" s="14" t="s">
        <v>105</v>
      </c>
      <c r="B99" s="8" t="s">
        <v>456</v>
      </c>
      <c r="C99" s="450">
        <v>55</v>
      </c>
      <c r="D99" s="450">
        <v>1</v>
      </c>
      <c r="E99" s="310"/>
    </row>
    <row r="100" spans="1:5" ht="12" customHeight="1">
      <c r="A100" s="14" t="s">
        <v>106</v>
      </c>
      <c r="B100" s="172" t="s">
        <v>455</v>
      </c>
      <c r="C100" s="450"/>
      <c r="D100" s="450"/>
      <c r="E100" s="310"/>
    </row>
    <row r="101" spans="1:5" ht="12" customHeight="1">
      <c r="A101" s="14" t="s">
        <v>116</v>
      </c>
      <c r="B101" s="172" t="s">
        <v>454</v>
      </c>
      <c r="C101" s="450"/>
      <c r="D101" s="450"/>
      <c r="E101" s="310"/>
    </row>
    <row r="102" spans="1:5" ht="12" customHeight="1">
      <c r="A102" s="14" t="s">
        <v>117</v>
      </c>
      <c r="B102" s="170" t="s">
        <v>363</v>
      </c>
      <c r="C102" s="450"/>
      <c r="D102" s="450"/>
      <c r="E102" s="310"/>
    </row>
    <row r="103" spans="1:5" ht="12" customHeight="1">
      <c r="A103" s="14" t="s">
        <v>118</v>
      </c>
      <c r="B103" s="171" t="s">
        <v>364</v>
      </c>
      <c r="C103" s="450"/>
      <c r="D103" s="450"/>
      <c r="E103" s="310"/>
    </row>
    <row r="104" spans="1:5" ht="12" customHeight="1">
      <c r="A104" s="14" t="s">
        <v>119</v>
      </c>
      <c r="B104" s="171" t="s">
        <v>365</v>
      </c>
      <c r="C104" s="450"/>
      <c r="D104" s="450"/>
      <c r="E104" s="310"/>
    </row>
    <row r="105" spans="1:5" ht="12" customHeight="1">
      <c r="A105" s="14" t="s">
        <v>121</v>
      </c>
      <c r="B105" s="170" t="s">
        <v>366</v>
      </c>
      <c r="C105" s="450">
        <v>35466</v>
      </c>
      <c r="D105" s="450">
        <v>55819</v>
      </c>
      <c r="E105" s="310">
        <v>41395</v>
      </c>
    </row>
    <row r="106" spans="1:5" ht="12" customHeight="1">
      <c r="A106" s="14" t="s">
        <v>191</v>
      </c>
      <c r="B106" s="170" t="s">
        <v>367</v>
      </c>
      <c r="C106" s="450"/>
      <c r="D106" s="450"/>
      <c r="E106" s="310"/>
    </row>
    <row r="107" spans="1:5" ht="12" customHeight="1">
      <c r="A107" s="14" t="s">
        <v>361</v>
      </c>
      <c r="B107" s="171" t="s">
        <v>368</v>
      </c>
      <c r="C107" s="450"/>
      <c r="D107" s="450"/>
      <c r="E107" s="310"/>
    </row>
    <row r="108" spans="1:5" ht="12" customHeight="1">
      <c r="A108" s="13" t="s">
        <v>362</v>
      </c>
      <c r="B108" s="172" t="s">
        <v>369</v>
      </c>
      <c r="C108" s="450"/>
      <c r="D108" s="450"/>
      <c r="E108" s="310"/>
    </row>
    <row r="109" spans="1:5" ht="12" customHeight="1">
      <c r="A109" s="14" t="s">
        <v>452</v>
      </c>
      <c r="B109" s="172" t="s">
        <v>370</v>
      </c>
      <c r="C109" s="450"/>
      <c r="D109" s="450"/>
      <c r="E109" s="310"/>
    </row>
    <row r="110" spans="1:5" ht="12" customHeight="1">
      <c r="A110" s="16" t="s">
        <v>453</v>
      </c>
      <c r="B110" s="172" t="s">
        <v>371</v>
      </c>
      <c r="C110" s="450">
        <v>19128</v>
      </c>
      <c r="D110" s="450">
        <v>6360</v>
      </c>
      <c r="E110" s="310">
        <v>11350</v>
      </c>
    </row>
    <row r="111" spans="1:5" ht="12" customHeight="1">
      <c r="A111" s="14" t="s">
        <v>457</v>
      </c>
      <c r="B111" s="11" t="s">
        <v>51</v>
      </c>
      <c r="C111" s="448">
        <v>274</v>
      </c>
      <c r="D111" s="448">
        <v>4338</v>
      </c>
      <c r="E111" s="308">
        <v>12350</v>
      </c>
    </row>
    <row r="112" spans="1:5" ht="12" customHeight="1">
      <c r="A112" s="14" t="s">
        <v>458</v>
      </c>
      <c r="B112" s="8" t="s">
        <v>460</v>
      </c>
      <c r="C112" s="448">
        <v>274</v>
      </c>
      <c r="D112" s="448">
        <v>4338</v>
      </c>
      <c r="E112" s="308">
        <v>4000</v>
      </c>
    </row>
    <row r="113" spans="1:5" ht="12" customHeight="1" thickBot="1">
      <c r="A113" s="18" t="s">
        <v>459</v>
      </c>
      <c r="B113" s="545" t="s">
        <v>461</v>
      </c>
      <c r="C113" s="559"/>
      <c r="D113" s="559"/>
      <c r="E113" s="553">
        <v>8350</v>
      </c>
    </row>
    <row r="114" spans="1:5" ht="12" customHeight="1" thickBot="1">
      <c r="A114" s="542" t="s">
        <v>20</v>
      </c>
      <c r="B114" s="543" t="s">
        <v>372</v>
      </c>
      <c r="C114" s="560">
        <f>+C115+C117+C119</f>
        <v>413610</v>
      </c>
      <c r="D114" s="560">
        <f>+D115+D117+D119</f>
        <v>221402</v>
      </c>
      <c r="E114" s="554">
        <f>+E115+E117+E119</f>
        <v>82471</v>
      </c>
    </row>
    <row r="115" spans="1:5" ht="12" customHeight="1">
      <c r="A115" s="15" t="s">
        <v>107</v>
      </c>
      <c r="B115" s="8" t="s">
        <v>235</v>
      </c>
      <c r="C115" s="449">
        <v>398880</v>
      </c>
      <c r="D115" s="449">
        <v>194895</v>
      </c>
      <c r="E115" s="309">
        <v>12267</v>
      </c>
    </row>
    <row r="116" spans="1:5" ht="15.75">
      <c r="A116" s="15" t="s">
        <v>108</v>
      </c>
      <c r="B116" s="12" t="s">
        <v>376</v>
      </c>
      <c r="C116" s="449"/>
      <c r="D116" s="449">
        <v>166015</v>
      </c>
      <c r="E116" s="309"/>
    </row>
    <row r="117" spans="1:5" ht="12" customHeight="1">
      <c r="A117" s="15" t="s">
        <v>109</v>
      </c>
      <c r="B117" s="12" t="s">
        <v>192</v>
      </c>
      <c r="C117" s="448">
        <v>14722</v>
      </c>
      <c r="D117" s="448">
        <v>26507</v>
      </c>
      <c r="E117" s="308">
        <v>70204</v>
      </c>
    </row>
    <row r="118" spans="1:5" ht="12" customHeight="1">
      <c r="A118" s="15" t="s">
        <v>110</v>
      </c>
      <c r="B118" s="12" t="s">
        <v>377</v>
      </c>
      <c r="C118" s="448"/>
      <c r="D118" s="448"/>
      <c r="E118" s="308"/>
    </row>
    <row r="119" spans="1:5" ht="12" customHeight="1">
      <c r="A119" s="15" t="s">
        <v>111</v>
      </c>
      <c r="B119" s="338" t="s">
        <v>238</v>
      </c>
      <c r="C119" s="448">
        <v>8</v>
      </c>
      <c r="D119" s="448"/>
      <c r="E119" s="308"/>
    </row>
    <row r="120" spans="1:5" ht="12" customHeight="1">
      <c r="A120" s="15" t="s">
        <v>120</v>
      </c>
      <c r="B120" s="337" t="s">
        <v>442</v>
      </c>
      <c r="C120" s="448"/>
      <c r="D120" s="448"/>
      <c r="E120" s="308"/>
    </row>
    <row r="121" spans="1:5" ht="12" customHeight="1">
      <c r="A121" s="15" t="s">
        <v>122</v>
      </c>
      <c r="B121" s="463" t="s">
        <v>382</v>
      </c>
      <c r="C121" s="448"/>
      <c r="D121" s="448"/>
      <c r="E121" s="308"/>
    </row>
    <row r="122" spans="1:5" ht="12" customHeight="1">
      <c r="A122" s="15" t="s">
        <v>193</v>
      </c>
      <c r="B122" s="171" t="s">
        <v>365</v>
      </c>
      <c r="C122" s="448"/>
      <c r="D122" s="448"/>
      <c r="E122" s="308"/>
    </row>
    <row r="123" spans="1:5" ht="12" customHeight="1">
      <c r="A123" s="15" t="s">
        <v>194</v>
      </c>
      <c r="B123" s="171" t="s">
        <v>381</v>
      </c>
      <c r="C123" s="448"/>
      <c r="D123" s="448"/>
      <c r="E123" s="308"/>
    </row>
    <row r="124" spans="1:5" ht="12" customHeight="1">
      <c r="A124" s="15" t="s">
        <v>195</v>
      </c>
      <c r="B124" s="171" t="s">
        <v>380</v>
      </c>
      <c r="C124" s="448"/>
      <c r="D124" s="448"/>
      <c r="E124" s="308"/>
    </row>
    <row r="125" spans="1:5" ht="12" customHeight="1">
      <c r="A125" s="15" t="s">
        <v>373</v>
      </c>
      <c r="B125" s="171" t="s">
        <v>368</v>
      </c>
      <c r="C125" s="448"/>
      <c r="D125" s="448"/>
      <c r="E125" s="308"/>
    </row>
    <row r="126" spans="1:5" ht="12" customHeight="1">
      <c r="A126" s="15" t="s">
        <v>374</v>
      </c>
      <c r="B126" s="171" t="s">
        <v>379</v>
      </c>
      <c r="C126" s="448"/>
      <c r="D126" s="448"/>
      <c r="E126" s="308"/>
    </row>
    <row r="127" spans="1:5" ht="12" customHeight="1" thickBot="1">
      <c r="A127" s="13" t="s">
        <v>375</v>
      </c>
      <c r="B127" s="171" t="s">
        <v>378</v>
      </c>
      <c r="C127" s="450">
        <v>8</v>
      </c>
      <c r="D127" s="450"/>
      <c r="E127" s="310"/>
    </row>
    <row r="128" spans="1:5" ht="12" customHeight="1" thickBot="1">
      <c r="A128" s="20" t="s">
        <v>21</v>
      </c>
      <c r="B128" s="151" t="s">
        <v>462</v>
      </c>
      <c r="C128" s="447">
        <f>+C93+C114</f>
        <v>748686</v>
      </c>
      <c r="D128" s="447">
        <f>+D93+D114</f>
        <v>557429</v>
      </c>
      <c r="E128" s="307">
        <f>+E93+E114</f>
        <v>341272</v>
      </c>
    </row>
    <row r="129" spans="1:5" ht="12" customHeight="1" thickBot="1">
      <c r="A129" s="20" t="s">
        <v>22</v>
      </c>
      <c r="B129" s="151" t="s">
        <v>463</v>
      </c>
      <c r="C129" s="447">
        <f>+C130+C131+C132</f>
        <v>0</v>
      </c>
      <c r="D129" s="447">
        <f>+D130+D131+D132</f>
        <v>0</v>
      </c>
      <c r="E129" s="307">
        <f>+E130+E131+E132</f>
        <v>0</v>
      </c>
    </row>
    <row r="130" spans="1:5" ht="12" customHeight="1">
      <c r="A130" s="15" t="s">
        <v>277</v>
      </c>
      <c r="B130" s="12" t="s">
        <v>470</v>
      </c>
      <c r="C130" s="448"/>
      <c r="D130" s="448"/>
      <c r="E130" s="308"/>
    </row>
    <row r="131" spans="1:5" ht="12" customHeight="1">
      <c r="A131" s="15" t="s">
        <v>278</v>
      </c>
      <c r="B131" s="12" t="s">
        <v>471</v>
      </c>
      <c r="C131" s="448"/>
      <c r="D131" s="448"/>
      <c r="E131" s="308"/>
    </row>
    <row r="132" spans="1:5" ht="12" customHeight="1" thickBot="1">
      <c r="A132" s="13" t="s">
        <v>279</v>
      </c>
      <c r="B132" s="12" t="s">
        <v>472</v>
      </c>
      <c r="C132" s="448"/>
      <c r="D132" s="448"/>
      <c r="E132" s="308"/>
    </row>
    <row r="133" spans="1:5" ht="12" customHeight="1" thickBot="1">
      <c r="A133" s="20" t="s">
        <v>23</v>
      </c>
      <c r="B133" s="151" t="s">
        <v>464</v>
      </c>
      <c r="C133" s="447">
        <f>SUM(C134:C139)</f>
        <v>0</v>
      </c>
      <c r="D133" s="447">
        <f>SUM(D134:D139)</f>
        <v>0</v>
      </c>
      <c r="E133" s="307">
        <f>SUM(E134:E139)</f>
        <v>0</v>
      </c>
    </row>
    <row r="134" spans="1:5" ht="12" customHeight="1">
      <c r="A134" s="15" t="s">
        <v>94</v>
      </c>
      <c r="B134" s="9" t="s">
        <v>473</v>
      </c>
      <c r="C134" s="448"/>
      <c r="D134" s="448"/>
      <c r="E134" s="308"/>
    </row>
    <row r="135" spans="1:5" ht="12" customHeight="1">
      <c r="A135" s="15" t="s">
        <v>95</v>
      </c>
      <c r="B135" s="9" t="s">
        <v>465</v>
      </c>
      <c r="C135" s="448"/>
      <c r="D135" s="448"/>
      <c r="E135" s="308"/>
    </row>
    <row r="136" spans="1:5" ht="12" customHeight="1">
      <c r="A136" s="15" t="s">
        <v>96</v>
      </c>
      <c r="B136" s="9" t="s">
        <v>466</v>
      </c>
      <c r="C136" s="448"/>
      <c r="D136" s="448"/>
      <c r="E136" s="308"/>
    </row>
    <row r="137" spans="1:5" ht="12" customHeight="1">
      <c r="A137" s="15" t="s">
        <v>180</v>
      </c>
      <c r="B137" s="9" t="s">
        <v>467</v>
      </c>
      <c r="C137" s="448"/>
      <c r="D137" s="448"/>
      <c r="E137" s="308"/>
    </row>
    <row r="138" spans="1:5" ht="12" customHeight="1">
      <c r="A138" s="15" t="s">
        <v>181</v>
      </c>
      <c r="B138" s="9" t="s">
        <v>468</v>
      </c>
      <c r="C138" s="448"/>
      <c r="D138" s="448"/>
      <c r="E138" s="308"/>
    </row>
    <row r="139" spans="1:5" ht="12" customHeight="1" thickBot="1">
      <c r="A139" s="13" t="s">
        <v>182</v>
      </c>
      <c r="B139" s="9" t="s">
        <v>469</v>
      </c>
      <c r="C139" s="448"/>
      <c r="D139" s="448"/>
      <c r="E139" s="308"/>
    </row>
    <row r="140" spans="1:5" ht="12" customHeight="1" thickBot="1">
      <c r="A140" s="20" t="s">
        <v>24</v>
      </c>
      <c r="B140" s="151" t="s">
        <v>477</v>
      </c>
      <c r="C140" s="454">
        <f>+C141+C142+C143+C144</f>
        <v>0</v>
      </c>
      <c r="D140" s="454">
        <f>+D141+D142+D143+D144</f>
        <v>43618</v>
      </c>
      <c r="E140" s="498">
        <f>+E141+E142+E143+E144</f>
        <v>3771</v>
      </c>
    </row>
    <row r="141" spans="1:5" ht="12" customHeight="1">
      <c r="A141" s="15" t="s">
        <v>97</v>
      </c>
      <c r="B141" s="9" t="s">
        <v>383</v>
      </c>
      <c r="C141" s="448"/>
      <c r="D141" s="448"/>
      <c r="E141" s="308"/>
    </row>
    <row r="142" spans="1:5" ht="12" customHeight="1">
      <c r="A142" s="15" t="s">
        <v>98</v>
      </c>
      <c r="B142" s="9" t="s">
        <v>384</v>
      </c>
      <c r="C142" s="448"/>
      <c r="D142" s="448">
        <v>3618</v>
      </c>
      <c r="E142" s="308">
        <v>3771</v>
      </c>
    </row>
    <row r="143" spans="1:5" ht="12" customHeight="1">
      <c r="A143" s="15" t="s">
        <v>297</v>
      </c>
      <c r="B143" s="9" t="s">
        <v>478</v>
      </c>
      <c r="C143" s="448"/>
      <c r="D143" s="448">
        <v>40000</v>
      </c>
      <c r="E143" s="308"/>
    </row>
    <row r="144" spans="1:5" ht="12" customHeight="1" thickBot="1">
      <c r="A144" s="13" t="s">
        <v>298</v>
      </c>
      <c r="B144" s="7" t="s">
        <v>403</v>
      </c>
      <c r="C144" s="448"/>
      <c r="D144" s="448"/>
      <c r="E144" s="308"/>
    </row>
    <row r="145" spans="1:5" ht="12" customHeight="1" thickBot="1">
      <c r="A145" s="20" t="s">
        <v>25</v>
      </c>
      <c r="B145" s="151" t="s">
        <v>479</v>
      </c>
      <c r="C145" s="561">
        <f>SUM(C146:C150)</f>
        <v>0</v>
      </c>
      <c r="D145" s="561">
        <f>SUM(D146:D150)</f>
        <v>0</v>
      </c>
      <c r="E145" s="555">
        <f>SUM(E146:E150)</f>
        <v>0</v>
      </c>
    </row>
    <row r="146" spans="1:5" ht="12" customHeight="1">
      <c r="A146" s="15" t="s">
        <v>99</v>
      </c>
      <c r="B146" s="9" t="s">
        <v>474</v>
      </c>
      <c r="C146" s="448"/>
      <c r="D146" s="448"/>
      <c r="E146" s="308"/>
    </row>
    <row r="147" spans="1:5" ht="12" customHeight="1">
      <c r="A147" s="15" t="s">
        <v>100</v>
      </c>
      <c r="B147" s="9" t="s">
        <v>481</v>
      </c>
      <c r="C147" s="448"/>
      <c r="D147" s="448"/>
      <c r="E147" s="308"/>
    </row>
    <row r="148" spans="1:5" ht="12" customHeight="1">
      <c r="A148" s="15" t="s">
        <v>309</v>
      </c>
      <c r="B148" s="9" t="s">
        <v>476</v>
      </c>
      <c r="C148" s="448"/>
      <c r="D148" s="448"/>
      <c r="E148" s="308"/>
    </row>
    <row r="149" spans="1:5" ht="12" customHeight="1">
      <c r="A149" s="15" t="s">
        <v>310</v>
      </c>
      <c r="B149" s="9" t="s">
        <v>482</v>
      </c>
      <c r="C149" s="448"/>
      <c r="D149" s="448"/>
      <c r="E149" s="308"/>
    </row>
    <row r="150" spans="1:5" ht="12" customHeight="1" thickBot="1">
      <c r="A150" s="15" t="s">
        <v>480</v>
      </c>
      <c r="B150" s="9" t="s">
        <v>483</v>
      </c>
      <c r="C150" s="448"/>
      <c r="D150" s="448"/>
      <c r="E150" s="308"/>
    </row>
    <row r="151" spans="1:5" ht="12" customHeight="1" thickBot="1">
      <c r="A151" s="20" t="s">
        <v>26</v>
      </c>
      <c r="B151" s="151" t="s">
        <v>484</v>
      </c>
      <c r="C151" s="562"/>
      <c r="D151" s="562"/>
      <c r="E151" s="556"/>
    </row>
    <row r="152" spans="1:5" ht="12" customHeight="1" thickBot="1">
      <c r="A152" s="20" t="s">
        <v>27</v>
      </c>
      <c r="B152" s="151" t="s">
        <v>485</v>
      </c>
      <c r="C152" s="562"/>
      <c r="D152" s="562"/>
      <c r="E152" s="556"/>
    </row>
    <row r="153" spans="1:6" ht="15" customHeight="1" thickBot="1">
      <c r="A153" s="20" t="s">
        <v>28</v>
      </c>
      <c r="B153" s="151" t="s">
        <v>487</v>
      </c>
      <c r="C153" s="563">
        <f>+C129+C133+C140+C145+C151+C152</f>
        <v>0</v>
      </c>
      <c r="D153" s="563">
        <f>+D129+D133+D140+D145+D151+D152</f>
        <v>43618</v>
      </c>
      <c r="E153" s="557">
        <f>+E129+E133+E140+E145+E151+E152</f>
        <v>3771</v>
      </c>
      <c r="F153" s="152"/>
    </row>
    <row r="154" spans="1:5" s="1" customFormat="1" ht="12.75" customHeight="1" thickBot="1">
      <c r="A154" s="339" t="s">
        <v>29</v>
      </c>
      <c r="B154" s="429" t="s">
        <v>486</v>
      </c>
      <c r="C154" s="563">
        <f>+C128+C153</f>
        <v>748686</v>
      </c>
      <c r="D154" s="563">
        <f>+D128+D153</f>
        <v>601047</v>
      </c>
      <c r="E154" s="557">
        <f>+E128+E153</f>
        <v>345043</v>
      </c>
    </row>
    <row r="155" ht="15.75">
      <c r="C155" s="432"/>
    </row>
    <row r="156" ht="15.75">
      <c r="C156" s="432"/>
    </row>
    <row r="157" ht="15.75">
      <c r="C157" s="432"/>
    </row>
    <row r="158" ht="16.5" customHeight="1">
      <c r="C158" s="432"/>
    </row>
    <row r="159" ht="15.75">
      <c r="C159" s="432"/>
    </row>
    <row r="160" ht="15.75">
      <c r="C160" s="432"/>
    </row>
    <row r="161" ht="15.75">
      <c r="C161" s="432"/>
    </row>
    <row r="162" ht="15.75">
      <c r="C162" s="432"/>
    </row>
    <row r="163" ht="15.75">
      <c r="C163" s="432"/>
    </row>
    <row r="164" ht="15.75">
      <c r="C164" s="432"/>
    </row>
    <row r="165" ht="15.75">
      <c r="C165" s="432"/>
    </row>
    <row r="166" ht="15.75">
      <c r="C166" s="432"/>
    </row>
    <row r="167" ht="15.75">
      <c r="C167" s="432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Balatongyörök Község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F32" sqref="F32"/>
    </sheetView>
  </sheetViews>
  <sheetFormatPr defaultColWidth="9.00390625" defaultRowHeight="12.75"/>
  <cols>
    <col min="1" max="1" width="6.875" style="224" customWidth="1"/>
    <col min="2" max="2" width="49.625" style="60" customWidth="1"/>
    <col min="3" max="8" width="12.875" style="60" customWidth="1"/>
    <col min="9" max="9" width="14.375" style="60" customWidth="1"/>
    <col min="10" max="10" width="3.375" style="60" customWidth="1"/>
    <col min="11" max="16384" width="9.375" style="60" customWidth="1"/>
  </cols>
  <sheetData>
    <row r="1" spans="1:9" ht="27.75" customHeight="1">
      <c r="A1" s="644" t="s">
        <v>4</v>
      </c>
      <c r="B1" s="644"/>
      <c r="C1" s="644"/>
      <c r="D1" s="644"/>
      <c r="E1" s="644"/>
      <c r="F1" s="644"/>
      <c r="G1" s="644"/>
      <c r="H1" s="644"/>
      <c r="I1" s="644"/>
    </row>
    <row r="2" ht="20.25" customHeight="1" thickBot="1">
      <c r="I2" s="535" t="s">
        <v>63</v>
      </c>
    </row>
    <row r="3" spans="1:9" s="536" customFormat="1" ht="26.25" customHeight="1">
      <c r="A3" s="652" t="s">
        <v>72</v>
      </c>
      <c r="B3" s="647" t="s">
        <v>88</v>
      </c>
      <c r="C3" s="652" t="s">
        <v>89</v>
      </c>
      <c r="D3" s="652" t="str">
        <f>+CONCATENATE(LEFT(ÖSSZEFÜGGÉSEK!A5,4)," előtti kifizetés")</f>
        <v>2016 előtti kifizetés</v>
      </c>
      <c r="E3" s="649" t="s">
        <v>71</v>
      </c>
      <c r="F3" s="650"/>
      <c r="G3" s="650"/>
      <c r="H3" s="651"/>
      <c r="I3" s="647" t="s">
        <v>52</v>
      </c>
    </row>
    <row r="4" spans="1:9" s="537" customFormat="1" ht="32.25" customHeight="1" thickBot="1">
      <c r="A4" s="653"/>
      <c r="B4" s="648"/>
      <c r="C4" s="648"/>
      <c r="D4" s="653"/>
      <c r="E4" s="313" t="str">
        <f>+CONCATENATE(LEFT(ÖSSZEFÜGGÉSEK!A5,4),".")</f>
        <v>2016.</v>
      </c>
      <c r="F4" s="313" t="str">
        <f>+CONCATENATE(LEFT(ÖSSZEFÜGGÉSEK!A5,4)+1,".")</f>
        <v>2017.</v>
      </c>
      <c r="G4" s="313" t="str">
        <f>+CONCATENATE(LEFT(ÖSSZEFÜGGÉSEK!A5,4)+2,".")</f>
        <v>2018.</v>
      </c>
      <c r="H4" s="314" t="str">
        <f>+CONCATENATE(LEFT(ÖSSZEFÜGGÉSEK!A5,4)+2,".",CHAR(10)," után")</f>
        <v>2018.
 után</v>
      </c>
      <c r="I4" s="648"/>
    </row>
    <row r="5" spans="1:9" s="538" customFormat="1" ht="12.75" customHeight="1" thickBot="1">
      <c r="A5" s="315" t="s">
        <v>507</v>
      </c>
      <c r="B5" s="316" t="s">
        <v>508</v>
      </c>
      <c r="C5" s="317" t="s">
        <v>509</v>
      </c>
      <c r="D5" s="316" t="s">
        <v>511</v>
      </c>
      <c r="E5" s="315" t="s">
        <v>510</v>
      </c>
      <c r="F5" s="317" t="s">
        <v>512</v>
      </c>
      <c r="G5" s="317" t="s">
        <v>513</v>
      </c>
      <c r="H5" s="318" t="s">
        <v>514</v>
      </c>
      <c r="I5" s="319" t="s">
        <v>515</v>
      </c>
    </row>
    <row r="6" spans="1:9" ht="24.75" customHeight="1" thickBot="1">
      <c r="A6" s="320" t="s">
        <v>19</v>
      </c>
      <c r="B6" s="321" t="s">
        <v>5</v>
      </c>
      <c r="C6" s="530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aca="true" t="shared" si="0" ref="I6:I17">SUM(D6:H6)</f>
        <v>0</v>
      </c>
    </row>
    <row r="7" spans="1:10" ht="19.5" customHeight="1">
      <c r="A7" s="322" t="s">
        <v>20</v>
      </c>
      <c r="B7" s="79" t="s">
        <v>73</v>
      </c>
      <c r="C7" s="531"/>
      <c r="D7" s="80"/>
      <c r="E7" s="81"/>
      <c r="F7" s="28"/>
      <c r="G7" s="28"/>
      <c r="H7" s="25"/>
      <c r="I7" s="323">
        <f t="shared" si="0"/>
        <v>0</v>
      </c>
      <c r="J7" s="643" t="s">
        <v>542</v>
      </c>
    </row>
    <row r="8" spans="1:10" ht="19.5" customHeight="1" thickBot="1">
      <c r="A8" s="322" t="s">
        <v>21</v>
      </c>
      <c r="B8" s="79" t="s">
        <v>73</v>
      </c>
      <c r="C8" s="531"/>
      <c r="D8" s="80"/>
      <c r="E8" s="81"/>
      <c r="F8" s="28"/>
      <c r="G8" s="28"/>
      <c r="H8" s="25"/>
      <c r="I8" s="323">
        <f t="shared" si="0"/>
        <v>0</v>
      </c>
      <c r="J8" s="643"/>
    </row>
    <row r="9" spans="1:10" ht="25.5" customHeight="1" thickBot="1">
      <c r="A9" s="320" t="s">
        <v>22</v>
      </c>
      <c r="B9" s="321" t="s">
        <v>6</v>
      </c>
      <c r="C9" s="532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  <c r="J9" s="643"/>
    </row>
    <row r="10" spans="1:10" ht="19.5" customHeight="1">
      <c r="A10" s="322" t="s">
        <v>23</v>
      </c>
      <c r="B10" s="79" t="s">
        <v>73</v>
      </c>
      <c r="C10" s="531"/>
      <c r="D10" s="80"/>
      <c r="E10" s="81"/>
      <c r="F10" s="28"/>
      <c r="G10" s="28"/>
      <c r="H10" s="25"/>
      <c r="I10" s="323">
        <f t="shared" si="0"/>
        <v>0</v>
      </c>
      <c r="J10" s="643"/>
    </row>
    <row r="11" spans="1:10" ht="19.5" customHeight="1" thickBot="1">
      <c r="A11" s="322" t="s">
        <v>24</v>
      </c>
      <c r="B11" s="79" t="s">
        <v>73</v>
      </c>
      <c r="C11" s="531"/>
      <c r="D11" s="80"/>
      <c r="E11" s="81"/>
      <c r="F11" s="28"/>
      <c r="G11" s="28"/>
      <c r="H11" s="25"/>
      <c r="I11" s="323">
        <f t="shared" si="0"/>
        <v>0</v>
      </c>
      <c r="J11" s="643"/>
    </row>
    <row r="12" spans="1:10" ht="19.5" customHeight="1" thickBot="1">
      <c r="A12" s="320" t="s">
        <v>25</v>
      </c>
      <c r="B12" s="321" t="s">
        <v>213</v>
      </c>
      <c r="C12" s="532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  <c r="J12" s="643"/>
    </row>
    <row r="13" spans="1:10" ht="19.5" customHeight="1" thickBot="1">
      <c r="A13" s="322" t="s">
        <v>26</v>
      </c>
      <c r="B13" s="79" t="s">
        <v>73</v>
      </c>
      <c r="C13" s="531"/>
      <c r="D13" s="80"/>
      <c r="E13" s="81"/>
      <c r="F13" s="28"/>
      <c r="G13" s="28"/>
      <c r="H13" s="25"/>
      <c r="I13" s="323">
        <f t="shared" si="0"/>
        <v>0</v>
      </c>
      <c r="J13" s="643"/>
    </row>
    <row r="14" spans="1:10" ht="19.5" customHeight="1" thickBot="1">
      <c r="A14" s="320" t="s">
        <v>27</v>
      </c>
      <c r="B14" s="321" t="s">
        <v>214</v>
      </c>
      <c r="C14" s="532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  <c r="J14" s="643"/>
    </row>
    <row r="15" spans="1:10" ht="19.5" customHeight="1" thickBot="1">
      <c r="A15" s="324" t="s">
        <v>28</v>
      </c>
      <c r="B15" s="82" t="s">
        <v>73</v>
      </c>
      <c r="C15" s="533"/>
      <c r="D15" s="83"/>
      <c r="E15" s="84"/>
      <c r="F15" s="29"/>
      <c r="G15" s="29"/>
      <c r="H15" s="27"/>
      <c r="I15" s="325">
        <f t="shared" si="0"/>
        <v>0</v>
      </c>
      <c r="J15" s="643"/>
    </row>
    <row r="16" spans="1:10" ht="19.5" customHeight="1" thickBot="1">
      <c r="A16" s="320" t="s">
        <v>29</v>
      </c>
      <c r="B16" s="326" t="s">
        <v>215</v>
      </c>
      <c r="C16" s="532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  <c r="J16" s="643"/>
    </row>
    <row r="17" spans="1:10" ht="19.5" customHeight="1" thickBot="1">
      <c r="A17" s="327" t="s">
        <v>30</v>
      </c>
      <c r="B17" s="85" t="s">
        <v>73</v>
      </c>
      <c r="C17" s="534"/>
      <c r="D17" s="86"/>
      <c r="E17" s="87"/>
      <c r="F17" s="88"/>
      <c r="G17" s="88"/>
      <c r="H17" s="26"/>
      <c r="I17" s="328">
        <f t="shared" si="0"/>
        <v>0</v>
      </c>
      <c r="J17" s="643"/>
    </row>
    <row r="18" spans="1:10" ht="19.5" customHeight="1" thickBot="1">
      <c r="A18" s="645" t="s">
        <v>150</v>
      </c>
      <c r="B18" s="646"/>
      <c r="C18" s="147"/>
      <c r="D18" s="75">
        <f aca="true" t="shared" si="1" ref="D18:I18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  <c r="J18" s="643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F3" sqref="F3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157</v>
      </c>
      <c r="B2" s="596"/>
      <c r="C2" s="351" t="s">
        <v>582</v>
      </c>
    </row>
    <row r="3" spans="1:3" ht="37.5" customHeight="1" thickBot="1">
      <c r="A3" s="23" t="s">
        <v>72</v>
      </c>
      <c r="B3" s="24" t="s">
        <v>18</v>
      </c>
      <c r="C3" s="43" t="str">
        <f>+CONCATENATE(LEFT(ÖSSZEFÜGGÉSEK!A5,4),". évi előirányzat")</f>
        <v>2016. évi előirányzat</v>
      </c>
    </row>
    <row r="4" spans="1:3" s="465" customFormat="1" ht="12" customHeight="1" thickBot="1">
      <c r="A4" s="459"/>
      <c r="B4" s="460" t="s">
        <v>507</v>
      </c>
      <c r="C4" s="461" t="s">
        <v>508</v>
      </c>
    </row>
    <row r="5" spans="1:3" s="466" customFormat="1" ht="12" customHeight="1" thickBot="1">
      <c r="A5" s="20" t="s">
        <v>19</v>
      </c>
      <c r="B5" s="21" t="s">
        <v>261</v>
      </c>
      <c r="C5" s="341">
        <f>+C6+C7+C8+C9+C10+C11</f>
        <v>94262741</v>
      </c>
    </row>
    <row r="6" spans="1:3" s="466" customFormat="1" ht="12" customHeight="1">
      <c r="A6" s="15" t="s">
        <v>101</v>
      </c>
      <c r="B6" s="467" t="s">
        <v>262</v>
      </c>
      <c r="C6" s="344">
        <v>83345032</v>
      </c>
    </row>
    <row r="7" spans="1:3" s="466" customFormat="1" ht="12" customHeight="1">
      <c r="A7" s="14" t="s">
        <v>102</v>
      </c>
      <c r="B7" s="468" t="s">
        <v>263</v>
      </c>
      <c r="C7" s="343"/>
    </row>
    <row r="8" spans="1:3" s="466" customFormat="1" ht="12" customHeight="1">
      <c r="A8" s="14" t="s">
        <v>103</v>
      </c>
      <c r="B8" s="468" t="s">
        <v>566</v>
      </c>
      <c r="C8" s="343">
        <v>9415189</v>
      </c>
    </row>
    <row r="9" spans="1:3" s="466" customFormat="1" ht="12" customHeight="1">
      <c r="A9" s="14" t="s">
        <v>104</v>
      </c>
      <c r="B9" s="468" t="s">
        <v>265</v>
      </c>
      <c r="C9" s="343">
        <v>1502520</v>
      </c>
    </row>
    <row r="10" spans="1:3" s="466" customFormat="1" ht="12" customHeight="1">
      <c r="A10" s="14" t="s">
        <v>153</v>
      </c>
      <c r="B10" s="337" t="s">
        <v>446</v>
      </c>
      <c r="C10" s="343"/>
    </row>
    <row r="11" spans="1:3" s="466" customFormat="1" ht="12" customHeight="1" thickBot="1">
      <c r="A11" s="16" t="s">
        <v>105</v>
      </c>
      <c r="B11" s="338" t="s">
        <v>447</v>
      </c>
      <c r="C11" s="343"/>
    </row>
    <row r="12" spans="1:3" s="466" customFormat="1" ht="12" customHeight="1" thickBot="1">
      <c r="A12" s="20" t="s">
        <v>20</v>
      </c>
      <c r="B12" s="336" t="s">
        <v>266</v>
      </c>
      <c r="C12" s="341">
        <f>+C13+C14+C15+C16+C17</f>
        <v>1250000</v>
      </c>
    </row>
    <row r="13" spans="1:3" s="466" customFormat="1" ht="12" customHeight="1">
      <c r="A13" s="15" t="s">
        <v>107</v>
      </c>
      <c r="B13" s="467" t="s">
        <v>267</v>
      </c>
      <c r="C13" s="344"/>
    </row>
    <row r="14" spans="1:3" s="466" customFormat="1" ht="12" customHeight="1">
      <c r="A14" s="14" t="s">
        <v>108</v>
      </c>
      <c r="B14" s="468" t="s">
        <v>268</v>
      </c>
      <c r="C14" s="343"/>
    </row>
    <row r="15" spans="1:3" s="466" customFormat="1" ht="12" customHeight="1">
      <c r="A15" s="14" t="s">
        <v>109</v>
      </c>
      <c r="B15" s="468" t="s">
        <v>436</v>
      </c>
      <c r="C15" s="343"/>
    </row>
    <row r="16" spans="1:3" s="466" customFormat="1" ht="12" customHeight="1">
      <c r="A16" s="14" t="s">
        <v>110</v>
      </c>
      <c r="B16" s="468" t="s">
        <v>437</v>
      </c>
      <c r="C16" s="343"/>
    </row>
    <row r="17" spans="1:3" s="466" customFormat="1" ht="12" customHeight="1">
      <c r="A17" s="14" t="s">
        <v>111</v>
      </c>
      <c r="B17" s="468" t="s">
        <v>269</v>
      </c>
      <c r="C17" s="343">
        <v>1250000</v>
      </c>
    </row>
    <row r="18" spans="1:3" s="466" customFormat="1" ht="12" customHeight="1" thickBot="1">
      <c r="A18" s="16" t="s">
        <v>120</v>
      </c>
      <c r="B18" s="338" t="s">
        <v>270</v>
      </c>
      <c r="C18" s="345"/>
    </row>
    <row r="19" spans="1:3" s="466" customFormat="1" ht="12" customHeight="1" thickBot="1">
      <c r="A19" s="20" t="s">
        <v>21</v>
      </c>
      <c r="B19" s="21" t="s">
        <v>271</v>
      </c>
      <c r="C19" s="341">
        <f>+C20+C21+C22+C23+C24</f>
        <v>0</v>
      </c>
    </row>
    <row r="20" spans="1:3" s="466" customFormat="1" ht="12" customHeight="1">
      <c r="A20" s="15" t="s">
        <v>90</v>
      </c>
      <c r="B20" s="467" t="s">
        <v>272</v>
      </c>
      <c r="C20" s="344"/>
    </row>
    <row r="21" spans="1:3" s="466" customFormat="1" ht="12" customHeight="1">
      <c r="A21" s="14" t="s">
        <v>91</v>
      </c>
      <c r="B21" s="468" t="s">
        <v>273</v>
      </c>
      <c r="C21" s="343"/>
    </row>
    <row r="22" spans="1:3" s="466" customFormat="1" ht="12" customHeight="1">
      <c r="A22" s="14" t="s">
        <v>92</v>
      </c>
      <c r="B22" s="468" t="s">
        <v>438</v>
      </c>
      <c r="C22" s="343"/>
    </row>
    <row r="23" spans="1:3" s="466" customFormat="1" ht="12" customHeight="1">
      <c r="A23" s="14" t="s">
        <v>93</v>
      </c>
      <c r="B23" s="468" t="s">
        <v>439</v>
      </c>
      <c r="C23" s="343"/>
    </row>
    <row r="24" spans="1:3" s="466" customFormat="1" ht="12" customHeight="1">
      <c r="A24" s="14" t="s">
        <v>176</v>
      </c>
      <c r="B24" s="468" t="s">
        <v>274</v>
      </c>
      <c r="C24" s="343"/>
    </row>
    <row r="25" spans="1:3" s="466" customFormat="1" ht="12" customHeight="1" thickBot="1">
      <c r="A25" s="16" t="s">
        <v>177</v>
      </c>
      <c r="B25" s="469" t="s">
        <v>275</v>
      </c>
      <c r="C25" s="345"/>
    </row>
    <row r="26" spans="1:3" s="466" customFormat="1" ht="12" customHeight="1" thickBot="1">
      <c r="A26" s="20" t="s">
        <v>178</v>
      </c>
      <c r="B26" s="21" t="s">
        <v>577</v>
      </c>
      <c r="C26" s="347">
        <f>SUM(C27:C33)</f>
        <v>112600000</v>
      </c>
    </row>
    <row r="27" spans="1:3" s="466" customFormat="1" ht="12" customHeight="1">
      <c r="A27" s="15" t="s">
        <v>277</v>
      </c>
      <c r="B27" s="467" t="s">
        <v>571</v>
      </c>
      <c r="C27" s="344">
        <v>71000000</v>
      </c>
    </row>
    <row r="28" spans="1:3" s="466" customFormat="1" ht="12" customHeight="1">
      <c r="A28" s="14" t="s">
        <v>278</v>
      </c>
      <c r="B28" s="468" t="s">
        <v>572</v>
      </c>
      <c r="C28" s="343">
        <v>25000000</v>
      </c>
    </row>
    <row r="29" spans="1:3" s="466" customFormat="1" ht="12" customHeight="1">
      <c r="A29" s="14" t="s">
        <v>279</v>
      </c>
      <c r="B29" s="468" t="s">
        <v>573</v>
      </c>
      <c r="C29" s="343">
        <v>12500000</v>
      </c>
    </row>
    <row r="30" spans="1:3" s="466" customFormat="1" ht="12" customHeight="1">
      <c r="A30" s="14" t="s">
        <v>280</v>
      </c>
      <c r="B30" s="468" t="s">
        <v>574</v>
      </c>
      <c r="C30" s="343">
        <v>50000</v>
      </c>
    </row>
    <row r="31" spans="1:3" s="466" customFormat="1" ht="12" customHeight="1">
      <c r="A31" s="14" t="s">
        <v>568</v>
      </c>
      <c r="B31" s="468" t="s">
        <v>281</v>
      </c>
      <c r="C31" s="343">
        <v>3500000</v>
      </c>
    </row>
    <row r="32" spans="1:3" s="466" customFormat="1" ht="12" customHeight="1">
      <c r="A32" s="14" t="s">
        <v>569</v>
      </c>
      <c r="B32" s="468" t="s">
        <v>282</v>
      </c>
      <c r="C32" s="343"/>
    </row>
    <row r="33" spans="1:3" s="466" customFormat="1" ht="12" customHeight="1" thickBot="1">
      <c r="A33" s="16" t="s">
        <v>570</v>
      </c>
      <c r="B33" s="575" t="s">
        <v>283</v>
      </c>
      <c r="C33" s="345">
        <v>550000</v>
      </c>
    </row>
    <row r="34" spans="1:3" s="466" customFormat="1" ht="12" customHeight="1" thickBot="1">
      <c r="A34" s="20" t="s">
        <v>23</v>
      </c>
      <c r="B34" s="21" t="s">
        <v>448</v>
      </c>
      <c r="C34" s="341">
        <f>SUM(C35:C45)</f>
        <v>73900760</v>
      </c>
    </row>
    <row r="35" spans="1:3" s="466" customFormat="1" ht="12" customHeight="1">
      <c r="A35" s="15" t="s">
        <v>94</v>
      </c>
      <c r="B35" s="467" t="s">
        <v>286</v>
      </c>
      <c r="C35" s="344"/>
    </row>
    <row r="36" spans="1:3" s="466" customFormat="1" ht="12" customHeight="1">
      <c r="A36" s="14" t="s">
        <v>95</v>
      </c>
      <c r="B36" s="468" t="s">
        <v>287</v>
      </c>
      <c r="C36" s="343">
        <v>56600000</v>
      </c>
    </row>
    <row r="37" spans="1:3" s="466" customFormat="1" ht="12" customHeight="1">
      <c r="A37" s="14" t="s">
        <v>96</v>
      </c>
      <c r="B37" s="468" t="s">
        <v>288</v>
      </c>
      <c r="C37" s="343">
        <v>2388000</v>
      </c>
    </row>
    <row r="38" spans="1:3" s="466" customFormat="1" ht="12" customHeight="1">
      <c r="A38" s="14" t="s">
        <v>180</v>
      </c>
      <c r="B38" s="468" t="s">
        <v>289</v>
      </c>
      <c r="C38" s="343">
        <v>500000</v>
      </c>
    </row>
    <row r="39" spans="1:3" s="466" customFormat="1" ht="12" customHeight="1">
      <c r="A39" s="14" t="s">
        <v>181</v>
      </c>
      <c r="B39" s="468" t="s">
        <v>290</v>
      </c>
      <c r="C39" s="343">
        <v>2000000</v>
      </c>
    </row>
    <row r="40" spans="1:3" s="466" customFormat="1" ht="12" customHeight="1">
      <c r="A40" s="14" t="s">
        <v>182</v>
      </c>
      <c r="B40" s="468" t="s">
        <v>291</v>
      </c>
      <c r="C40" s="343">
        <v>12362760</v>
      </c>
    </row>
    <row r="41" spans="1:3" s="466" customFormat="1" ht="12" customHeight="1">
      <c r="A41" s="14" t="s">
        <v>183</v>
      </c>
      <c r="B41" s="468" t="s">
        <v>292</v>
      </c>
      <c r="C41" s="343"/>
    </row>
    <row r="42" spans="1:3" s="466" customFormat="1" ht="12" customHeight="1">
      <c r="A42" s="14" t="s">
        <v>184</v>
      </c>
      <c r="B42" s="468" t="s">
        <v>576</v>
      </c>
      <c r="C42" s="343">
        <v>50000</v>
      </c>
    </row>
    <row r="43" spans="1:3" s="466" customFormat="1" ht="12" customHeight="1">
      <c r="A43" s="14" t="s">
        <v>284</v>
      </c>
      <c r="B43" s="468" t="s">
        <v>294</v>
      </c>
      <c r="C43" s="346"/>
    </row>
    <row r="44" spans="1:3" s="466" customFormat="1" ht="12" customHeight="1">
      <c r="A44" s="16" t="s">
        <v>285</v>
      </c>
      <c r="B44" s="469" t="s">
        <v>450</v>
      </c>
      <c r="C44" s="453"/>
    </row>
    <row r="45" spans="1:3" s="466" customFormat="1" ht="12" customHeight="1" thickBot="1">
      <c r="A45" s="16" t="s">
        <v>449</v>
      </c>
      <c r="B45" s="338" t="s">
        <v>295</v>
      </c>
      <c r="C45" s="453"/>
    </row>
    <row r="46" spans="1:3" s="466" customFormat="1" ht="12" customHeight="1" thickBot="1">
      <c r="A46" s="20" t="s">
        <v>24</v>
      </c>
      <c r="B46" s="21" t="s">
        <v>296</v>
      </c>
      <c r="C46" s="341">
        <f>SUM(C47:C51)</f>
        <v>300000</v>
      </c>
    </row>
    <row r="47" spans="1:3" s="466" customFormat="1" ht="12" customHeight="1">
      <c r="A47" s="15" t="s">
        <v>97</v>
      </c>
      <c r="B47" s="467" t="s">
        <v>300</v>
      </c>
      <c r="C47" s="512"/>
    </row>
    <row r="48" spans="1:3" s="466" customFormat="1" ht="12" customHeight="1">
      <c r="A48" s="14" t="s">
        <v>98</v>
      </c>
      <c r="B48" s="468" t="s">
        <v>301</v>
      </c>
      <c r="C48" s="346"/>
    </row>
    <row r="49" spans="1:3" s="466" customFormat="1" ht="12" customHeight="1">
      <c r="A49" s="14" t="s">
        <v>297</v>
      </c>
      <c r="B49" s="468" t="s">
        <v>302</v>
      </c>
      <c r="C49" s="346">
        <v>300000</v>
      </c>
    </row>
    <row r="50" spans="1:3" s="466" customFormat="1" ht="12" customHeight="1">
      <c r="A50" s="14" t="s">
        <v>298</v>
      </c>
      <c r="B50" s="468" t="s">
        <v>303</v>
      </c>
      <c r="C50" s="346"/>
    </row>
    <row r="51" spans="1:3" s="466" customFormat="1" ht="12" customHeight="1" thickBot="1">
      <c r="A51" s="16" t="s">
        <v>299</v>
      </c>
      <c r="B51" s="338" t="s">
        <v>304</v>
      </c>
      <c r="C51" s="453"/>
    </row>
    <row r="52" spans="1:3" s="466" customFormat="1" ht="12" customHeight="1" thickBot="1">
      <c r="A52" s="20" t="s">
        <v>185</v>
      </c>
      <c r="B52" s="21" t="s">
        <v>305</v>
      </c>
      <c r="C52" s="341">
        <f>SUM(C53:C55)</f>
        <v>0</v>
      </c>
    </row>
    <row r="53" spans="1:3" s="466" customFormat="1" ht="12" customHeight="1">
      <c r="A53" s="15" t="s">
        <v>99</v>
      </c>
      <c r="B53" s="467" t="s">
        <v>306</v>
      </c>
      <c r="C53" s="344"/>
    </row>
    <row r="54" spans="1:3" s="466" customFormat="1" ht="12" customHeight="1">
      <c r="A54" s="14" t="s">
        <v>100</v>
      </c>
      <c r="B54" s="468" t="s">
        <v>440</v>
      </c>
      <c r="C54" s="343"/>
    </row>
    <row r="55" spans="1:3" s="466" customFormat="1" ht="12" customHeight="1">
      <c r="A55" s="14" t="s">
        <v>309</v>
      </c>
      <c r="B55" s="468" t="s">
        <v>307</v>
      </c>
      <c r="C55" s="343"/>
    </row>
    <row r="56" spans="1:3" s="466" customFormat="1" ht="12" customHeight="1" thickBot="1">
      <c r="A56" s="16" t="s">
        <v>310</v>
      </c>
      <c r="B56" s="338" t="s">
        <v>308</v>
      </c>
      <c r="C56" s="345"/>
    </row>
    <row r="57" spans="1:3" s="466" customFormat="1" ht="12" customHeight="1" thickBot="1">
      <c r="A57" s="20" t="s">
        <v>26</v>
      </c>
      <c r="B57" s="336" t="s">
        <v>311</v>
      </c>
      <c r="C57" s="341">
        <f>SUM(C58:C60)</f>
        <v>0</v>
      </c>
    </row>
    <row r="58" spans="1:3" s="466" customFormat="1" ht="12" customHeight="1">
      <c r="A58" s="15" t="s">
        <v>186</v>
      </c>
      <c r="B58" s="467" t="s">
        <v>313</v>
      </c>
      <c r="C58" s="346"/>
    </row>
    <row r="59" spans="1:3" s="466" customFormat="1" ht="12" customHeight="1">
      <c r="A59" s="14" t="s">
        <v>187</v>
      </c>
      <c r="B59" s="468" t="s">
        <v>441</v>
      </c>
      <c r="C59" s="346"/>
    </row>
    <row r="60" spans="1:3" s="466" customFormat="1" ht="12" customHeight="1">
      <c r="A60" s="14" t="s">
        <v>237</v>
      </c>
      <c r="B60" s="468" t="s">
        <v>314</v>
      </c>
      <c r="C60" s="346"/>
    </row>
    <row r="61" spans="1:3" s="466" customFormat="1" ht="12" customHeight="1" thickBot="1">
      <c r="A61" s="16" t="s">
        <v>312</v>
      </c>
      <c r="B61" s="338" t="s">
        <v>315</v>
      </c>
      <c r="C61" s="346"/>
    </row>
    <row r="62" spans="1:3" s="466" customFormat="1" ht="12" customHeight="1" thickBot="1">
      <c r="A62" s="547" t="s">
        <v>490</v>
      </c>
      <c r="B62" s="21" t="s">
        <v>316</v>
      </c>
      <c r="C62" s="347">
        <f>+C5+C12+C19+C26+C34+C46+C52+C57</f>
        <v>282313501</v>
      </c>
    </row>
    <row r="63" spans="1:3" s="466" customFormat="1" ht="12" customHeight="1" thickBot="1">
      <c r="A63" s="515" t="s">
        <v>317</v>
      </c>
      <c r="B63" s="336" t="s">
        <v>318</v>
      </c>
      <c r="C63" s="341">
        <f>SUM(C64:C66)</f>
        <v>0</v>
      </c>
    </row>
    <row r="64" spans="1:3" s="466" customFormat="1" ht="12" customHeight="1">
      <c r="A64" s="15" t="s">
        <v>349</v>
      </c>
      <c r="B64" s="467" t="s">
        <v>319</v>
      </c>
      <c r="C64" s="346"/>
    </row>
    <row r="65" spans="1:3" s="466" customFormat="1" ht="12" customHeight="1">
      <c r="A65" s="14" t="s">
        <v>358</v>
      </c>
      <c r="B65" s="468" t="s">
        <v>320</v>
      </c>
      <c r="C65" s="346"/>
    </row>
    <row r="66" spans="1:3" s="466" customFormat="1" ht="12" customHeight="1" thickBot="1">
      <c r="A66" s="16" t="s">
        <v>359</v>
      </c>
      <c r="B66" s="541" t="s">
        <v>475</v>
      </c>
      <c r="C66" s="346"/>
    </row>
    <row r="67" spans="1:3" s="466" customFormat="1" ht="12" customHeight="1" thickBot="1">
      <c r="A67" s="515" t="s">
        <v>322</v>
      </c>
      <c r="B67" s="336" t="s">
        <v>323</v>
      </c>
      <c r="C67" s="341">
        <f>SUM(C68:C71)</f>
        <v>0</v>
      </c>
    </row>
    <row r="68" spans="1:3" s="466" customFormat="1" ht="12" customHeight="1">
      <c r="A68" s="15" t="s">
        <v>154</v>
      </c>
      <c r="B68" s="467" t="s">
        <v>324</v>
      </c>
      <c r="C68" s="346"/>
    </row>
    <row r="69" spans="1:3" s="466" customFormat="1" ht="12" customHeight="1">
      <c r="A69" s="14" t="s">
        <v>155</v>
      </c>
      <c r="B69" s="468" t="s">
        <v>325</v>
      </c>
      <c r="C69" s="346"/>
    </row>
    <row r="70" spans="1:3" s="466" customFormat="1" ht="12" customHeight="1">
      <c r="A70" s="14" t="s">
        <v>350</v>
      </c>
      <c r="B70" s="468" t="s">
        <v>326</v>
      </c>
      <c r="C70" s="346"/>
    </row>
    <row r="71" spans="1:3" s="466" customFormat="1" ht="12" customHeight="1" thickBot="1">
      <c r="A71" s="16" t="s">
        <v>351</v>
      </c>
      <c r="B71" s="338" t="s">
        <v>327</v>
      </c>
      <c r="C71" s="346"/>
    </row>
    <row r="72" spans="1:3" s="466" customFormat="1" ht="12" customHeight="1" thickBot="1">
      <c r="A72" s="515" t="s">
        <v>328</v>
      </c>
      <c r="B72" s="336" t="s">
        <v>329</v>
      </c>
      <c r="C72" s="341">
        <f>SUM(C73:C74)</f>
        <v>22729768</v>
      </c>
    </row>
    <row r="73" spans="1:3" s="466" customFormat="1" ht="12" customHeight="1">
      <c r="A73" s="15" t="s">
        <v>352</v>
      </c>
      <c r="B73" s="467" t="s">
        <v>330</v>
      </c>
      <c r="C73" s="346">
        <v>22729768</v>
      </c>
    </row>
    <row r="74" spans="1:3" s="466" customFormat="1" ht="12" customHeight="1" thickBot="1">
      <c r="A74" s="16" t="s">
        <v>353</v>
      </c>
      <c r="B74" s="338" t="s">
        <v>331</v>
      </c>
      <c r="C74" s="346"/>
    </row>
    <row r="75" spans="1:3" s="466" customFormat="1" ht="12" customHeight="1" thickBot="1">
      <c r="A75" s="515" t="s">
        <v>332</v>
      </c>
      <c r="B75" s="336" t="s">
        <v>333</v>
      </c>
      <c r="C75" s="341">
        <f>SUM(C76:C78)</f>
        <v>40000000</v>
      </c>
    </row>
    <row r="76" spans="1:3" s="466" customFormat="1" ht="12" customHeight="1">
      <c r="A76" s="15" t="s">
        <v>354</v>
      </c>
      <c r="B76" s="467" t="s">
        <v>334</v>
      </c>
      <c r="C76" s="346"/>
    </row>
    <row r="77" spans="1:3" s="466" customFormat="1" ht="12" customHeight="1">
      <c r="A77" s="14" t="s">
        <v>355</v>
      </c>
      <c r="B77" s="468" t="s">
        <v>335</v>
      </c>
      <c r="C77" s="346"/>
    </row>
    <row r="78" spans="1:3" s="466" customFormat="1" ht="12" customHeight="1" thickBot="1">
      <c r="A78" s="16" t="s">
        <v>356</v>
      </c>
      <c r="B78" s="338" t="s">
        <v>336</v>
      </c>
      <c r="C78" s="346">
        <v>40000000</v>
      </c>
    </row>
    <row r="79" spans="1:3" s="466" customFormat="1" ht="12" customHeight="1" thickBot="1">
      <c r="A79" s="515" t="s">
        <v>337</v>
      </c>
      <c r="B79" s="336" t="s">
        <v>357</v>
      </c>
      <c r="C79" s="341">
        <f>SUM(C80:C83)</f>
        <v>0</v>
      </c>
    </row>
    <row r="80" spans="1:3" s="466" customFormat="1" ht="12" customHeight="1">
      <c r="A80" s="471" t="s">
        <v>338</v>
      </c>
      <c r="B80" s="467" t="s">
        <v>339</v>
      </c>
      <c r="C80" s="346"/>
    </row>
    <row r="81" spans="1:3" s="466" customFormat="1" ht="12" customHeight="1">
      <c r="A81" s="472" t="s">
        <v>340</v>
      </c>
      <c r="B81" s="468" t="s">
        <v>341</v>
      </c>
      <c r="C81" s="346"/>
    </row>
    <row r="82" spans="1:3" s="466" customFormat="1" ht="12" customHeight="1">
      <c r="A82" s="472" t="s">
        <v>342</v>
      </c>
      <c r="B82" s="468" t="s">
        <v>343</v>
      </c>
      <c r="C82" s="346"/>
    </row>
    <row r="83" spans="1:3" s="466" customFormat="1" ht="12" customHeight="1" thickBot="1">
      <c r="A83" s="473" t="s">
        <v>344</v>
      </c>
      <c r="B83" s="338" t="s">
        <v>345</v>
      </c>
      <c r="C83" s="346"/>
    </row>
    <row r="84" spans="1:3" s="466" customFormat="1" ht="12" customHeight="1" thickBot="1">
      <c r="A84" s="515" t="s">
        <v>346</v>
      </c>
      <c r="B84" s="336" t="s">
        <v>489</v>
      </c>
      <c r="C84" s="513"/>
    </row>
    <row r="85" spans="1:3" s="466" customFormat="1" ht="13.5" customHeight="1" thickBot="1">
      <c r="A85" s="515" t="s">
        <v>348</v>
      </c>
      <c r="B85" s="336" t="s">
        <v>347</v>
      </c>
      <c r="C85" s="513"/>
    </row>
    <row r="86" spans="1:3" s="466" customFormat="1" ht="15.75" customHeight="1" thickBot="1">
      <c r="A86" s="515" t="s">
        <v>360</v>
      </c>
      <c r="B86" s="474" t="s">
        <v>492</v>
      </c>
      <c r="C86" s="347">
        <f>+C63+C67+C72+C75+C79+C85+C84</f>
        <v>62729768</v>
      </c>
    </row>
    <row r="87" spans="1:3" s="466" customFormat="1" ht="16.5" customHeight="1" thickBot="1">
      <c r="A87" s="516" t="s">
        <v>491</v>
      </c>
      <c r="B87" s="475" t="s">
        <v>493</v>
      </c>
      <c r="C87" s="347">
        <f>+C62+C86</f>
        <v>345043269</v>
      </c>
    </row>
    <row r="88" spans="1:3" s="466" customFormat="1" ht="83.25" customHeight="1">
      <c r="A88" s="5"/>
      <c r="B88" s="6"/>
      <c r="C88" s="348"/>
    </row>
    <row r="89" spans="1:3" ht="16.5" customHeight="1">
      <c r="A89" s="595" t="s">
        <v>48</v>
      </c>
      <c r="B89" s="595"/>
      <c r="C89" s="595"/>
    </row>
    <row r="90" spans="1:3" s="476" customFormat="1" ht="16.5" customHeight="1" thickBot="1">
      <c r="A90" s="597" t="s">
        <v>158</v>
      </c>
      <c r="B90" s="597"/>
      <c r="C90" s="167" t="s">
        <v>581</v>
      </c>
    </row>
    <row r="91" spans="1:3" ht="37.5" customHeight="1" thickBot="1">
      <c r="A91" s="23" t="s">
        <v>72</v>
      </c>
      <c r="B91" s="24" t="s">
        <v>49</v>
      </c>
      <c r="C91" s="43" t="str">
        <f>+C3</f>
        <v>2016. évi előirányzat</v>
      </c>
    </row>
    <row r="92" spans="1:3" s="465" customFormat="1" ht="12" customHeight="1" thickBot="1">
      <c r="A92" s="35"/>
      <c r="B92" s="36" t="s">
        <v>507</v>
      </c>
      <c r="C92" s="37" t="s">
        <v>508</v>
      </c>
    </row>
    <row r="93" spans="1:3" ht="12" customHeight="1" thickBot="1">
      <c r="A93" s="22" t="s">
        <v>19</v>
      </c>
      <c r="B93" s="31" t="s">
        <v>451</v>
      </c>
      <c r="C93" s="340">
        <f>C94+C95+C96+C97+C98+C111</f>
        <v>258801190</v>
      </c>
    </row>
    <row r="94" spans="1:3" ht="12" customHeight="1">
      <c r="A94" s="17" t="s">
        <v>101</v>
      </c>
      <c r="B94" s="10" t="s">
        <v>50</v>
      </c>
      <c r="C94" s="342">
        <v>62292060</v>
      </c>
    </row>
    <row r="95" spans="1:3" ht="12" customHeight="1">
      <c r="A95" s="14" t="s">
        <v>102</v>
      </c>
      <c r="B95" s="8" t="s">
        <v>188</v>
      </c>
      <c r="C95" s="343">
        <v>17512426</v>
      </c>
    </row>
    <row r="96" spans="1:3" ht="12" customHeight="1">
      <c r="A96" s="14" t="s">
        <v>103</v>
      </c>
      <c r="B96" s="8" t="s">
        <v>144</v>
      </c>
      <c r="C96" s="345">
        <v>112551728</v>
      </c>
    </row>
    <row r="97" spans="1:3" ht="12" customHeight="1">
      <c r="A97" s="14" t="s">
        <v>104</v>
      </c>
      <c r="B97" s="11" t="s">
        <v>189</v>
      </c>
      <c r="C97" s="345">
        <v>1700000</v>
      </c>
    </row>
    <row r="98" spans="1:3" ht="12" customHeight="1">
      <c r="A98" s="14" t="s">
        <v>115</v>
      </c>
      <c r="B98" s="19" t="s">
        <v>190</v>
      </c>
      <c r="C98" s="345">
        <v>52394743</v>
      </c>
    </row>
    <row r="99" spans="1:3" ht="12" customHeight="1">
      <c r="A99" s="14" t="s">
        <v>105</v>
      </c>
      <c r="B99" s="8" t="s">
        <v>456</v>
      </c>
      <c r="C99" s="345"/>
    </row>
    <row r="100" spans="1:3" ht="12" customHeight="1">
      <c r="A100" s="14" t="s">
        <v>106</v>
      </c>
      <c r="B100" s="172" t="s">
        <v>455</v>
      </c>
      <c r="C100" s="345"/>
    </row>
    <row r="101" spans="1:3" ht="12" customHeight="1">
      <c r="A101" s="14" t="s">
        <v>116</v>
      </c>
      <c r="B101" s="172" t="s">
        <v>454</v>
      </c>
      <c r="C101" s="345"/>
    </row>
    <row r="102" spans="1:3" ht="12" customHeight="1">
      <c r="A102" s="14" t="s">
        <v>117</v>
      </c>
      <c r="B102" s="170" t="s">
        <v>363</v>
      </c>
      <c r="C102" s="345"/>
    </row>
    <row r="103" spans="1:3" ht="12" customHeight="1">
      <c r="A103" s="14" t="s">
        <v>118</v>
      </c>
      <c r="B103" s="171" t="s">
        <v>364</v>
      </c>
      <c r="C103" s="345"/>
    </row>
    <row r="104" spans="1:3" ht="12" customHeight="1">
      <c r="A104" s="14" t="s">
        <v>119</v>
      </c>
      <c r="B104" s="171" t="s">
        <v>365</v>
      </c>
      <c r="C104" s="345"/>
    </row>
    <row r="105" spans="1:3" ht="12" customHeight="1">
      <c r="A105" s="14" t="s">
        <v>121</v>
      </c>
      <c r="B105" s="170" t="s">
        <v>366</v>
      </c>
      <c r="C105" s="345">
        <v>41394743</v>
      </c>
    </row>
    <row r="106" spans="1:3" ht="12" customHeight="1">
      <c r="A106" s="14" t="s">
        <v>191</v>
      </c>
      <c r="B106" s="170" t="s">
        <v>367</v>
      </c>
      <c r="C106" s="345"/>
    </row>
    <row r="107" spans="1:3" ht="12" customHeight="1">
      <c r="A107" s="14" t="s">
        <v>361</v>
      </c>
      <c r="B107" s="171" t="s">
        <v>368</v>
      </c>
      <c r="C107" s="345"/>
    </row>
    <row r="108" spans="1:3" ht="12" customHeight="1">
      <c r="A108" s="13" t="s">
        <v>362</v>
      </c>
      <c r="B108" s="172" t="s">
        <v>369</v>
      </c>
      <c r="C108" s="345"/>
    </row>
    <row r="109" spans="1:3" ht="12" customHeight="1">
      <c r="A109" s="14" t="s">
        <v>452</v>
      </c>
      <c r="B109" s="172" t="s">
        <v>370</v>
      </c>
      <c r="C109" s="345"/>
    </row>
    <row r="110" spans="1:3" ht="12" customHeight="1">
      <c r="A110" s="16" t="s">
        <v>453</v>
      </c>
      <c r="B110" s="172" t="s">
        <v>371</v>
      </c>
      <c r="C110" s="345">
        <v>11350000</v>
      </c>
    </row>
    <row r="111" spans="1:3" ht="12" customHeight="1">
      <c r="A111" s="14" t="s">
        <v>457</v>
      </c>
      <c r="B111" s="11" t="s">
        <v>51</v>
      </c>
      <c r="C111" s="343">
        <v>12350233</v>
      </c>
    </row>
    <row r="112" spans="1:3" ht="12" customHeight="1">
      <c r="A112" s="14" t="s">
        <v>458</v>
      </c>
      <c r="B112" s="8" t="s">
        <v>460</v>
      </c>
      <c r="C112" s="343">
        <v>4000000</v>
      </c>
    </row>
    <row r="113" spans="1:3" ht="12" customHeight="1" thickBot="1">
      <c r="A113" s="18" t="s">
        <v>459</v>
      </c>
      <c r="B113" s="545" t="s">
        <v>461</v>
      </c>
      <c r="C113" s="349">
        <v>8350233</v>
      </c>
    </row>
    <row r="114" spans="1:3" ht="12" customHeight="1" thickBot="1">
      <c r="A114" s="542" t="s">
        <v>20</v>
      </c>
      <c r="B114" s="543" t="s">
        <v>372</v>
      </c>
      <c r="C114" s="544">
        <f>+C115+C117+C119</f>
        <v>82471570</v>
      </c>
    </row>
    <row r="115" spans="1:3" ht="12" customHeight="1">
      <c r="A115" s="15" t="s">
        <v>107</v>
      </c>
      <c r="B115" s="8" t="s">
        <v>235</v>
      </c>
      <c r="C115" s="344">
        <v>12267000</v>
      </c>
    </row>
    <row r="116" spans="1:3" ht="12" customHeight="1">
      <c r="A116" s="15" t="s">
        <v>108</v>
      </c>
      <c r="B116" s="12" t="s">
        <v>376</v>
      </c>
      <c r="C116" s="344"/>
    </row>
    <row r="117" spans="1:3" ht="12" customHeight="1">
      <c r="A117" s="15" t="s">
        <v>109</v>
      </c>
      <c r="B117" s="12" t="s">
        <v>192</v>
      </c>
      <c r="C117" s="343">
        <v>70204570</v>
      </c>
    </row>
    <row r="118" spans="1:3" ht="12" customHeight="1">
      <c r="A118" s="15" t="s">
        <v>110</v>
      </c>
      <c r="B118" s="12" t="s">
        <v>377</v>
      </c>
      <c r="C118" s="308"/>
    </row>
    <row r="119" spans="1:3" ht="12" customHeight="1">
      <c r="A119" s="15" t="s">
        <v>111</v>
      </c>
      <c r="B119" s="338" t="s">
        <v>238</v>
      </c>
      <c r="C119" s="308"/>
    </row>
    <row r="120" spans="1:3" ht="12" customHeight="1">
      <c r="A120" s="15" t="s">
        <v>120</v>
      </c>
      <c r="B120" s="337" t="s">
        <v>442</v>
      </c>
      <c r="C120" s="308"/>
    </row>
    <row r="121" spans="1:3" ht="12" customHeight="1">
      <c r="A121" s="15" t="s">
        <v>122</v>
      </c>
      <c r="B121" s="463" t="s">
        <v>382</v>
      </c>
      <c r="C121" s="308"/>
    </row>
    <row r="122" spans="1:3" ht="15.75">
      <c r="A122" s="15" t="s">
        <v>193</v>
      </c>
      <c r="B122" s="171" t="s">
        <v>365</v>
      </c>
      <c r="C122" s="308"/>
    </row>
    <row r="123" spans="1:3" ht="12" customHeight="1">
      <c r="A123" s="15" t="s">
        <v>194</v>
      </c>
      <c r="B123" s="171" t="s">
        <v>381</v>
      </c>
      <c r="C123" s="308"/>
    </row>
    <row r="124" spans="1:3" ht="12" customHeight="1">
      <c r="A124" s="15" t="s">
        <v>195</v>
      </c>
      <c r="B124" s="171" t="s">
        <v>380</v>
      </c>
      <c r="C124" s="308"/>
    </row>
    <row r="125" spans="1:3" ht="12" customHeight="1">
      <c r="A125" s="15" t="s">
        <v>373</v>
      </c>
      <c r="B125" s="171" t="s">
        <v>368</v>
      </c>
      <c r="C125" s="308"/>
    </row>
    <row r="126" spans="1:3" ht="12" customHeight="1">
      <c r="A126" s="15" t="s">
        <v>374</v>
      </c>
      <c r="B126" s="171" t="s">
        <v>379</v>
      </c>
      <c r="C126" s="308"/>
    </row>
    <row r="127" spans="1:3" ht="16.5" thickBot="1">
      <c r="A127" s="13" t="s">
        <v>375</v>
      </c>
      <c r="B127" s="171" t="s">
        <v>378</v>
      </c>
      <c r="C127" s="310"/>
    </row>
    <row r="128" spans="1:3" ht="12" customHeight="1" thickBot="1">
      <c r="A128" s="20" t="s">
        <v>21</v>
      </c>
      <c r="B128" s="151" t="s">
        <v>462</v>
      </c>
      <c r="C128" s="341">
        <f>+C93+C114</f>
        <v>341272760</v>
      </c>
    </row>
    <row r="129" spans="1:3" ht="12" customHeight="1" thickBot="1">
      <c r="A129" s="20" t="s">
        <v>22</v>
      </c>
      <c r="B129" s="151" t="s">
        <v>463</v>
      </c>
      <c r="C129" s="341">
        <f>+C130+C131+C132</f>
        <v>0</v>
      </c>
    </row>
    <row r="130" spans="1:3" ht="12" customHeight="1">
      <c r="A130" s="15" t="s">
        <v>277</v>
      </c>
      <c r="B130" s="12" t="s">
        <v>470</v>
      </c>
      <c r="C130" s="308"/>
    </row>
    <row r="131" spans="1:3" ht="12" customHeight="1">
      <c r="A131" s="15" t="s">
        <v>278</v>
      </c>
      <c r="B131" s="12" t="s">
        <v>471</v>
      </c>
      <c r="C131" s="308"/>
    </row>
    <row r="132" spans="1:3" ht="12" customHeight="1" thickBot="1">
      <c r="A132" s="13" t="s">
        <v>279</v>
      </c>
      <c r="B132" s="12" t="s">
        <v>472</v>
      </c>
      <c r="C132" s="308"/>
    </row>
    <row r="133" spans="1:3" ht="12" customHeight="1" thickBot="1">
      <c r="A133" s="20" t="s">
        <v>23</v>
      </c>
      <c r="B133" s="151" t="s">
        <v>464</v>
      </c>
      <c r="C133" s="341">
        <f>SUM(C134:C139)</f>
        <v>0</v>
      </c>
    </row>
    <row r="134" spans="1:3" ht="12" customHeight="1">
      <c r="A134" s="15" t="s">
        <v>94</v>
      </c>
      <c r="B134" s="9" t="s">
        <v>473</v>
      </c>
      <c r="C134" s="308"/>
    </row>
    <row r="135" spans="1:3" ht="12" customHeight="1">
      <c r="A135" s="15" t="s">
        <v>95</v>
      </c>
      <c r="B135" s="9" t="s">
        <v>465</v>
      </c>
      <c r="C135" s="308"/>
    </row>
    <row r="136" spans="1:3" ht="12" customHeight="1">
      <c r="A136" s="15" t="s">
        <v>96</v>
      </c>
      <c r="B136" s="9" t="s">
        <v>466</v>
      </c>
      <c r="C136" s="308"/>
    </row>
    <row r="137" spans="1:3" ht="12" customHeight="1">
      <c r="A137" s="15" t="s">
        <v>180</v>
      </c>
      <c r="B137" s="9" t="s">
        <v>467</v>
      </c>
      <c r="C137" s="308"/>
    </row>
    <row r="138" spans="1:3" ht="12" customHeight="1">
      <c r="A138" s="15" t="s">
        <v>181</v>
      </c>
      <c r="B138" s="9" t="s">
        <v>468</v>
      </c>
      <c r="C138" s="308"/>
    </row>
    <row r="139" spans="1:3" ht="12" customHeight="1" thickBot="1">
      <c r="A139" s="13" t="s">
        <v>182</v>
      </c>
      <c r="B139" s="9" t="s">
        <v>469</v>
      </c>
      <c r="C139" s="308"/>
    </row>
    <row r="140" spans="1:3" ht="12" customHeight="1" thickBot="1">
      <c r="A140" s="20" t="s">
        <v>24</v>
      </c>
      <c r="B140" s="151" t="s">
        <v>477</v>
      </c>
      <c r="C140" s="347">
        <f>+C141+C142+C143+C144</f>
        <v>3770509</v>
      </c>
    </row>
    <row r="141" spans="1:3" ht="12" customHeight="1">
      <c r="A141" s="15" t="s">
        <v>97</v>
      </c>
      <c r="B141" s="9" t="s">
        <v>383</v>
      </c>
      <c r="C141" s="308"/>
    </row>
    <row r="142" spans="1:3" ht="12" customHeight="1">
      <c r="A142" s="15" t="s">
        <v>98</v>
      </c>
      <c r="B142" s="9" t="s">
        <v>384</v>
      </c>
      <c r="C142" s="308">
        <v>3770509</v>
      </c>
    </row>
    <row r="143" spans="1:3" ht="12" customHeight="1">
      <c r="A143" s="15" t="s">
        <v>297</v>
      </c>
      <c r="B143" s="9" t="s">
        <v>478</v>
      </c>
      <c r="C143" s="308"/>
    </row>
    <row r="144" spans="1:3" ht="12" customHeight="1" thickBot="1">
      <c r="A144" s="13" t="s">
        <v>298</v>
      </c>
      <c r="B144" s="7" t="s">
        <v>403</v>
      </c>
      <c r="C144" s="308"/>
    </row>
    <row r="145" spans="1:3" ht="12" customHeight="1" thickBot="1">
      <c r="A145" s="20" t="s">
        <v>25</v>
      </c>
      <c r="B145" s="151" t="s">
        <v>479</v>
      </c>
      <c r="C145" s="350">
        <f>SUM(C146:C150)</f>
        <v>0</v>
      </c>
    </row>
    <row r="146" spans="1:3" ht="12" customHeight="1">
      <c r="A146" s="15" t="s">
        <v>99</v>
      </c>
      <c r="B146" s="9" t="s">
        <v>474</v>
      </c>
      <c r="C146" s="308"/>
    </row>
    <row r="147" spans="1:3" ht="12" customHeight="1">
      <c r="A147" s="15" t="s">
        <v>100</v>
      </c>
      <c r="B147" s="9" t="s">
        <v>481</v>
      </c>
      <c r="C147" s="308"/>
    </row>
    <row r="148" spans="1:3" ht="12" customHeight="1">
      <c r="A148" s="15" t="s">
        <v>309</v>
      </c>
      <c r="B148" s="9" t="s">
        <v>476</v>
      </c>
      <c r="C148" s="308"/>
    </row>
    <row r="149" spans="1:3" ht="12" customHeight="1">
      <c r="A149" s="15" t="s">
        <v>310</v>
      </c>
      <c r="B149" s="9" t="s">
        <v>482</v>
      </c>
      <c r="C149" s="308"/>
    </row>
    <row r="150" spans="1:3" ht="12" customHeight="1" thickBot="1">
      <c r="A150" s="15" t="s">
        <v>480</v>
      </c>
      <c r="B150" s="9" t="s">
        <v>483</v>
      </c>
      <c r="C150" s="308"/>
    </row>
    <row r="151" spans="1:3" ht="12" customHeight="1" thickBot="1">
      <c r="A151" s="20" t="s">
        <v>26</v>
      </c>
      <c r="B151" s="151" t="s">
        <v>484</v>
      </c>
      <c r="C151" s="546"/>
    </row>
    <row r="152" spans="1:3" ht="12" customHeight="1" thickBot="1">
      <c r="A152" s="20" t="s">
        <v>27</v>
      </c>
      <c r="B152" s="151" t="s">
        <v>485</v>
      </c>
      <c r="C152" s="546"/>
    </row>
    <row r="153" spans="1:9" ht="15" customHeight="1" thickBot="1">
      <c r="A153" s="20" t="s">
        <v>28</v>
      </c>
      <c r="B153" s="151" t="s">
        <v>487</v>
      </c>
      <c r="C153" s="477">
        <f>+C129+C133+C140+C145+C151+C152</f>
        <v>3770509</v>
      </c>
      <c r="F153" s="478"/>
      <c r="G153" s="479"/>
      <c r="H153" s="479"/>
      <c r="I153" s="479"/>
    </row>
    <row r="154" spans="1:3" s="466" customFormat="1" ht="12.75" customHeight="1" thickBot="1">
      <c r="A154" s="339" t="s">
        <v>29</v>
      </c>
      <c r="B154" s="429" t="s">
        <v>486</v>
      </c>
      <c r="C154" s="477">
        <f>+C128+C153</f>
        <v>345043269</v>
      </c>
    </row>
    <row r="155" ht="7.5" customHeight="1"/>
    <row r="156" spans="1:3" ht="15.75">
      <c r="A156" s="598" t="s">
        <v>385</v>
      </c>
      <c r="B156" s="598"/>
      <c r="C156" s="598"/>
    </row>
    <row r="157" spans="1:3" ht="15" customHeight="1" thickBot="1">
      <c r="A157" s="596" t="s">
        <v>159</v>
      </c>
      <c r="B157" s="596"/>
      <c r="C157" s="351" t="s">
        <v>581</v>
      </c>
    </row>
    <row r="158" spans="1:4" ht="13.5" customHeight="1" thickBot="1">
      <c r="A158" s="20">
        <v>1</v>
      </c>
      <c r="B158" s="30" t="s">
        <v>488</v>
      </c>
      <c r="C158" s="341">
        <f>+C62-C128</f>
        <v>-58959259</v>
      </c>
      <c r="D158" s="480"/>
    </row>
    <row r="159" spans="1:3" ht="27.75" customHeight="1" thickBot="1">
      <c r="A159" s="20" t="s">
        <v>20</v>
      </c>
      <c r="B159" s="30" t="s">
        <v>494</v>
      </c>
      <c r="C159" s="341">
        <f>+C86-C153</f>
        <v>58959259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Önkormányzata
2016. ÉVI KÖLTSÉGVETÉS
KÖTELEZŐ FELADATAINAK MÉRLEGE &amp;R&amp;"Times New Roman CE,Félkövér dőlt"&amp;11 1.2. melléklet a 5/2016. (II.23) önkormányzati rendelethez</oddHeader>
  </headerFooter>
  <rowBreaks count="2" manualBreakCount="2">
    <brk id="87" max="2" man="1"/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M17" sqref="M17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5" t="s">
        <v>7</v>
      </c>
      <c r="C1" s="655"/>
      <c r="D1" s="655"/>
    </row>
    <row r="2" spans="1:4" s="90" customFormat="1" ht="16.5" thickBot="1">
      <c r="A2" s="89"/>
      <c r="B2" s="424"/>
      <c r="D2" s="48" t="s">
        <v>63</v>
      </c>
    </row>
    <row r="3" spans="1:4" s="92" customFormat="1" ht="48" customHeight="1" thickBot="1">
      <c r="A3" s="91" t="s">
        <v>17</v>
      </c>
      <c r="B3" s="230" t="s">
        <v>18</v>
      </c>
      <c r="C3" s="230" t="s">
        <v>74</v>
      </c>
      <c r="D3" s="231" t="s">
        <v>75</v>
      </c>
    </row>
    <row r="4" spans="1:4" s="92" customFormat="1" ht="13.5" customHeight="1" thickBot="1">
      <c r="A4" s="39" t="s">
        <v>507</v>
      </c>
      <c r="B4" s="233" t="s">
        <v>508</v>
      </c>
      <c r="C4" s="233" t="s">
        <v>509</v>
      </c>
      <c r="D4" s="234" t="s">
        <v>511</v>
      </c>
    </row>
    <row r="5" spans="1:4" ht="18" customHeight="1">
      <c r="A5" s="161" t="s">
        <v>19</v>
      </c>
      <c r="B5" s="235" t="s">
        <v>172</v>
      </c>
      <c r="C5" s="159"/>
      <c r="D5" s="93"/>
    </row>
    <row r="6" spans="1:4" ht="18" customHeight="1">
      <c r="A6" s="94" t="s">
        <v>20</v>
      </c>
      <c r="B6" s="236" t="s">
        <v>173</v>
      </c>
      <c r="C6" s="160"/>
      <c r="D6" s="96"/>
    </row>
    <row r="7" spans="1:4" ht="18" customHeight="1">
      <c r="A7" s="94" t="s">
        <v>21</v>
      </c>
      <c r="B7" s="236" t="s">
        <v>123</v>
      </c>
      <c r="C7" s="160"/>
      <c r="D7" s="96"/>
    </row>
    <row r="8" spans="1:4" ht="18" customHeight="1">
      <c r="A8" s="94" t="s">
        <v>22</v>
      </c>
      <c r="B8" s="236" t="s">
        <v>124</v>
      </c>
      <c r="C8" s="160"/>
      <c r="D8" s="96"/>
    </row>
    <row r="9" spans="1:4" ht="18" customHeight="1">
      <c r="A9" s="94" t="s">
        <v>23</v>
      </c>
      <c r="B9" s="236" t="s">
        <v>165</v>
      </c>
      <c r="C9" s="160"/>
      <c r="D9" s="96"/>
    </row>
    <row r="10" spans="1:4" ht="18" customHeight="1">
      <c r="A10" s="94" t="s">
        <v>24</v>
      </c>
      <c r="B10" s="236" t="s">
        <v>166</v>
      </c>
      <c r="C10" s="160"/>
      <c r="D10" s="96"/>
    </row>
    <row r="11" spans="1:4" ht="18" customHeight="1">
      <c r="A11" s="94" t="s">
        <v>25</v>
      </c>
      <c r="B11" s="237" t="s">
        <v>167</v>
      </c>
      <c r="C11" s="160"/>
      <c r="D11" s="96"/>
    </row>
    <row r="12" spans="1:4" ht="18" customHeight="1">
      <c r="A12" s="94" t="s">
        <v>27</v>
      </c>
      <c r="B12" s="237" t="s">
        <v>168</v>
      </c>
      <c r="C12" s="160"/>
      <c r="D12" s="96"/>
    </row>
    <row r="13" spans="1:4" ht="18" customHeight="1">
      <c r="A13" s="94" t="s">
        <v>28</v>
      </c>
      <c r="B13" s="237" t="s">
        <v>169</v>
      </c>
      <c r="C13" s="160"/>
      <c r="D13" s="96"/>
    </row>
    <row r="14" spans="1:4" ht="18" customHeight="1">
      <c r="A14" s="94" t="s">
        <v>29</v>
      </c>
      <c r="B14" s="237" t="s">
        <v>170</v>
      </c>
      <c r="C14" s="160"/>
      <c r="D14" s="96"/>
    </row>
    <row r="15" spans="1:4" ht="22.5" customHeight="1">
      <c r="A15" s="94" t="s">
        <v>30</v>
      </c>
      <c r="B15" s="237" t="s">
        <v>171</v>
      </c>
      <c r="C15" s="160"/>
      <c r="D15" s="96"/>
    </row>
    <row r="16" spans="1:4" ht="18" customHeight="1">
      <c r="A16" s="94" t="s">
        <v>31</v>
      </c>
      <c r="B16" s="236" t="s">
        <v>125</v>
      </c>
      <c r="C16" s="160"/>
      <c r="D16" s="96"/>
    </row>
    <row r="17" spans="1:4" ht="18" customHeight="1">
      <c r="A17" s="94" t="s">
        <v>32</v>
      </c>
      <c r="B17" s="236" t="s">
        <v>9</v>
      </c>
      <c r="C17" s="160"/>
      <c r="D17" s="96"/>
    </row>
    <row r="18" spans="1:4" ht="18" customHeight="1">
      <c r="A18" s="94" t="s">
        <v>33</v>
      </c>
      <c r="B18" s="236" t="s">
        <v>8</v>
      </c>
      <c r="C18" s="160"/>
      <c r="D18" s="96"/>
    </row>
    <row r="19" spans="1:4" ht="18" customHeight="1">
      <c r="A19" s="94" t="s">
        <v>34</v>
      </c>
      <c r="B19" s="236" t="s">
        <v>126</v>
      </c>
      <c r="C19" s="160"/>
      <c r="D19" s="96"/>
    </row>
    <row r="20" spans="1:4" ht="18" customHeight="1">
      <c r="A20" s="94" t="s">
        <v>35</v>
      </c>
      <c r="B20" s="236" t="s">
        <v>127</v>
      </c>
      <c r="C20" s="160"/>
      <c r="D20" s="96"/>
    </row>
    <row r="21" spans="1:4" ht="18" customHeight="1">
      <c r="A21" s="94" t="s">
        <v>36</v>
      </c>
      <c r="B21" s="150"/>
      <c r="C21" s="95"/>
      <c r="D21" s="96"/>
    </row>
    <row r="22" spans="1:4" ht="18" customHeight="1">
      <c r="A22" s="94" t="s">
        <v>37</v>
      </c>
      <c r="B22" s="97"/>
      <c r="C22" s="95"/>
      <c r="D22" s="96"/>
    </row>
    <row r="23" spans="1:4" ht="18" customHeight="1">
      <c r="A23" s="94" t="s">
        <v>38</v>
      </c>
      <c r="B23" s="97"/>
      <c r="C23" s="95"/>
      <c r="D23" s="96"/>
    </row>
    <row r="24" spans="1:4" ht="18" customHeight="1">
      <c r="A24" s="94" t="s">
        <v>39</v>
      </c>
      <c r="B24" s="97"/>
      <c r="C24" s="95"/>
      <c r="D24" s="96"/>
    </row>
    <row r="25" spans="1:4" ht="18" customHeight="1">
      <c r="A25" s="94" t="s">
        <v>40</v>
      </c>
      <c r="B25" s="97"/>
      <c r="C25" s="95"/>
      <c r="D25" s="96"/>
    </row>
    <row r="26" spans="1:4" ht="18" customHeight="1">
      <c r="A26" s="94" t="s">
        <v>41</v>
      </c>
      <c r="B26" s="97"/>
      <c r="C26" s="95"/>
      <c r="D26" s="96"/>
    </row>
    <row r="27" spans="1:4" ht="18" customHeight="1">
      <c r="A27" s="94" t="s">
        <v>42</v>
      </c>
      <c r="B27" s="97"/>
      <c r="C27" s="95"/>
      <c r="D27" s="96"/>
    </row>
    <row r="28" spans="1:4" ht="18" customHeight="1">
      <c r="A28" s="94" t="s">
        <v>43</v>
      </c>
      <c r="B28" s="97"/>
      <c r="C28" s="95"/>
      <c r="D28" s="96"/>
    </row>
    <row r="29" spans="1:4" ht="18" customHeight="1" thickBot="1">
      <c r="A29" s="162" t="s">
        <v>44</v>
      </c>
      <c r="B29" s="98"/>
      <c r="C29" s="99"/>
      <c r="D29" s="100"/>
    </row>
    <row r="30" spans="1:4" ht="18" customHeight="1" thickBot="1">
      <c r="A30" s="40" t="s">
        <v>45</v>
      </c>
      <c r="B30" s="241" t="s">
        <v>54</v>
      </c>
      <c r="C30" s="242">
        <f>+C5+C6+C7+C8+C9+C16+C17+C18+C19+C20+C21+C22+C23+C24+C25+C26+C27+C28+C29</f>
        <v>0</v>
      </c>
      <c r="D30" s="243">
        <f>+D5+D6+D7+D8+D9+D16+D17+D18+D19+D20+D21+D22+D23+D24+D25+D26+D27+D28+D29</f>
        <v>0</v>
      </c>
    </row>
    <row r="31" spans="1:4" ht="8.25" customHeight="1">
      <c r="A31" s="101"/>
      <c r="B31" s="654"/>
      <c r="C31" s="654"/>
      <c r="D31" s="654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J21" sqref="J21"/>
    </sheetView>
  </sheetViews>
  <sheetFormatPr defaultColWidth="9.00390625" defaultRowHeight="12.75"/>
  <cols>
    <col min="1" max="1" width="4.875" style="120" customWidth="1"/>
    <col min="2" max="2" width="31.125" style="138" customWidth="1"/>
    <col min="3" max="4" width="9.00390625" style="138" customWidth="1"/>
    <col min="5" max="5" width="9.50390625" style="138" customWidth="1"/>
    <col min="6" max="6" width="8.875" style="138" customWidth="1"/>
    <col min="7" max="7" width="8.625" style="138" customWidth="1"/>
    <col min="8" max="8" width="8.875" style="138" customWidth="1"/>
    <col min="9" max="9" width="8.125" style="138" customWidth="1"/>
    <col min="10" max="14" width="9.50390625" style="138" customWidth="1"/>
    <col min="15" max="15" width="12.625" style="120" customWidth="1"/>
    <col min="16" max="16384" width="9.375" style="138" customWidth="1"/>
  </cols>
  <sheetData>
    <row r="1" spans="1:15" ht="31.5" customHeight="1">
      <c r="A1" s="659" t="str">
        <f>+CONCATENATE("Előirányzat-felhasználási terv",CHAR(10),LEFT(ÖSSZEFÜGGÉSEK!A5,4),". évre")</f>
        <v>Előirányzat-felhasználási terv
2016. évre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ht="16.5" thickBot="1">
      <c r="O2" s="4" t="s">
        <v>56</v>
      </c>
    </row>
    <row r="3" spans="1:15" s="120" customFormat="1" ht="25.5" customHeight="1" thickBot="1">
      <c r="A3" s="117" t="s">
        <v>17</v>
      </c>
      <c r="B3" s="118" t="s">
        <v>64</v>
      </c>
      <c r="C3" s="118" t="s">
        <v>76</v>
      </c>
      <c r="D3" s="118" t="s">
        <v>77</v>
      </c>
      <c r="E3" s="118" t="s">
        <v>78</v>
      </c>
      <c r="F3" s="118" t="s">
        <v>79</v>
      </c>
      <c r="G3" s="118" t="s">
        <v>80</v>
      </c>
      <c r="H3" s="118" t="s">
        <v>81</v>
      </c>
      <c r="I3" s="118" t="s">
        <v>82</v>
      </c>
      <c r="J3" s="118" t="s">
        <v>83</v>
      </c>
      <c r="K3" s="118" t="s">
        <v>84</v>
      </c>
      <c r="L3" s="118" t="s">
        <v>85</v>
      </c>
      <c r="M3" s="118" t="s">
        <v>86</v>
      </c>
      <c r="N3" s="118" t="s">
        <v>87</v>
      </c>
      <c r="O3" s="119" t="s">
        <v>54</v>
      </c>
    </row>
    <row r="4" spans="1:15" s="122" customFormat="1" ht="15" customHeight="1" thickBot="1">
      <c r="A4" s="121" t="s">
        <v>19</v>
      </c>
      <c r="B4" s="656" t="s">
        <v>58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8"/>
    </row>
    <row r="5" spans="1:15" s="122" customFormat="1" ht="22.5">
      <c r="A5" s="123" t="s">
        <v>20</v>
      </c>
      <c r="B5" s="539" t="s">
        <v>386</v>
      </c>
      <c r="C5" s="124">
        <v>7855</v>
      </c>
      <c r="D5" s="124">
        <v>7855</v>
      </c>
      <c r="E5" s="124">
        <v>7855</v>
      </c>
      <c r="F5" s="124">
        <v>7855</v>
      </c>
      <c r="G5" s="124">
        <v>7855</v>
      </c>
      <c r="H5" s="124">
        <v>7855</v>
      </c>
      <c r="I5" s="124">
        <v>7855</v>
      </c>
      <c r="J5" s="124">
        <v>7855</v>
      </c>
      <c r="K5" s="124">
        <v>7855</v>
      </c>
      <c r="L5" s="124">
        <v>7855</v>
      </c>
      <c r="M5" s="124">
        <v>7856</v>
      </c>
      <c r="N5" s="124">
        <v>7856</v>
      </c>
      <c r="O5" s="125">
        <f aca="true" t="shared" si="0" ref="O5:O25">SUM(C5:N5)</f>
        <v>94262</v>
      </c>
    </row>
    <row r="6" spans="1:15" s="129" customFormat="1" ht="22.5">
      <c r="A6" s="126" t="s">
        <v>21</v>
      </c>
      <c r="B6" s="331" t="s">
        <v>433</v>
      </c>
      <c r="C6" s="127">
        <v>416</v>
      </c>
      <c r="D6" s="127">
        <v>416</v>
      </c>
      <c r="E6" s="127">
        <v>418</v>
      </c>
      <c r="F6" s="127"/>
      <c r="G6" s="127"/>
      <c r="H6" s="127"/>
      <c r="I6" s="127"/>
      <c r="J6" s="127"/>
      <c r="K6" s="127"/>
      <c r="L6" s="127"/>
      <c r="M6" s="127"/>
      <c r="N6" s="127"/>
      <c r="O6" s="128">
        <f t="shared" si="0"/>
        <v>1250</v>
      </c>
    </row>
    <row r="7" spans="1:15" s="129" customFormat="1" ht="22.5">
      <c r="A7" s="126" t="s">
        <v>22</v>
      </c>
      <c r="B7" s="330" t="s">
        <v>434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>
        <f t="shared" si="0"/>
        <v>0</v>
      </c>
    </row>
    <row r="8" spans="1:15" s="129" customFormat="1" ht="13.5" customHeight="1">
      <c r="A8" s="126" t="s">
        <v>23</v>
      </c>
      <c r="B8" s="329" t="s">
        <v>179</v>
      </c>
      <c r="C8" s="127">
        <v>1149</v>
      </c>
      <c r="D8" s="127">
        <v>1150</v>
      </c>
      <c r="E8" s="127">
        <v>8500</v>
      </c>
      <c r="F8" s="127">
        <v>31201</v>
      </c>
      <c r="G8" s="127">
        <v>4300</v>
      </c>
      <c r="H8" s="127">
        <v>4300</v>
      </c>
      <c r="I8" s="127">
        <v>8000</v>
      </c>
      <c r="J8" s="127">
        <v>8000</v>
      </c>
      <c r="K8" s="127">
        <v>29000</v>
      </c>
      <c r="L8" s="127">
        <v>12600</v>
      </c>
      <c r="M8" s="127">
        <v>3200</v>
      </c>
      <c r="N8" s="127">
        <v>1200</v>
      </c>
      <c r="O8" s="128">
        <f t="shared" si="0"/>
        <v>112600</v>
      </c>
    </row>
    <row r="9" spans="1:15" s="129" customFormat="1" ht="13.5" customHeight="1">
      <c r="A9" s="126" t="s">
        <v>24</v>
      </c>
      <c r="B9" s="329" t="s">
        <v>435</v>
      </c>
      <c r="C9" s="127">
        <v>220</v>
      </c>
      <c r="D9" s="127">
        <v>220</v>
      </c>
      <c r="E9" s="127">
        <v>220</v>
      </c>
      <c r="F9" s="127">
        <v>500</v>
      </c>
      <c r="G9" s="127">
        <v>500</v>
      </c>
      <c r="H9" s="127">
        <v>10000</v>
      </c>
      <c r="I9" s="127">
        <v>13000</v>
      </c>
      <c r="J9" s="127">
        <v>15000</v>
      </c>
      <c r="K9" s="127">
        <v>15000</v>
      </c>
      <c r="L9" s="127">
        <v>18641</v>
      </c>
      <c r="M9" s="127">
        <v>300</v>
      </c>
      <c r="N9" s="127">
        <v>300</v>
      </c>
      <c r="O9" s="128">
        <f t="shared" si="0"/>
        <v>73901</v>
      </c>
    </row>
    <row r="10" spans="1:15" s="129" customFormat="1" ht="13.5" customHeight="1">
      <c r="A10" s="126" t="s">
        <v>25</v>
      </c>
      <c r="B10" s="329" t="s">
        <v>10</v>
      </c>
      <c r="C10" s="127"/>
      <c r="D10" s="127"/>
      <c r="E10" s="127"/>
      <c r="F10" s="127">
        <v>300</v>
      </c>
      <c r="G10" s="127"/>
      <c r="H10" s="127"/>
      <c r="I10" s="127"/>
      <c r="J10" s="127"/>
      <c r="K10" s="127"/>
      <c r="L10" s="127"/>
      <c r="M10" s="127"/>
      <c r="N10" s="127"/>
      <c r="O10" s="128">
        <f t="shared" si="0"/>
        <v>300</v>
      </c>
    </row>
    <row r="11" spans="1:15" s="129" customFormat="1" ht="13.5" customHeight="1">
      <c r="A11" s="126" t="s">
        <v>26</v>
      </c>
      <c r="B11" s="329" t="s">
        <v>388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>
        <f t="shared" si="0"/>
        <v>0</v>
      </c>
    </row>
    <row r="12" spans="1:15" s="129" customFormat="1" ht="22.5">
      <c r="A12" s="126" t="s">
        <v>27</v>
      </c>
      <c r="B12" s="331" t="s">
        <v>421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f t="shared" si="0"/>
        <v>0</v>
      </c>
    </row>
    <row r="13" spans="1:15" s="129" customFormat="1" ht="13.5" customHeight="1" thickBot="1">
      <c r="A13" s="126" t="s">
        <v>28</v>
      </c>
      <c r="B13" s="329" t="s">
        <v>11</v>
      </c>
      <c r="C13" s="127"/>
      <c r="D13" s="127"/>
      <c r="E13" s="127">
        <v>22730</v>
      </c>
      <c r="F13" s="127">
        <v>30000</v>
      </c>
      <c r="G13" s="127"/>
      <c r="H13" s="127"/>
      <c r="I13" s="127"/>
      <c r="J13" s="127"/>
      <c r="K13" s="127"/>
      <c r="L13" s="127">
        <v>10000</v>
      </c>
      <c r="M13" s="127"/>
      <c r="N13" s="127"/>
      <c r="O13" s="128">
        <f t="shared" si="0"/>
        <v>62730</v>
      </c>
    </row>
    <row r="14" spans="1:15" s="122" customFormat="1" ht="15.75" customHeight="1" thickBot="1">
      <c r="A14" s="121" t="s">
        <v>29</v>
      </c>
      <c r="B14" s="41" t="s">
        <v>112</v>
      </c>
      <c r="C14" s="132">
        <f aca="true" t="shared" si="1" ref="C14:N14">SUM(C5:C13)</f>
        <v>9640</v>
      </c>
      <c r="D14" s="132">
        <f t="shared" si="1"/>
        <v>9641</v>
      </c>
      <c r="E14" s="132">
        <f t="shared" si="1"/>
        <v>39723</v>
      </c>
      <c r="F14" s="132">
        <f t="shared" si="1"/>
        <v>69856</v>
      </c>
      <c r="G14" s="132">
        <f t="shared" si="1"/>
        <v>12655</v>
      </c>
      <c r="H14" s="132">
        <f t="shared" si="1"/>
        <v>22155</v>
      </c>
      <c r="I14" s="132">
        <f t="shared" si="1"/>
        <v>28855</v>
      </c>
      <c r="J14" s="132">
        <f t="shared" si="1"/>
        <v>30855</v>
      </c>
      <c r="K14" s="132">
        <f t="shared" si="1"/>
        <v>51855</v>
      </c>
      <c r="L14" s="132">
        <f t="shared" si="1"/>
        <v>49096</v>
      </c>
      <c r="M14" s="132">
        <f t="shared" si="1"/>
        <v>11356</v>
      </c>
      <c r="N14" s="132">
        <f t="shared" si="1"/>
        <v>9356</v>
      </c>
      <c r="O14" s="133">
        <f>SUM(C14:N14)</f>
        <v>345043</v>
      </c>
    </row>
    <row r="15" spans="1:15" s="122" customFormat="1" ht="15" customHeight="1" thickBot="1">
      <c r="A15" s="121" t="s">
        <v>30</v>
      </c>
      <c r="B15" s="656" t="s">
        <v>59</v>
      </c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8"/>
    </row>
    <row r="16" spans="1:15" s="129" customFormat="1" ht="13.5" customHeight="1">
      <c r="A16" s="134" t="s">
        <v>31</v>
      </c>
      <c r="B16" s="332" t="s">
        <v>65</v>
      </c>
      <c r="C16" s="130">
        <v>4352</v>
      </c>
      <c r="D16" s="130">
        <v>4352</v>
      </c>
      <c r="E16" s="130">
        <v>4352</v>
      </c>
      <c r="F16" s="130">
        <v>4352</v>
      </c>
      <c r="G16" s="130">
        <v>4650</v>
      </c>
      <c r="H16" s="130">
        <v>5220</v>
      </c>
      <c r="I16" s="130">
        <v>5360</v>
      </c>
      <c r="J16" s="130">
        <v>6360</v>
      </c>
      <c r="K16" s="130">
        <v>7654</v>
      </c>
      <c r="L16" s="130">
        <v>4560</v>
      </c>
      <c r="M16" s="130">
        <v>6520</v>
      </c>
      <c r="N16" s="130">
        <v>4560</v>
      </c>
      <c r="O16" s="131">
        <f t="shared" si="0"/>
        <v>62292</v>
      </c>
    </row>
    <row r="17" spans="1:15" s="129" customFormat="1" ht="27" customHeight="1">
      <c r="A17" s="126" t="s">
        <v>32</v>
      </c>
      <c r="B17" s="331" t="s">
        <v>188</v>
      </c>
      <c r="C17" s="127">
        <v>1175</v>
      </c>
      <c r="D17" s="127">
        <v>1175</v>
      </c>
      <c r="E17" s="127">
        <v>1175</v>
      </c>
      <c r="F17" s="127">
        <v>1175</v>
      </c>
      <c r="G17" s="127">
        <v>1256</v>
      </c>
      <c r="H17" s="127">
        <v>1410</v>
      </c>
      <c r="I17" s="127">
        <v>1448</v>
      </c>
      <c r="J17" s="127">
        <v>1717</v>
      </c>
      <c r="K17" s="127">
        <v>2066</v>
      </c>
      <c r="L17" s="127">
        <v>1230</v>
      </c>
      <c r="M17" s="127">
        <v>1760</v>
      </c>
      <c r="N17" s="127">
        <v>1925</v>
      </c>
      <c r="O17" s="128">
        <f t="shared" si="0"/>
        <v>17512</v>
      </c>
    </row>
    <row r="18" spans="1:15" s="129" customFormat="1" ht="13.5" customHeight="1">
      <c r="A18" s="126" t="s">
        <v>33</v>
      </c>
      <c r="B18" s="329" t="s">
        <v>144</v>
      </c>
      <c r="C18" s="127">
        <v>2560</v>
      </c>
      <c r="D18" s="127">
        <v>3500</v>
      </c>
      <c r="E18" s="127">
        <v>4200</v>
      </c>
      <c r="F18" s="127">
        <v>9380</v>
      </c>
      <c r="G18" s="127">
        <v>12630</v>
      </c>
      <c r="H18" s="127">
        <v>15300</v>
      </c>
      <c r="I18" s="127">
        <v>14382</v>
      </c>
      <c r="J18" s="127">
        <v>15300</v>
      </c>
      <c r="K18" s="127">
        <v>11200</v>
      </c>
      <c r="L18" s="127">
        <v>9200</v>
      </c>
      <c r="M18" s="127">
        <v>8700</v>
      </c>
      <c r="N18" s="127">
        <v>6200</v>
      </c>
      <c r="O18" s="128">
        <f t="shared" si="0"/>
        <v>112552</v>
      </c>
    </row>
    <row r="19" spans="1:15" s="129" customFormat="1" ht="13.5" customHeight="1">
      <c r="A19" s="126" t="s">
        <v>34</v>
      </c>
      <c r="B19" s="329" t="s">
        <v>189</v>
      </c>
      <c r="C19" s="127">
        <v>50</v>
      </c>
      <c r="D19" s="127"/>
      <c r="E19" s="127"/>
      <c r="F19" s="127"/>
      <c r="G19" s="127"/>
      <c r="H19" s="127"/>
      <c r="I19" s="127"/>
      <c r="J19" s="127">
        <v>1200</v>
      </c>
      <c r="K19" s="127">
        <v>260</v>
      </c>
      <c r="L19" s="127">
        <v>140</v>
      </c>
      <c r="M19" s="127">
        <v>50</v>
      </c>
      <c r="N19" s="127">
        <v>0</v>
      </c>
      <c r="O19" s="128">
        <f t="shared" si="0"/>
        <v>1700</v>
      </c>
    </row>
    <row r="20" spans="1:15" s="129" customFormat="1" ht="13.5" customHeight="1">
      <c r="A20" s="126" t="s">
        <v>35</v>
      </c>
      <c r="B20" s="329" t="s">
        <v>12</v>
      </c>
      <c r="C20" s="127">
        <v>1600</v>
      </c>
      <c r="D20" s="127">
        <v>1600</v>
      </c>
      <c r="E20" s="127">
        <v>6500</v>
      </c>
      <c r="F20" s="127">
        <v>6500</v>
      </c>
      <c r="G20" s="127">
        <v>4695</v>
      </c>
      <c r="H20" s="127">
        <v>4500</v>
      </c>
      <c r="I20" s="127">
        <v>4500</v>
      </c>
      <c r="J20" s="127">
        <v>4769</v>
      </c>
      <c r="K20" s="127">
        <v>10500</v>
      </c>
      <c r="L20" s="127">
        <v>10580</v>
      </c>
      <c r="M20" s="127">
        <v>4500</v>
      </c>
      <c r="N20" s="127">
        <v>4500</v>
      </c>
      <c r="O20" s="128">
        <f t="shared" si="0"/>
        <v>64744</v>
      </c>
    </row>
    <row r="21" spans="1:15" s="129" customFormat="1" ht="13.5" customHeight="1">
      <c r="A21" s="126" t="s">
        <v>36</v>
      </c>
      <c r="B21" s="329" t="s">
        <v>235</v>
      </c>
      <c r="C21" s="127"/>
      <c r="D21" s="127"/>
      <c r="E21" s="127"/>
      <c r="F21" s="127">
        <v>6000</v>
      </c>
      <c r="G21" s="127"/>
      <c r="H21" s="127"/>
      <c r="I21" s="127"/>
      <c r="J21" s="127"/>
      <c r="K21" s="127">
        <v>6267</v>
      </c>
      <c r="L21" s="127"/>
      <c r="M21" s="127"/>
      <c r="N21" s="127"/>
      <c r="O21" s="128">
        <f t="shared" si="0"/>
        <v>12267</v>
      </c>
    </row>
    <row r="22" spans="1:15" s="129" customFormat="1" ht="15.75">
      <c r="A22" s="126" t="s">
        <v>37</v>
      </c>
      <c r="B22" s="331" t="s">
        <v>192</v>
      </c>
      <c r="C22" s="127"/>
      <c r="D22" s="127"/>
      <c r="E22" s="127"/>
      <c r="F22" s="127">
        <v>42000</v>
      </c>
      <c r="G22" s="127"/>
      <c r="H22" s="127"/>
      <c r="I22" s="127"/>
      <c r="J22" s="127"/>
      <c r="K22" s="127"/>
      <c r="L22" s="127">
        <v>28205</v>
      </c>
      <c r="M22" s="127"/>
      <c r="N22" s="127"/>
      <c r="O22" s="128">
        <f t="shared" si="0"/>
        <v>70205</v>
      </c>
    </row>
    <row r="23" spans="1:15" s="129" customFormat="1" ht="13.5" customHeight="1">
      <c r="A23" s="126" t="s">
        <v>38</v>
      </c>
      <c r="B23" s="329" t="s">
        <v>238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>
        <f t="shared" si="0"/>
        <v>0</v>
      </c>
    </row>
    <row r="24" spans="1:15" s="129" customFormat="1" ht="13.5" customHeight="1" thickBot="1">
      <c r="A24" s="126" t="s">
        <v>39</v>
      </c>
      <c r="B24" s="329" t="s">
        <v>13</v>
      </c>
      <c r="C24" s="127">
        <v>3771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>
        <f t="shared" si="0"/>
        <v>3771</v>
      </c>
    </row>
    <row r="25" spans="1:15" s="122" customFormat="1" ht="15.75" customHeight="1" thickBot="1">
      <c r="A25" s="135" t="s">
        <v>40</v>
      </c>
      <c r="B25" s="41" t="s">
        <v>113</v>
      </c>
      <c r="C25" s="132">
        <f aca="true" t="shared" si="2" ref="C25:N25">SUM(C16:C24)</f>
        <v>13508</v>
      </c>
      <c r="D25" s="132">
        <f t="shared" si="2"/>
        <v>10627</v>
      </c>
      <c r="E25" s="132">
        <f t="shared" si="2"/>
        <v>16227</v>
      </c>
      <c r="F25" s="132">
        <f t="shared" si="2"/>
        <v>69407</v>
      </c>
      <c r="G25" s="132">
        <f t="shared" si="2"/>
        <v>23231</v>
      </c>
      <c r="H25" s="132">
        <f t="shared" si="2"/>
        <v>26430</v>
      </c>
      <c r="I25" s="132">
        <f t="shared" si="2"/>
        <v>25690</v>
      </c>
      <c r="J25" s="132">
        <f t="shared" si="2"/>
        <v>29346</v>
      </c>
      <c r="K25" s="132">
        <f t="shared" si="2"/>
        <v>37947</v>
      </c>
      <c r="L25" s="132">
        <f t="shared" si="2"/>
        <v>53915</v>
      </c>
      <c r="M25" s="132">
        <f t="shared" si="2"/>
        <v>21530</v>
      </c>
      <c r="N25" s="132">
        <f t="shared" si="2"/>
        <v>17185</v>
      </c>
      <c r="O25" s="133">
        <f t="shared" si="0"/>
        <v>345043</v>
      </c>
    </row>
    <row r="26" spans="1:15" ht="16.5" thickBot="1">
      <c r="A26" s="135" t="s">
        <v>41</v>
      </c>
      <c r="B26" s="333" t="s">
        <v>114</v>
      </c>
      <c r="C26" s="136">
        <f aca="true" t="shared" si="3" ref="C26:O26">C14-C25</f>
        <v>-3868</v>
      </c>
      <c r="D26" s="136">
        <f t="shared" si="3"/>
        <v>-986</v>
      </c>
      <c r="E26" s="136">
        <f t="shared" si="3"/>
        <v>23496</v>
      </c>
      <c r="F26" s="136">
        <f t="shared" si="3"/>
        <v>449</v>
      </c>
      <c r="G26" s="136">
        <f t="shared" si="3"/>
        <v>-10576</v>
      </c>
      <c r="H26" s="136">
        <f t="shared" si="3"/>
        <v>-4275</v>
      </c>
      <c r="I26" s="136">
        <f t="shared" si="3"/>
        <v>3165</v>
      </c>
      <c r="J26" s="136">
        <f t="shared" si="3"/>
        <v>1509</v>
      </c>
      <c r="K26" s="136">
        <f t="shared" si="3"/>
        <v>13908</v>
      </c>
      <c r="L26" s="136">
        <f t="shared" si="3"/>
        <v>-4819</v>
      </c>
      <c r="M26" s="136">
        <f t="shared" si="3"/>
        <v>-10174</v>
      </c>
      <c r="N26" s="136">
        <f t="shared" si="3"/>
        <v>-7829</v>
      </c>
      <c r="O26" s="137">
        <f t="shared" si="3"/>
        <v>0</v>
      </c>
    </row>
    <row r="27" ht="15.75">
      <c r="A27" s="139"/>
    </row>
    <row r="28" spans="2:15" ht="15.75">
      <c r="B28" s="140"/>
      <c r="C28" s="141"/>
      <c r="D28" s="141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A16" sqref="A16"/>
    </sheetView>
  </sheetViews>
  <sheetFormatPr defaultColWidth="9.00390625" defaultRowHeight="12.75"/>
  <cols>
    <col min="1" max="1" width="88.625" style="51" customWidth="1"/>
    <col min="2" max="2" width="27.875" style="51" customWidth="1"/>
    <col min="3" max="3" width="3.50390625" style="51" customWidth="1"/>
    <col min="4" max="16384" width="9.375" style="51" customWidth="1"/>
  </cols>
  <sheetData>
    <row r="1" spans="1:2" ht="47.25" customHeight="1">
      <c r="A1" s="661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61"/>
    </row>
    <row r="2" spans="1:2" ht="22.5" customHeight="1" thickBot="1">
      <c r="A2" s="427"/>
      <c r="B2" s="428" t="s">
        <v>14</v>
      </c>
    </row>
    <row r="3" spans="1:2" s="52" customFormat="1" ht="24" customHeight="1" thickBot="1">
      <c r="A3" s="335" t="s">
        <v>53</v>
      </c>
      <c r="B3" s="426" t="str">
        <f>+CONCATENATE(LEFT(ÖSSZEFÜGGÉSEK!A5,4),". évi támogatás összesen")</f>
        <v>2016. évi támogatás összesen</v>
      </c>
    </row>
    <row r="4" spans="1:2" s="53" customFormat="1" ht="13.5" thickBot="1">
      <c r="A4" s="222" t="s">
        <v>507</v>
      </c>
      <c r="B4" s="223" t="s">
        <v>508</v>
      </c>
    </row>
    <row r="5" spans="1:2" ht="12.75">
      <c r="A5" s="142" t="s">
        <v>606</v>
      </c>
      <c r="B5" s="456">
        <v>5329700</v>
      </c>
    </row>
    <row r="6" spans="1:2" ht="12.75" customHeight="1">
      <c r="A6" s="143" t="s">
        <v>607</v>
      </c>
      <c r="B6" s="456">
        <v>13408000</v>
      </c>
    </row>
    <row r="7" spans="1:2" ht="12.75">
      <c r="A7" s="143" t="s">
        <v>608</v>
      </c>
      <c r="B7" s="456">
        <v>342861</v>
      </c>
    </row>
    <row r="8" spans="1:2" ht="12.75">
      <c r="A8" s="143" t="s">
        <v>609</v>
      </c>
      <c r="B8" s="456">
        <v>7840580</v>
      </c>
    </row>
    <row r="9" spans="1:2" ht="12.75">
      <c r="A9" s="143" t="s">
        <v>610</v>
      </c>
      <c r="B9" s="456">
        <v>6000000</v>
      </c>
    </row>
    <row r="10" spans="1:2" ht="12.75">
      <c r="A10" s="143" t="s">
        <v>611</v>
      </c>
      <c r="B10" s="456">
        <v>402900</v>
      </c>
    </row>
    <row r="11" spans="1:2" ht="12.75">
      <c r="A11" s="143" t="s">
        <v>612</v>
      </c>
      <c r="B11" s="456">
        <v>39149900</v>
      </c>
    </row>
    <row r="12" spans="1:2" ht="12.75">
      <c r="A12" s="143" t="s">
        <v>613</v>
      </c>
      <c r="B12" s="456">
        <v>10871091</v>
      </c>
    </row>
    <row r="13" spans="1:3" ht="12.75">
      <c r="A13" s="143" t="s">
        <v>614</v>
      </c>
      <c r="B13" s="456">
        <v>8418709</v>
      </c>
      <c r="C13" s="662" t="s">
        <v>543</v>
      </c>
    </row>
    <row r="14" spans="1:3" ht="12.75">
      <c r="A14" s="143" t="s">
        <v>615</v>
      </c>
      <c r="B14" s="456">
        <v>996480</v>
      </c>
      <c r="C14" s="662"/>
    </row>
    <row r="15" spans="1:3" ht="12.75">
      <c r="A15" s="143" t="s">
        <v>616</v>
      </c>
      <c r="B15" s="456">
        <v>1502520</v>
      </c>
      <c r="C15" s="662"/>
    </row>
    <row r="16" spans="1:3" ht="12.75">
      <c r="A16" s="143"/>
      <c r="B16" s="456"/>
      <c r="C16" s="662"/>
    </row>
    <row r="17" spans="1:3" ht="12.75">
      <c r="A17" s="143"/>
      <c r="B17" s="456"/>
      <c r="C17" s="662"/>
    </row>
    <row r="18" spans="1:3" ht="12.75">
      <c r="A18" s="143"/>
      <c r="B18" s="456"/>
      <c r="C18" s="662"/>
    </row>
    <row r="19" spans="1:3" ht="12.75">
      <c r="A19" s="143"/>
      <c r="B19" s="456"/>
      <c r="C19" s="662"/>
    </row>
    <row r="20" spans="1:3" ht="12.75">
      <c r="A20" s="143"/>
      <c r="B20" s="456"/>
      <c r="C20" s="662"/>
    </row>
    <row r="21" spans="1:3" ht="12.75">
      <c r="A21" s="143"/>
      <c r="B21" s="456"/>
      <c r="C21" s="662"/>
    </row>
    <row r="22" spans="1:3" ht="12.75">
      <c r="A22" s="143"/>
      <c r="B22" s="456"/>
      <c r="C22" s="662"/>
    </row>
    <row r="23" spans="1:3" ht="12.75">
      <c r="A23" s="143"/>
      <c r="B23" s="456"/>
      <c r="C23" s="662"/>
    </row>
    <row r="24" spans="1:3" ht="13.5" thickBot="1">
      <c r="A24" s="144"/>
      <c r="B24" s="456"/>
      <c r="C24" s="662"/>
    </row>
    <row r="25" spans="1:3" s="55" customFormat="1" ht="19.5" customHeight="1" thickBot="1">
      <c r="A25" s="38" t="s">
        <v>54</v>
      </c>
      <c r="B25" s="54">
        <f>SUM(B5:B24)</f>
        <v>94262741</v>
      </c>
      <c r="C25" s="662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12" sqref="D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6" t="str">
        <f>+CONCATENATE("K I M U T A T Á S",CHAR(10),"a ",LEFT(ÖSSZEFÜGGÉSEK!A5,4),". évben céljelleggel juttatott támogatásokról")</f>
        <v>K I M U T A T Á S
a 2016. évben céljelleggel juttatott támogatásokról</v>
      </c>
      <c r="B1" s="666"/>
      <c r="C1" s="666"/>
      <c r="D1" s="666"/>
    </row>
    <row r="2" spans="1:4" ht="17.25" customHeight="1">
      <c r="A2" s="425"/>
      <c r="B2" s="425"/>
      <c r="C2" s="425"/>
      <c r="D2" s="425"/>
    </row>
    <row r="3" spans="1:4" ht="13.5" thickBot="1">
      <c r="A3" s="244"/>
      <c r="B3" s="244"/>
      <c r="C3" s="663" t="s">
        <v>583</v>
      </c>
      <c r="D3" s="663"/>
    </row>
    <row r="4" spans="1:4" ht="42.75" customHeight="1" thickBot="1">
      <c r="A4" s="585" t="s">
        <v>72</v>
      </c>
      <c r="B4" s="586" t="s">
        <v>128</v>
      </c>
      <c r="C4" s="586" t="s">
        <v>129</v>
      </c>
      <c r="D4" s="587" t="s">
        <v>15</v>
      </c>
    </row>
    <row r="5" spans="1:4" ht="15.75" customHeight="1">
      <c r="A5" s="590" t="s">
        <v>19</v>
      </c>
      <c r="B5" s="591" t="s">
        <v>603</v>
      </c>
      <c r="C5" s="583" t="s">
        <v>619</v>
      </c>
      <c r="D5" s="584">
        <v>799020</v>
      </c>
    </row>
    <row r="6" spans="1:4" ht="15.75" customHeight="1">
      <c r="A6" s="588" t="s">
        <v>20</v>
      </c>
      <c r="B6" s="589" t="s">
        <v>604</v>
      </c>
      <c r="C6" s="32" t="s">
        <v>619</v>
      </c>
      <c r="D6" s="33">
        <v>27580980</v>
      </c>
    </row>
    <row r="7" spans="1:4" ht="15.75" customHeight="1">
      <c r="A7" s="588" t="s">
        <v>21</v>
      </c>
      <c r="B7" s="589" t="s">
        <v>617</v>
      </c>
      <c r="C7" s="32" t="s">
        <v>618</v>
      </c>
      <c r="D7" s="33">
        <v>235000</v>
      </c>
    </row>
    <row r="8" spans="1:4" ht="15.75" customHeight="1">
      <c r="A8" s="588" t="s">
        <v>22</v>
      </c>
      <c r="B8" s="589" t="s">
        <v>605</v>
      </c>
      <c r="C8" s="32" t="s">
        <v>619</v>
      </c>
      <c r="D8" s="33">
        <v>12074145</v>
      </c>
    </row>
    <row r="9" spans="1:4" ht="15.75" customHeight="1">
      <c r="A9" s="588" t="s">
        <v>23</v>
      </c>
      <c r="B9" s="589" t="s">
        <v>620</v>
      </c>
      <c r="C9" s="32" t="s">
        <v>621</v>
      </c>
      <c r="D9" s="33">
        <v>534581</v>
      </c>
    </row>
    <row r="10" spans="1:4" ht="15.75" customHeight="1">
      <c r="A10" s="588" t="s">
        <v>24</v>
      </c>
      <c r="B10" s="589" t="s">
        <v>620</v>
      </c>
      <c r="C10" s="32" t="s">
        <v>622</v>
      </c>
      <c r="D10" s="33">
        <v>980000</v>
      </c>
    </row>
    <row r="11" spans="1:4" ht="15.75" customHeight="1">
      <c r="A11" s="588" t="s">
        <v>25</v>
      </c>
      <c r="B11" s="589" t="s">
        <v>620</v>
      </c>
      <c r="C11" s="32" t="s">
        <v>623</v>
      </c>
      <c r="D11" s="33">
        <v>399017</v>
      </c>
    </row>
    <row r="12" spans="1:4" ht="15.75" customHeight="1">
      <c r="A12" s="245" t="s">
        <v>26</v>
      </c>
      <c r="B12" s="592" t="s">
        <v>624</v>
      </c>
      <c r="C12" s="32" t="s">
        <v>619</v>
      </c>
      <c r="D12" s="33">
        <v>9792000</v>
      </c>
    </row>
    <row r="13" spans="1:4" ht="15.75" customHeight="1">
      <c r="A13" s="245" t="s">
        <v>27</v>
      </c>
      <c r="B13" s="32"/>
      <c r="C13" s="32"/>
      <c r="D13" s="33"/>
    </row>
    <row r="14" spans="1:4" ht="15.75" customHeight="1">
      <c r="A14" s="245" t="s">
        <v>28</v>
      </c>
      <c r="B14" s="32"/>
      <c r="C14" s="32"/>
      <c r="D14" s="33"/>
    </row>
    <row r="15" spans="1:4" ht="15.75" customHeight="1">
      <c r="A15" s="245" t="s">
        <v>29</v>
      </c>
      <c r="B15" s="32"/>
      <c r="C15" s="32"/>
      <c r="D15" s="33"/>
    </row>
    <row r="16" spans="1:4" ht="15.75" customHeight="1">
      <c r="A16" s="245" t="s">
        <v>30</v>
      </c>
      <c r="B16" s="32"/>
      <c r="C16" s="32"/>
      <c r="D16" s="33"/>
    </row>
    <row r="17" spans="1:4" ht="15.75" customHeight="1">
      <c r="A17" s="245" t="s">
        <v>31</v>
      </c>
      <c r="B17" s="32"/>
      <c r="C17" s="32"/>
      <c r="D17" s="33"/>
    </row>
    <row r="18" spans="1:4" ht="15.75" customHeight="1">
      <c r="A18" s="245" t="s">
        <v>32</v>
      </c>
      <c r="B18" s="32"/>
      <c r="C18" s="32"/>
      <c r="D18" s="33"/>
    </row>
    <row r="19" spans="1:4" ht="15.75" customHeight="1">
      <c r="A19" s="245" t="s">
        <v>33</v>
      </c>
      <c r="B19" s="32"/>
      <c r="C19" s="32"/>
      <c r="D19" s="33"/>
    </row>
    <row r="20" spans="1:4" ht="15.75" customHeight="1">
      <c r="A20" s="245" t="s">
        <v>34</v>
      </c>
      <c r="B20" s="32"/>
      <c r="C20" s="32"/>
      <c r="D20" s="33"/>
    </row>
    <row r="21" spans="1:4" ht="15.75" customHeight="1">
      <c r="A21" s="245" t="s">
        <v>35</v>
      </c>
      <c r="B21" s="32"/>
      <c r="C21" s="32"/>
      <c r="D21" s="33"/>
    </row>
    <row r="22" spans="1:4" ht="15.75" customHeight="1">
      <c r="A22" s="245" t="s">
        <v>36</v>
      </c>
      <c r="B22" s="32"/>
      <c r="C22" s="32"/>
      <c r="D22" s="33"/>
    </row>
    <row r="23" spans="1:4" ht="15.75" customHeight="1">
      <c r="A23" s="245" t="s">
        <v>37</v>
      </c>
      <c r="B23" s="32"/>
      <c r="C23" s="32"/>
      <c r="D23" s="33"/>
    </row>
    <row r="24" spans="1:4" ht="15.75" customHeight="1">
      <c r="A24" s="245" t="s">
        <v>38</v>
      </c>
      <c r="B24" s="32"/>
      <c r="C24" s="32"/>
      <c r="D24" s="33"/>
    </row>
    <row r="25" spans="1:4" ht="15.75" customHeight="1">
      <c r="A25" s="245" t="s">
        <v>39</v>
      </c>
      <c r="B25" s="32"/>
      <c r="C25" s="32"/>
      <c r="D25" s="33"/>
    </row>
    <row r="26" spans="1:4" ht="15.75" customHeight="1">
      <c r="A26" s="245" t="s">
        <v>40</v>
      </c>
      <c r="B26" s="32"/>
      <c r="C26" s="32"/>
      <c r="D26" s="33"/>
    </row>
    <row r="27" spans="1:4" ht="15.75" customHeight="1">
      <c r="A27" s="245" t="s">
        <v>41</v>
      </c>
      <c r="B27" s="32"/>
      <c r="C27" s="32"/>
      <c r="D27" s="33"/>
    </row>
    <row r="28" spans="1:4" ht="15.75" customHeight="1">
      <c r="A28" s="245" t="s">
        <v>42</v>
      </c>
      <c r="B28" s="32"/>
      <c r="C28" s="32"/>
      <c r="D28" s="33"/>
    </row>
    <row r="29" spans="1:4" ht="15.75" customHeight="1">
      <c r="A29" s="245" t="s">
        <v>43</v>
      </c>
      <c r="B29" s="32"/>
      <c r="C29" s="32"/>
      <c r="D29" s="33"/>
    </row>
    <row r="30" spans="1:4" ht="15.75" customHeight="1">
      <c r="A30" s="245" t="s">
        <v>44</v>
      </c>
      <c r="B30" s="32"/>
      <c r="C30" s="32"/>
      <c r="D30" s="33"/>
    </row>
    <row r="31" spans="1:4" ht="15.75" customHeight="1">
      <c r="A31" s="245" t="s">
        <v>45</v>
      </c>
      <c r="B31" s="32"/>
      <c r="C31" s="32"/>
      <c r="D31" s="33"/>
    </row>
    <row r="32" spans="1:4" ht="15.75" customHeight="1">
      <c r="A32" s="245" t="s">
        <v>46</v>
      </c>
      <c r="B32" s="32"/>
      <c r="C32" s="32"/>
      <c r="D32" s="33"/>
    </row>
    <row r="33" spans="1:4" ht="15.75" customHeight="1">
      <c r="A33" s="245" t="s">
        <v>47</v>
      </c>
      <c r="B33" s="32"/>
      <c r="C33" s="32"/>
      <c r="D33" s="33"/>
    </row>
    <row r="34" spans="1:4" ht="15.75" customHeight="1">
      <c r="A34" s="245" t="s">
        <v>130</v>
      </c>
      <c r="B34" s="32"/>
      <c r="C34" s="32"/>
      <c r="D34" s="103"/>
    </row>
    <row r="35" spans="1:4" ht="15.75" customHeight="1">
      <c r="A35" s="245" t="s">
        <v>131</v>
      </c>
      <c r="B35" s="32"/>
      <c r="C35" s="32"/>
      <c r="D35" s="103"/>
    </row>
    <row r="36" spans="1:4" ht="15.75" customHeight="1">
      <c r="A36" s="245" t="s">
        <v>132</v>
      </c>
      <c r="B36" s="32"/>
      <c r="C36" s="32"/>
      <c r="D36" s="103"/>
    </row>
    <row r="37" spans="1:4" ht="15.75" customHeight="1" thickBot="1">
      <c r="A37" s="246" t="s">
        <v>133</v>
      </c>
      <c r="B37" s="34"/>
      <c r="C37" s="34"/>
      <c r="D37" s="104"/>
    </row>
    <row r="38" spans="1:4" ht="15.75" customHeight="1" thickBot="1">
      <c r="A38" s="664" t="s">
        <v>54</v>
      </c>
      <c r="B38" s="665"/>
      <c r="C38" s="247"/>
      <c r="D38" s="248">
        <f>SUM(D5:D37)</f>
        <v>52394743</v>
      </c>
    </row>
    <row r="39" ht="12.75">
      <c r="A39" t="s">
        <v>207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430" customWidth="1"/>
    <col min="2" max="2" width="66.375" style="430" bestFit="1" customWidth="1"/>
    <col min="3" max="3" width="15.50390625" style="431" customWidth="1"/>
    <col min="4" max="5" width="15.50390625" style="430" customWidth="1"/>
    <col min="6" max="6" width="9.00390625" style="464" customWidth="1"/>
    <col min="7" max="16384" width="9.375" style="464" customWidth="1"/>
  </cols>
  <sheetData>
    <row r="1" spans="1:5" ht="15.75" customHeight="1">
      <c r="A1" s="595" t="s">
        <v>16</v>
      </c>
      <c r="B1" s="595"/>
      <c r="C1" s="595"/>
      <c r="D1" s="595"/>
      <c r="E1" s="595"/>
    </row>
    <row r="2" spans="1:5" ht="15.75" customHeight="1" thickBot="1">
      <c r="A2" s="596" t="s">
        <v>157</v>
      </c>
      <c r="B2" s="596"/>
      <c r="D2" s="168"/>
      <c r="E2" s="351" t="s">
        <v>236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+CONCATENATE(LEFT(ÖSSZEFÜGGÉSEK!A5,4)+1,". évi")</f>
        <v>2017. évi</v>
      </c>
      <c r="D3" s="455" t="str">
        <f>+CONCATENATE(LEFT(ÖSSZEFÜGGÉSEK!A5,4)+2,". évi")</f>
        <v>2018. évi</v>
      </c>
      <c r="E3" s="190" t="str">
        <f>+CONCATENATE(LEFT(ÖSSZEFÜGGÉSEK!A5,4)+3,". évi")</f>
        <v>2019. évi</v>
      </c>
    </row>
    <row r="4" spans="1:5" s="465" customFormat="1" ht="12" customHeight="1" thickBot="1">
      <c r="A4" s="35" t="s">
        <v>507</v>
      </c>
      <c r="B4" s="36" t="s">
        <v>508</v>
      </c>
      <c r="C4" s="36" t="s">
        <v>509</v>
      </c>
      <c r="D4" s="36" t="s">
        <v>511</v>
      </c>
      <c r="E4" s="499" t="s">
        <v>510</v>
      </c>
    </row>
    <row r="5" spans="1:5" s="466" customFormat="1" ht="12" customHeight="1" thickBot="1">
      <c r="A5" s="20" t="s">
        <v>19</v>
      </c>
      <c r="B5" s="21" t="s">
        <v>547</v>
      </c>
      <c r="C5" s="517">
        <v>95000</v>
      </c>
      <c r="D5" s="517">
        <v>95000</v>
      </c>
      <c r="E5" s="518">
        <v>95000</v>
      </c>
    </row>
    <row r="6" spans="1:5" s="466" customFormat="1" ht="12" customHeight="1" thickBot="1">
      <c r="A6" s="20" t="s">
        <v>20</v>
      </c>
      <c r="B6" s="336" t="s">
        <v>387</v>
      </c>
      <c r="C6" s="517"/>
      <c r="D6" s="517"/>
      <c r="E6" s="518"/>
    </row>
    <row r="7" spans="1:5" s="466" customFormat="1" ht="12" customHeight="1" thickBot="1">
      <c r="A7" s="20" t="s">
        <v>21</v>
      </c>
      <c r="B7" s="21" t="s">
        <v>395</v>
      </c>
      <c r="C7" s="517"/>
      <c r="D7" s="517"/>
      <c r="E7" s="518"/>
    </row>
    <row r="8" spans="1:5" s="466" customFormat="1" ht="12" customHeight="1" thickBot="1">
      <c r="A8" s="20" t="s">
        <v>178</v>
      </c>
      <c r="B8" s="21" t="s">
        <v>276</v>
      </c>
      <c r="C8" s="454">
        <f>SUM(C9:C15)</f>
        <v>118000</v>
      </c>
      <c r="D8" s="454">
        <f>SUM(D9:D15)</f>
        <v>120100</v>
      </c>
      <c r="E8" s="498">
        <f>SUM(E9:E15)</f>
        <v>122200</v>
      </c>
    </row>
    <row r="9" spans="1:5" s="466" customFormat="1" ht="12" customHeight="1">
      <c r="A9" s="15" t="s">
        <v>277</v>
      </c>
      <c r="B9" s="467" t="s">
        <v>571</v>
      </c>
      <c r="C9" s="449">
        <v>76000</v>
      </c>
      <c r="D9" s="449">
        <v>77000</v>
      </c>
      <c r="E9" s="309">
        <v>78000</v>
      </c>
    </row>
    <row r="10" spans="1:5" s="466" customFormat="1" ht="12" customHeight="1">
      <c r="A10" s="14" t="s">
        <v>278</v>
      </c>
      <c r="B10" s="468" t="s">
        <v>572</v>
      </c>
      <c r="C10" s="448">
        <v>25000</v>
      </c>
      <c r="D10" s="448">
        <v>26000</v>
      </c>
      <c r="E10" s="308">
        <v>26000</v>
      </c>
    </row>
    <row r="11" spans="1:5" s="466" customFormat="1" ht="12" customHeight="1">
      <c r="A11" s="14" t="s">
        <v>279</v>
      </c>
      <c r="B11" s="468" t="s">
        <v>573</v>
      </c>
      <c r="C11" s="448">
        <v>13000</v>
      </c>
      <c r="D11" s="448">
        <v>13000</v>
      </c>
      <c r="E11" s="308">
        <v>14000</v>
      </c>
    </row>
    <row r="12" spans="1:5" s="466" customFormat="1" ht="12" customHeight="1">
      <c r="A12" s="14" t="s">
        <v>280</v>
      </c>
      <c r="B12" s="468" t="s">
        <v>574</v>
      </c>
      <c r="C12" s="448">
        <v>0</v>
      </c>
      <c r="D12" s="448"/>
      <c r="E12" s="308"/>
    </row>
    <row r="13" spans="1:5" s="466" customFormat="1" ht="12" customHeight="1">
      <c r="A13" s="14" t="s">
        <v>568</v>
      </c>
      <c r="B13" s="468" t="s">
        <v>281</v>
      </c>
      <c r="C13" s="448">
        <v>3500</v>
      </c>
      <c r="D13" s="448">
        <v>3600</v>
      </c>
      <c r="E13" s="308">
        <v>3700</v>
      </c>
    </row>
    <row r="14" spans="1:5" s="466" customFormat="1" ht="12" customHeight="1">
      <c r="A14" s="14" t="s">
        <v>569</v>
      </c>
      <c r="B14" s="468" t="s">
        <v>282</v>
      </c>
      <c r="C14" s="448"/>
      <c r="D14" s="448"/>
      <c r="E14" s="308"/>
    </row>
    <row r="15" spans="1:5" s="466" customFormat="1" ht="12" customHeight="1" thickBot="1">
      <c r="A15" s="16" t="s">
        <v>570</v>
      </c>
      <c r="B15" s="469" t="s">
        <v>283</v>
      </c>
      <c r="C15" s="450">
        <v>500</v>
      </c>
      <c r="D15" s="450">
        <v>500</v>
      </c>
      <c r="E15" s="310">
        <v>500</v>
      </c>
    </row>
    <row r="16" spans="1:5" s="466" customFormat="1" ht="12" customHeight="1" thickBot="1">
      <c r="A16" s="20" t="s">
        <v>23</v>
      </c>
      <c r="B16" s="21" t="s">
        <v>550</v>
      </c>
      <c r="C16" s="517">
        <v>70000</v>
      </c>
      <c r="D16" s="517">
        <v>75000</v>
      </c>
      <c r="E16" s="518">
        <v>77000</v>
      </c>
    </row>
    <row r="17" spans="1:5" s="466" customFormat="1" ht="12" customHeight="1" thickBot="1">
      <c r="A17" s="20" t="s">
        <v>24</v>
      </c>
      <c r="B17" s="21" t="s">
        <v>10</v>
      </c>
      <c r="C17" s="517"/>
      <c r="D17" s="517"/>
      <c r="E17" s="518"/>
    </row>
    <row r="18" spans="1:5" s="466" customFormat="1" ht="12" customHeight="1" thickBot="1">
      <c r="A18" s="20" t="s">
        <v>185</v>
      </c>
      <c r="B18" s="21" t="s">
        <v>549</v>
      </c>
      <c r="C18" s="517"/>
      <c r="D18" s="517"/>
      <c r="E18" s="518"/>
    </row>
    <row r="19" spans="1:5" s="466" customFormat="1" ht="12" customHeight="1" thickBot="1">
      <c r="A19" s="20" t="s">
        <v>26</v>
      </c>
      <c r="B19" s="336" t="s">
        <v>548</v>
      </c>
      <c r="C19" s="517"/>
      <c r="D19" s="517"/>
      <c r="E19" s="518"/>
    </row>
    <row r="20" spans="1:5" s="466" customFormat="1" ht="12" customHeight="1" thickBot="1">
      <c r="A20" s="20" t="s">
        <v>27</v>
      </c>
      <c r="B20" s="21" t="s">
        <v>316</v>
      </c>
      <c r="C20" s="454">
        <f>+C5+C6+C7+C8+C16+C17+C18+C19</f>
        <v>283000</v>
      </c>
      <c r="D20" s="454">
        <f>+D5+D6+D7+D8+D16+D17+D18+D19</f>
        <v>290100</v>
      </c>
      <c r="E20" s="347">
        <f>+E5+E6+E7+E8+E16+E17+E18+E19</f>
        <v>294200</v>
      </c>
    </row>
    <row r="21" spans="1:5" s="466" customFormat="1" ht="12" customHeight="1" thickBot="1">
      <c r="A21" s="20" t="s">
        <v>28</v>
      </c>
      <c r="B21" s="21" t="s">
        <v>551</v>
      </c>
      <c r="C21" s="571"/>
      <c r="D21" s="571"/>
      <c r="E21" s="572"/>
    </row>
    <row r="22" spans="1:5" s="466" customFormat="1" ht="12" customHeight="1" thickBot="1">
      <c r="A22" s="20" t="s">
        <v>29</v>
      </c>
      <c r="B22" s="21" t="s">
        <v>552</v>
      </c>
      <c r="C22" s="454">
        <f>+C20+C21</f>
        <v>283000</v>
      </c>
      <c r="D22" s="454">
        <f>+D20+D21</f>
        <v>290100</v>
      </c>
      <c r="E22" s="498">
        <f>+E20+E21</f>
        <v>294200</v>
      </c>
    </row>
    <row r="23" spans="1:5" s="466" customFormat="1" ht="12" customHeight="1">
      <c r="A23" s="419"/>
      <c r="B23" s="420"/>
      <c r="C23" s="421"/>
      <c r="D23" s="568"/>
      <c r="E23" s="569"/>
    </row>
    <row r="24" spans="1:5" s="466" customFormat="1" ht="12" customHeight="1">
      <c r="A24" s="595" t="s">
        <v>48</v>
      </c>
      <c r="B24" s="595"/>
      <c r="C24" s="595"/>
      <c r="D24" s="595"/>
      <c r="E24" s="595"/>
    </row>
    <row r="25" spans="1:5" s="466" customFormat="1" ht="12" customHeight="1" thickBot="1">
      <c r="A25" s="597" t="s">
        <v>158</v>
      </c>
      <c r="B25" s="597"/>
      <c r="C25" s="431"/>
      <c r="D25" s="168"/>
      <c r="E25" s="351" t="s">
        <v>236</v>
      </c>
    </row>
    <row r="26" spans="1:6" s="466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90" t="str">
        <f>+E3</f>
        <v>2019. évi</v>
      </c>
      <c r="F26" s="570"/>
    </row>
    <row r="27" spans="1:6" s="466" customFormat="1" ht="12" customHeight="1" thickBot="1">
      <c r="A27" s="459" t="s">
        <v>507</v>
      </c>
      <c r="B27" s="460" t="s">
        <v>508</v>
      </c>
      <c r="C27" s="460" t="s">
        <v>509</v>
      </c>
      <c r="D27" s="460" t="s">
        <v>511</v>
      </c>
      <c r="E27" s="564" t="s">
        <v>510</v>
      </c>
      <c r="F27" s="570"/>
    </row>
    <row r="28" spans="1:6" s="466" customFormat="1" ht="15" customHeight="1" thickBot="1">
      <c r="A28" s="20" t="s">
        <v>19</v>
      </c>
      <c r="B28" s="30" t="s">
        <v>553</v>
      </c>
      <c r="C28" s="517">
        <v>248000</v>
      </c>
      <c r="D28" s="517">
        <v>255100</v>
      </c>
      <c r="E28" s="513">
        <v>259200</v>
      </c>
      <c r="F28" s="570"/>
    </row>
    <row r="29" spans="1:5" ht="12" customHeight="1" thickBot="1">
      <c r="A29" s="542" t="s">
        <v>20</v>
      </c>
      <c r="B29" s="565" t="s">
        <v>558</v>
      </c>
      <c r="C29" s="566">
        <f>+C30+C31+C32</f>
        <v>35000</v>
      </c>
      <c r="D29" s="566">
        <f>+D30+D31+D32</f>
        <v>35000</v>
      </c>
      <c r="E29" s="567">
        <f>+E30+E31+E32</f>
        <v>35000</v>
      </c>
    </row>
    <row r="30" spans="1:5" ht="12" customHeight="1">
      <c r="A30" s="15" t="s">
        <v>107</v>
      </c>
      <c r="B30" s="8" t="s">
        <v>235</v>
      </c>
      <c r="C30" s="449">
        <v>15000</v>
      </c>
      <c r="D30" s="449">
        <v>15000</v>
      </c>
      <c r="E30" s="309">
        <v>15000</v>
      </c>
    </row>
    <row r="31" spans="1:5" ht="12" customHeight="1">
      <c r="A31" s="15" t="s">
        <v>108</v>
      </c>
      <c r="B31" s="12" t="s">
        <v>192</v>
      </c>
      <c r="C31" s="448">
        <v>20000</v>
      </c>
      <c r="D31" s="448">
        <v>20000</v>
      </c>
      <c r="E31" s="308">
        <v>20000</v>
      </c>
    </row>
    <row r="32" spans="1:5" ht="12" customHeight="1" thickBot="1">
      <c r="A32" s="15" t="s">
        <v>109</v>
      </c>
      <c r="B32" s="338" t="s">
        <v>238</v>
      </c>
      <c r="C32" s="448"/>
      <c r="D32" s="448"/>
      <c r="E32" s="308"/>
    </row>
    <row r="33" spans="1:5" ht="12" customHeight="1" thickBot="1">
      <c r="A33" s="20" t="s">
        <v>21</v>
      </c>
      <c r="B33" s="151" t="s">
        <v>462</v>
      </c>
      <c r="C33" s="447">
        <f>+C28+C29</f>
        <v>283000</v>
      </c>
      <c r="D33" s="447">
        <f>+D28+D29</f>
        <v>290100</v>
      </c>
      <c r="E33" s="307">
        <f>+E28+E29</f>
        <v>294200</v>
      </c>
    </row>
    <row r="34" spans="1:6" ht="15" customHeight="1" thickBot="1">
      <c r="A34" s="20" t="s">
        <v>22</v>
      </c>
      <c r="B34" s="151" t="s">
        <v>554</v>
      </c>
      <c r="C34" s="573"/>
      <c r="D34" s="573"/>
      <c r="E34" s="574"/>
      <c r="F34" s="479"/>
    </row>
    <row r="35" spans="1:5" s="466" customFormat="1" ht="12.75" customHeight="1" thickBot="1">
      <c r="A35" s="339" t="s">
        <v>23</v>
      </c>
      <c r="B35" s="429" t="s">
        <v>555</v>
      </c>
      <c r="C35" s="563">
        <f>+C33+C34</f>
        <v>283000</v>
      </c>
      <c r="D35" s="563">
        <f>+D33+D34</f>
        <v>290100</v>
      </c>
      <c r="E35" s="557">
        <f>+E33+E34</f>
        <v>294200</v>
      </c>
    </row>
    <row r="36" ht="15.75">
      <c r="C36" s="430"/>
    </row>
    <row r="37" ht="15.75">
      <c r="C37" s="430"/>
    </row>
    <row r="38" ht="15.75">
      <c r="C38" s="430"/>
    </row>
    <row r="39" ht="16.5" customHeight="1">
      <c r="C39" s="430"/>
    </row>
    <row r="40" ht="15.75">
      <c r="C40" s="430"/>
    </row>
    <row r="41" ht="15.75">
      <c r="C41" s="430"/>
    </row>
    <row r="42" spans="6:7" s="430" customFormat="1" ht="15.75">
      <c r="F42" s="464"/>
      <c r="G42" s="464"/>
    </row>
    <row r="43" spans="6:7" s="430" customFormat="1" ht="15.75">
      <c r="F43" s="464"/>
      <c r="G43" s="464"/>
    </row>
    <row r="44" spans="6:7" s="430" customFormat="1" ht="15.75">
      <c r="F44" s="464"/>
      <c r="G44" s="464"/>
    </row>
    <row r="45" spans="6:7" s="430" customFormat="1" ht="15.75">
      <c r="F45" s="464"/>
      <c r="G45" s="464"/>
    </row>
    <row r="46" spans="6:7" s="430" customFormat="1" ht="15.75">
      <c r="F46" s="464"/>
      <c r="G46" s="464"/>
    </row>
    <row r="47" spans="6:7" s="430" customFormat="1" ht="15.75">
      <c r="F47" s="464"/>
      <c r="G47" s="464"/>
    </row>
    <row r="48" spans="6:7" s="430" customFormat="1" ht="15.75">
      <c r="F48" s="464"/>
      <c r="G48" s="464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CE,Félkövér"&amp;12Balatongyörök Község Önkormányzata
2016. ÉVI KÖLTSÉGVETÉSI ÉVET KÖVETŐ 3 ÉV TERVEZETT BEVÉTELEI, KIADÁSAI&amp;R&amp;"Times New Roman CE,Félkövér dőlt"&amp;11 7.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SheetLayoutView="100" zoomScalePageLayoutView="130" workbookViewId="0" topLeftCell="B1">
      <selection activeCell="N3" sqref="N3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157</v>
      </c>
      <c r="B2" s="596"/>
      <c r="C2" s="351" t="s">
        <v>236</v>
      </c>
    </row>
    <row r="3" spans="1:3" ht="37.5" customHeight="1" thickBot="1">
      <c r="A3" s="23" t="s">
        <v>72</v>
      </c>
      <c r="B3" s="24" t="s">
        <v>18</v>
      </c>
      <c r="C3" s="43" t="str">
        <f>+CONCATENATE(LEFT(ÖSSZEFÜGGÉSEK!A5,4),". évi előirányzat")</f>
        <v>2016. évi előirányzat</v>
      </c>
    </row>
    <row r="4" spans="1:3" s="465" customFormat="1" ht="12" customHeight="1" thickBot="1">
      <c r="A4" s="459"/>
      <c r="B4" s="460" t="s">
        <v>507</v>
      </c>
      <c r="C4" s="461" t="s">
        <v>508</v>
      </c>
    </row>
    <row r="5" spans="1:3" s="466" customFormat="1" ht="12" customHeight="1" thickBot="1">
      <c r="A5" s="20" t="s">
        <v>19</v>
      </c>
      <c r="B5" s="21" t="s">
        <v>261</v>
      </c>
      <c r="C5" s="341">
        <f>+C6+C7+C8+C9+C10+C11</f>
        <v>0</v>
      </c>
    </row>
    <row r="6" spans="1:3" s="466" customFormat="1" ht="12" customHeight="1">
      <c r="A6" s="15" t="s">
        <v>101</v>
      </c>
      <c r="B6" s="467" t="s">
        <v>262</v>
      </c>
      <c r="C6" s="344"/>
    </row>
    <row r="7" spans="1:3" s="466" customFormat="1" ht="12" customHeight="1">
      <c r="A7" s="14" t="s">
        <v>102</v>
      </c>
      <c r="B7" s="468" t="s">
        <v>263</v>
      </c>
      <c r="C7" s="343"/>
    </row>
    <row r="8" spans="1:3" s="466" customFormat="1" ht="12" customHeight="1">
      <c r="A8" s="14" t="s">
        <v>103</v>
      </c>
      <c r="B8" s="468" t="s">
        <v>566</v>
      </c>
      <c r="C8" s="343"/>
    </row>
    <row r="9" spans="1:3" s="466" customFormat="1" ht="12" customHeight="1">
      <c r="A9" s="14" t="s">
        <v>104</v>
      </c>
      <c r="B9" s="468" t="s">
        <v>265</v>
      </c>
      <c r="C9" s="343"/>
    </row>
    <row r="10" spans="1:3" s="466" customFormat="1" ht="12" customHeight="1">
      <c r="A10" s="14" t="s">
        <v>153</v>
      </c>
      <c r="B10" s="337" t="s">
        <v>446</v>
      </c>
      <c r="C10" s="343"/>
    </row>
    <row r="11" spans="1:3" s="466" customFormat="1" ht="12" customHeight="1" thickBot="1">
      <c r="A11" s="16" t="s">
        <v>105</v>
      </c>
      <c r="B11" s="338" t="s">
        <v>447</v>
      </c>
      <c r="C11" s="343"/>
    </row>
    <row r="12" spans="1:3" s="466" customFormat="1" ht="12" customHeight="1" thickBot="1">
      <c r="A12" s="20" t="s">
        <v>20</v>
      </c>
      <c r="B12" s="336" t="s">
        <v>266</v>
      </c>
      <c r="C12" s="341">
        <f>+C13+C14+C15+C16+C17</f>
        <v>0</v>
      </c>
    </row>
    <row r="13" spans="1:3" s="466" customFormat="1" ht="12" customHeight="1">
      <c r="A13" s="15" t="s">
        <v>107</v>
      </c>
      <c r="B13" s="467" t="s">
        <v>267</v>
      </c>
      <c r="C13" s="344"/>
    </row>
    <row r="14" spans="1:3" s="466" customFormat="1" ht="12" customHeight="1">
      <c r="A14" s="14" t="s">
        <v>108</v>
      </c>
      <c r="B14" s="468" t="s">
        <v>268</v>
      </c>
      <c r="C14" s="343"/>
    </row>
    <row r="15" spans="1:3" s="466" customFormat="1" ht="12" customHeight="1">
      <c r="A15" s="14" t="s">
        <v>109</v>
      </c>
      <c r="B15" s="468" t="s">
        <v>436</v>
      </c>
      <c r="C15" s="343"/>
    </row>
    <row r="16" spans="1:3" s="466" customFormat="1" ht="12" customHeight="1">
      <c r="A16" s="14" t="s">
        <v>110</v>
      </c>
      <c r="B16" s="468" t="s">
        <v>437</v>
      </c>
      <c r="C16" s="343"/>
    </row>
    <row r="17" spans="1:3" s="466" customFormat="1" ht="12" customHeight="1">
      <c r="A17" s="14" t="s">
        <v>111</v>
      </c>
      <c r="B17" s="468" t="s">
        <v>269</v>
      </c>
      <c r="C17" s="343"/>
    </row>
    <row r="18" spans="1:3" s="466" customFormat="1" ht="12" customHeight="1" thickBot="1">
      <c r="A18" s="16" t="s">
        <v>120</v>
      </c>
      <c r="B18" s="338" t="s">
        <v>270</v>
      </c>
      <c r="C18" s="345"/>
    </row>
    <row r="19" spans="1:3" s="466" customFormat="1" ht="12" customHeight="1" thickBot="1">
      <c r="A19" s="20" t="s">
        <v>21</v>
      </c>
      <c r="B19" s="21" t="s">
        <v>271</v>
      </c>
      <c r="C19" s="341">
        <f>+C20+C21+C22+C23+C24</f>
        <v>0</v>
      </c>
    </row>
    <row r="20" spans="1:3" s="466" customFormat="1" ht="12" customHeight="1">
      <c r="A20" s="15" t="s">
        <v>90</v>
      </c>
      <c r="B20" s="467" t="s">
        <v>272</v>
      </c>
      <c r="C20" s="344"/>
    </row>
    <row r="21" spans="1:3" s="466" customFormat="1" ht="12" customHeight="1">
      <c r="A21" s="14" t="s">
        <v>91</v>
      </c>
      <c r="B21" s="468" t="s">
        <v>273</v>
      </c>
      <c r="C21" s="343"/>
    </row>
    <row r="22" spans="1:3" s="466" customFormat="1" ht="12" customHeight="1">
      <c r="A22" s="14" t="s">
        <v>92</v>
      </c>
      <c r="B22" s="468" t="s">
        <v>438</v>
      </c>
      <c r="C22" s="343"/>
    </row>
    <row r="23" spans="1:3" s="466" customFormat="1" ht="12" customHeight="1">
      <c r="A23" s="14" t="s">
        <v>93</v>
      </c>
      <c r="B23" s="468" t="s">
        <v>439</v>
      </c>
      <c r="C23" s="343"/>
    </row>
    <row r="24" spans="1:3" s="466" customFormat="1" ht="12" customHeight="1">
      <c r="A24" s="14" t="s">
        <v>176</v>
      </c>
      <c r="B24" s="468" t="s">
        <v>274</v>
      </c>
      <c r="C24" s="343"/>
    </row>
    <row r="25" spans="1:3" s="466" customFormat="1" ht="12" customHeight="1" thickBot="1">
      <c r="A25" s="16" t="s">
        <v>177</v>
      </c>
      <c r="B25" s="469" t="s">
        <v>275</v>
      </c>
      <c r="C25" s="345"/>
    </row>
    <row r="26" spans="1:3" s="466" customFormat="1" ht="12" customHeight="1" thickBot="1">
      <c r="A26" s="20" t="s">
        <v>178</v>
      </c>
      <c r="B26" s="21" t="s">
        <v>567</v>
      </c>
      <c r="C26" s="347">
        <f>SUM(C27:C33)</f>
        <v>0</v>
      </c>
    </row>
    <row r="27" spans="1:3" s="466" customFormat="1" ht="12" customHeight="1">
      <c r="A27" s="15" t="s">
        <v>277</v>
      </c>
      <c r="B27" s="467" t="s">
        <v>571</v>
      </c>
      <c r="C27" s="344"/>
    </row>
    <row r="28" spans="1:3" s="466" customFormat="1" ht="12" customHeight="1">
      <c r="A28" s="14" t="s">
        <v>278</v>
      </c>
      <c r="B28" s="468" t="s">
        <v>572</v>
      </c>
      <c r="C28" s="343"/>
    </row>
    <row r="29" spans="1:3" s="466" customFormat="1" ht="12" customHeight="1">
      <c r="A29" s="14" t="s">
        <v>279</v>
      </c>
      <c r="B29" s="468" t="s">
        <v>573</v>
      </c>
      <c r="C29" s="343"/>
    </row>
    <row r="30" spans="1:3" s="466" customFormat="1" ht="12" customHeight="1">
      <c r="A30" s="14" t="s">
        <v>280</v>
      </c>
      <c r="B30" s="468" t="s">
        <v>574</v>
      </c>
      <c r="C30" s="343"/>
    </row>
    <row r="31" spans="1:3" s="466" customFormat="1" ht="12" customHeight="1">
      <c r="A31" s="14" t="s">
        <v>568</v>
      </c>
      <c r="B31" s="468" t="s">
        <v>281</v>
      </c>
      <c r="C31" s="343"/>
    </row>
    <row r="32" spans="1:3" s="466" customFormat="1" ht="12" customHeight="1">
      <c r="A32" s="14" t="s">
        <v>569</v>
      </c>
      <c r="B32" s="468" t="s">
        <v>282</v>
      </c>
      <c r="C32" s="343"/>
    </row>
    <row r="33" spans="1:3" s="466" customFormat="1" ht="12" customHeight="1" thickBot="1">
      <c r="A33" s="16" t="s">
        <v>570</v>
      </c>
      <c r="B33" s="575" t="s">
        <v>283</v>
      </c>
      <c r="C33" s="345"/>
    </row>
    <row r="34" spans="1:3" s="466" customFormat="1" ht="12" customHeight="1" thickBot="1">
      <c r="A34" s="20" t="s">
        <v>23</v>
      </c>
      <c r="B34" s="21" t="s">
        <v>448</v>
      </c>
      <c r="C34" s="341">
        <f>SUM(C35:C45)</f>
        <v>0</v>
      </c>
    </row>
    <row r="35" spans="1:3" s="466" customFormat="1" ht="12" customHeight="1">
      <c r="A35" s="15" t="s">
        <v>94</v>
      </c>
      <c r="B35" s="467" t="s">
        <v>286</v>
      </c>
      <c r="C35" s="344"/>
    </row>
    <row r="36" spans="1:3" s="466" customFormat="1" ht="12" customHeight="1">
      <c r="A36" s="14" t="s">
        <v>95</v>
      </c>
      <c r="B36" s="468" t="s">
        <v>287</v>
      </c>
      <c r="C36" s="343"/>
    </row>
    <row r="37" spans="1:3" s="466" customFormat="1" ht="12" customHeight="1">
      <c r="A37" s="14" t="s">
        <v>96</v>
      </c>
      <c r="B37" s="468" t="s">
        <v>288</v>
      </c>
      <c r="C37" s="343"/>
    </row>
    <row r="38" spans="1:3" s="466" customFormat="1" ht="12" customHeight="1">
      <c r="A38" s="14" t="s">
        <v>180</v>
      </c>
      <c r="B38" s="468" t="s">
        <v>289</v>
      </c>
      <c r="C38" s="343"/>
    </row>
    <row r="39" spans="1:3" s="466" customFormat="1" ht="12" customHeight="1">
      <c r="A39" s="14" t="s">
        <v>181</v>
      </c>
      <c r="B39" s="468" t="s">
        <v>290</v>
      </c>
      <c r="C39" s="343"/>
    </row>
    <row r="40" spans="1:3" s="466" customFormat="1" ht="12" customHeight="1">
      <c r="A40" s="14" t="s">
        <v>182</v>
      </c>
      <c r="B40" s="468" t="s">
        <v>291</v>
      </c>
      <c r="C40" s="343"/>
    </row>
    <row r="41" spans="1:3" s="466" customFormat="1" ht="12" customHeight="1">
      <c r="A41" s="14" t="s">
        <v>183</v>
      </c>
      <c r="B41" s="468" t="s">
        <v>292</v>
      </c>
      <c r="C41" s="343"/>
    </row>
    <row r="42" spans="1:3" s="466" customFormat="1" ht="12" customHeight="1">
      <c r="A42" s="14" t="s">
        <v>184</v>
      </c>
      <c r="B42" s="468" t="s">
        <v>576</v>
      </c>
      <c r="C42" s="343"/>
    </row>
    <row r="43" spans="1:3" s="466" customFormat="1" ht="12" customHeight="1">
      <c r="A43" s="14" t="s">
        <v>284</v>
      </c>
      <c r="B43" s="468" t="s">
        <v>294</v>
      </c>
      <c r="C43" s="346"/>
    </row>
    <row r="44" spans="1:3" s="466" customFormat="1" ht="12" customHeight="1">
      <c r="A44" s="16" t="s">
        <v>285</v>
      </c>
      <c r="B44" s="469" t="s">
        <v>450</v>
      </c>
      <c r="C44" s="453"/>
    </row>
    <row r="45" spans="1:3" s="466" customFormat="1" ht="12" customHeight="1" thickBot="1">
      <c r="A45" s="16" t="s">
        <v>449</v>
      </c>
      <c r="B45" s="338" t="s">
        <v>295</v>
      </c>
      <c r="C45" s="453"/>
    </row>
    <row r="46" spans="1:3" s="466" customFormat="1" ht="12" customHeight="1" thickBot="1">
      <c r="A46" s="20" t="s">
        <v>24</v>
      </c>
      <c r="B46" s="21" t="s">
        <v>296</v>
      </c>
      <c r="C46" s="341">
        <f>SUM(C47:C51)</f>
        <v>0</v>
      </c>
    </row>
    <row r="47" spans="1:3" s="466" customFormat="1" ht="12" customHeight="1">
      <c r="A47" s="15" t="s">
        <v>97</v>
      </c>
      <c r="B47" s="467" t="s">
        <v>300</v>
      </c>
      <c r="C47" s="512"/>
    </row>
    <row r="48" spans="1:3" s="466" customFormat="1" ht="12" customHeight="1">
      <c r="A48" s="14" t="s">
        <v>98</v>
      </c>
      <c r="B48" s="468" t="s">
        <v>301</v>
      </c>
      <c r="C48" s="346"/>
    </row>
    <row r="49" spans="1:3" s="466" customFormat="1" ht="12" customHeight="1">
      <c r="A49" s="14" t="s">
        <v>297</v>
      </c>
      <c r="B49" s="468" t="s">
        <v>302</v>
      </c>
      <c r="C49" s="346"/>
    </row>
    <row r="50" spans="1:3" s="466" customFormat="1" ht="12" customHeight="1">
      <c r="A50" s="14" t="s">
        <v>298</v>
      </c>
      <c r="B50" s="468" t="s">
        <v>303</v>
      </c>
      <c r="C50" s="346"/>
    </row>
    <row r="51" spans="1:3" s="466" customFormat="1" ht="12" customHeight="1" thickBot="1">
      <c r="A51" s="16" t="s">
        <v>299</v>
      </c>
      <c r="B51" s="338" t="s">
        <v>304</v>
      </c>
      <c r="C51" s="453"/>
    </row>
    <row r="52" spans="1:3" s="466" customFormat="1" ht="12" customHeight="1" thickBot="1">
      <c r="A52" s="20" t="s">
        <v>185</v>
      </c>
      <c r="B52" s="21" t="s">
        <v>305</v>
      </c>
      <c r="C52" s="341">
        <f>SUM(C53:C55)</f>
        <v>0</v>
      </c>
    </row>
    <row r="53" spans="1:3" s="466" customFormat="1" ht="12" customHeight="1">
      <c r="A53" s="15" t="s">
        <v>99</v>
      </c>
      <c r="B53" s="467" t="s">
        <v>306</v>
      </c>
      <c r="C53" s="344"/>
    </row>
    <row r="54" spans="1:3" s="466" customFormat="1" ht="12" customHeight="1">
      <c r="A54" s="14" t="s">
        <v>100</v>
      </c>
      <c r="B54" s="468" t="s">
        <v>440</v>
      </c>
      <c r="C54" s="343"/>
    </row>
    <row r="55" spans="1:3" s="466" customFormat="1" ht="12" customHeight="1">
      <c r="A55" s="14" t="s">
        <v>309</v>
      </c>
      <c r="B55" s="468" t="s">
        <v>307</v>
      </c>
      <c r="C55" s="343"/>
    </row>
    <row r="56" spans="1:3" s="466" customFormat="1" ht="12" customHeight="1" thickBot="1">
      <c r="A56" s="16" t="s">
        <v>310</v>
      </c>
      <c r="B56" s="338" t="s">
        <v>308</v>
      </c>
      <c r="C56" s="345"/>
    </row>
    <row r="57" spans="1:3" s="466" customFormat="1" ht="12" customHeight="1" thickBot="1">
      <c r="A57" s="20" t="s">
        <v>26</v>
      </c>
      <c r="B57" s="336" t="s">
        <v>311</v>
      </c>
      <c r="C57" s="341">
        <f>SUM(C58:C60)</f>
        <v>0</v>
      </c>
    </row>
    <row r="58" spans="1:3" s="466" customFormat="1" ht="12" customHeight="1">
      <c r="A58" s="15" t="s">
        <v>186</v>
      </c>
      <c r="B58" s="467" t="s">
        <v>313</v>
      </c>
      <c r="C58" s="346"/>
    </row>
    <row r="59" spans="1:3" s="466" customFormat="1" ht="12" customHeight="1">
      <c r="A59" s="14" t="s">
        <v>187</v>
      </c>
      <c r="B59" s="468" t="s">
        <v>441</v>
      </c>
      <c r="C59" s="346"/>
    </row>
    <row r="60" spans="1:3" s="466" customFormat="1" ht="12" customHeight="1">
      <c r="A60" s="14" t="s">
        <v>237</v>
      </c>
      <c r="B60" s="468" t="s">
        <v>314</v>
      </c>
      <c r="C60" s="346"/>
    </row>
    <row r="61" spans="1:3" s="466" customFormat="1" ht="12" customHeight="1" thickBot="1">
      <c r="A61" s="16" t="s">
        <v>312</v>
      </c>
      <c r="B61" s="338" t="s">
        <v>315</v>
      </c>
      <c r="C61" s="346"/>
    </row>
    <row r="62" spans="1:3" s="466" customFormat="1" ht="12" customHeight="1" thickBot="1">
      <c r="A62" s="547" t="s">
        <v>490</v>
      </c>
      <c r="B62" s="21" t="s">
        <v>316</v>
      </c>
      <c r="C62" s="347">
        <f>+C5+C12+C19+C26+C34+C46+C52+C57</f>
        <v>0</v>
      </c>
    </row>
    <row r="63" spans="1:3" s="466" customFormat="1" ht="12" customHeight="1" thickBot="1">
      <c r="A63" s="515" t="s">
        <v>317</v>
      </c>
      <c r="B63" s="336" t="s">
        <v>318</v>
      </c>
      <c r="C63" s="341">
        <f>SUM(C64:C66)</f>
        <v>0</v>
      </c>
    </row>
    <row r="64" spans="1:3" s="466" customFormat="1" ht="12" customHeight="1">
      <c r="A64" s="15" t="s">
        <v>349</v>
      </c>
      <c r="B64" s="467" t="s">
        <v>319</v>
      </c>
      <c r="C64" s="346"/>
    </row>
    <row r="65" spans="1:3" s="466" customFormat="1" ht="12" customHeight="1">
      <c r="A65" s="14" t="s">
        <v>358</v>
      </c>
      <c r="B65" s="468" t="s">
        <v>320</v>
      </c>
      <c r="C65" s="346"/>
    </row>
    <row r="66" spans="1:3" s="466" customFormat="1" ht="12" customHeight="1" thickBot="1">
      <c r="A66" s="16" t="s">
        <v>359</v>
      </c>
      <c r="B66" s="541" t="s">
        <v>475</v>
      </c>
      <c r="C66" s="346"/>
    </row>
    <row r="67" spans="1:3" s="466" customFormat="1" ht="12" customHeight="1" thickBot="1">
      <c r="A67" s="515" t="s">
        <v>322</v>
      </c>
      <c r="B67" s="336" t="s">
        <v>323</v>
      </c>
      <c r="C67" s="341">
        <f>SUM(C68:C71)</f>
        <v>0</v>
      </c>
    </row>
    <row r="68" spans="1:3" s="466" customFormat="1" ht="12" customHeight="1">
      <c r="A68" s="15" t="s">
        <v>154</v>
      </c>
      <c r="B68" s="467" t="s">
        <v>324</v>
      </c>
      <c r="C68" s="346"/>
    </row>
    <row r="69" spans="1:3" s="466" customFormat="1" ht="12" customHeight="1">
      <c r="A69" s="14" t="s">
        <v>155</v>
      </c>
      <c r="B69" s="468" t="s">
        <v>325</v>
      </c>
      <c r="C69" s="346"/>
    </row>
    <row r="70" spans="1:3" s="466" customFormat="1" ht="12" customHeight="1">
      <c r="A70" s="14" t="s">
        <v>350</v>
      </c>
      <c r="B70" s="468" t="s">
        <v>326</v>
      </c>
      <c r="C70" s="346"/>
    </row>
    <row r="71" spans="1:3" s="466" customFormat="1" ht="12" customHeight="1" thickBot="1">
      <c r="A71" s="16" t="s">
        <v>351</v>
      </c>
      <c r="B71" s="338" t="s">
        <v>327</v>
      </c>
      <c r="C71" s="346"/>
    </row>
    <row r="72" spans="1:3" s="466" customFormat="1" ht="12" customHeight="1" thickBot="1">
      <c r="A72" s="515" t="s">
        <v>328</v>
      </c>
      <c r="B72" s="336" t="s">
        <v>329</v>
      </c>
      <c r="C72" s="341">
        <f>SUM(C73:C74)</f>
        <v>0</v>
      </c>
    </row>
    <row r="73" spans="1:3" s="466" customFormat="1" ht="12" customHeight="1">
      <c r="A73" s="15" t="s">
        <v>352</v>
      </c>
      <c r="B73" s="467" t="s">
        <v>330</v>
      </c>
      <c r="C73" s="346"/>
    </row>
    <row r="74" spans="1:3" s="466" customFormat="1" ht="12" customHeight="1" thickBot="1">
      <c r="A74" s="16" t="s">
        <v>353</v>
      </c>
      <c r="B74" s="338" t="s">
        <v>331</v>
      </c>
      <c r="C74" s="346"/>
    </row>
    <row r="75" spans="1:3" s="466" customFormat="1" ht="12" customHeight="1" thickBot="1">
      <c r="A75" s="515" t="s">
        <v>332</v>
      </c>
      <c r="B75" s="336" t="s">
        <v>333</v>
      </c>
      <c r="C75" s="341">
        <f>SUM(C76:C78)</f>
        <v>0</v>
      </c>
    </row>
    <row r="76" spans="1:3" s="466" customFormat="1" ht="12" customHeight="1">
      <c r="A76" s="15" t="s">
        <v>354</v>
      </c>
      <c r="B76" s="467" t="s">
        <v>334</v>
      </c>
      <c r="C76" s="346"/>
    </row>
    <row r="77" spans="1:3" s="466" customFormat="1" ht="12" customHeight="1">
      <c r="A77" s="14" t="s">
        <v>355</v>
      </c>
      <c r="B77" s="468" t="s">
        <v>335</v>
      </c>
      <c r="C77" s="346"/>
    </row>
    <row r="78" spans="1:3" s="466" customFormat="1" ht="12" customHeight="1" thickBot="1">
      <c r="A78" s="16" t="s">
        <v>356</v>
      </c>
      <c r="B78" s="338" t="s">
        <v>336</v>
      </c>
      <c r="C78" s="346"/>
    </row>
    <row r="79" spans="1:3" s="466" customFormat="1" ht="12" customHeight="1" thickBot="1">
      <c r="A79" s="515" t="s">
        <v>337</v>
      </c>
      <c r="B79" s="336" t="s">
        <v>357</v>
      </c>
      <c r="C79" s="341">
        <f>SUM(C80:C83)</f>
        <v>0</v>
      </c>
    </row>
    <row r="80" spans="1:3" s="466" customFormat="1" ht="12" customHeight="1">
      <c r="A80" s="471" t="s">
        <v>338</v>
      </c>
      <c r="B80" s="467" t="s">
        <v>339</v>
      </c>
      <c r="C80" s="346"/>
    </row>
    <row r="81" spans="1:3" s="466" customFormat="1" ht="12" customHeight="1">
      <c r="A81" s="472" t="s">
        <v>340</v>
      </c>
      <c r="B81" s="468" t="s">
        <v>341</v>
      </c>
      <c r="C81" s="346"/>
    </row>
    <row r="82" spans="1:3" s="466" customFormat="1" ht="12" customHeight="1">
      <c r="A82" s="472" t="s">
        <v>342</v>
      </c>
      <c r="B82" s="468" t="s">
        <v>343</v>
      </c>
      <c r="C82" s="346"/>
    </row>
    <row r="83" spans="1:3" s="466" customFormat="1" ht="12" customHeight="1" thickBot="1">
      <c r="A83" s="473" t="s">
        <v>344</v>
      </c>
      <c r="B83" s="338" t="s">
        <v>345</v>
      </c>
      <c r="C83" s="346"/>
    </row>
    <row r="84" spans="1:3" s="466" customFormat="1" ht="12" customHeight="1" thickBot="1">
      <c r="A84" s="515" t="s">
        <v>346</v>
      </c>
      <c r="B84" s="336" t="s">
        <v>489</v>
      </c>
      <c r="C84" s="513"/>
    </row>
    <row r="85" spans="1:3" s="466" customFormat="1" ht="13.5" customHeight="1" thickBot="1">
      <c r="A85" s="515" t="s">
        <v>348</v>
      </c>
      <c r="B85" s="336" t="s">
        <v>347</v>
      </c>
      <c r="C85" s="513"/>
    </row>
    <row r="86" spans="1:3" s="466" customFormat="1" ht="15.75" customHeight="1" thickBot="1">
      <c r="A86" s="515" t="s">
        <v>360</v>
      </c>
      <c r="B86" s="474" t="s">
        <v>492</v>
      </c>
      <c r="C86" s="347">
        <f>+C63+C67+C72+C75+C79+C85+C84</f>
        <v>0</v>
      </c>
    </row>
    <row r="87" spans="1:3" s="466" customFormat="1" ht="16.5" customHeight="1" thickBot="1">
      <c r="A87" s="516" t="s">
        <v>491</v>
      </c>
      <c r="B87" s="475" t="s">
        <v>493</v>
      </c>
      <c r="C87" s="347">
        <f>+C62+C86</f>
        <v>0</v>
      </c>
    </row>
    <row r="88" spans="1:3" s="466" customFormat="1" ht="83.25" customHeight="1">
      <c r="A88" s="5"/>
      <c r="B88" s="6"/>
      <c r="C88" s="348"/>
    </row>
    <row r="89" spans="1:3" ht="16.5" customHeight="1">
      <c r="A89" s="595" t="s">
        <v>48</v>
      </c>
      <c r="B89" s="595"/>
      <c r="C89" s="595"/>
    </row>
    <row r="90" spans="1:3" s="476" customFormat="1" ht="16.5" customHeight="1" thickBot="1">
      <c r="A90" s="597" t="s">
        <v>158</v>
      </c>
      <c r="B90" s="597"/>
      <c r="C90" s="167" t="s">
        <v>236</v>
      </c>
    </row>
    <row r="91" spans="1:3" ht="37.5" customHeight="1" thickBot="1">
      <c r="A91" s="23" t="s">
        <v>72</v>
      </c>
      <c r="B91" s="24" t="s">
        <v>49</v>
      </c>
      <c r="C91" s="43" t="str">
        <f>+C3</f>
        <v>2016. évi előirányzat</v>
      </c>
    </row>
    <row r="92" spans="1:3" s="465" customFormat="1" ht="12" customHeight="1" thickBot="1">
      <c r="A92" s="35"/>
      <c r="B92" s="36" t="s">
        <v>507</v>
      </c>
      <c r="C92" s="37" t="s">
        <v>508</v>
      </c>
    </row>
    <row r="93" spans="1:3" ht="12" customHeight="1" thickBot="1">
      <c r="A93" s="22" t="s">
        <v>19</v>
      </c>
      <c r="B93" s="31" t="s">
        <v>451</v>
      </c>
      <c r="C93" s="340">
        <f>C94+C95+C96+C97+C98+C111</f>
        <v>0</v>
      </c>
    </row>
    <row r="94" spans="1:3" ht="12" customHeight="1">
      <c r="A94" s="17" t="s">
        <v>101</v>
      </c>
      <c r="B94" s="10" t="s">
        <v>50</v>
      </c>
      <c r="C94" s="342"/>
    </row>
    <row r="95" spans="1:3" ht="12" customHeight="1">
      <c r="A95" s="14" t="s">
        <v>102</v>
      </c>
      <c r="B95" s="8" t="s">
        <v>188</v>
      </c>
      <c r="C95" s="343"/>
    </row>
    <row r="96" spans="1:3" ht="12" customHeight="1">
      <c r="A96" s="14" t="s">
        <v>103</v>
      </c>
      <c r="B96" s="8" t="s">
        <v>144</v>
      </c>
      <c r="C96" s="345"/>
    </row>
    <row r="97" spans="1:3" ht="12" customHeight="1">
      <c r="A97" s="14" t="s">
        <v>104</v>
      </c>
      <c r="B97" s="11" t="s">
        <v>189</v>
      </c>
      <c r="C97" s="345"/>
    </row>
    <row r="98" spans="1:3" ht="12" customHeight="1">
      <c r="A98" s="14" t="s">
        <v>115</v>
      </c>
      <c r="B98" s="19" t="s">
        <v>190</v>
      </c>
      <c r="C98" s="345"/>
    </row>
    <row r="99" spans="1:3" ht="12" customHeight="1">
      <c r="A99" s="14" t="s">
        <v>105</v>
      </c>
      <c r="B99" s="8" t="s">
        <v>456</v>
      </c>
      <c r="C99" s="345"/>
    </row>
    <row r="100" spans="1:3" ht="12" customHeight="1">
      <c r="A100" s="14" t="s">
        <v>106</v>
      </c>
      <c r="B100" s="172" t="s">
        <v>455</v>
      </c>
      <c r="C100" s="345"/>
    </row>
    <row r="101" spans="1:3" ht="12" customHeight="1">
      <c r="A101" s="14" t="s">
        <v>116</v>
      </c>
      <c r="B101" s="172" t="s">
        <v>454</v>
      </c>
      <c r="C101" s="345"/>
    </row>
    <row r="102" spans="1:3" ht="12" customHeight="1">
      <c r="A102" s="14" t="s">
        <v>117</v>
      </c>
      <c r="B102" s="170" t="s">
        <v>363</v>
      </c>
      <c r="C102" s="345"/>
    </row>
    <row r="103" spans="1:3" ht="12" customHeight="1">
      <c r="A103" s="14" t="s">
        <v>118</v>
      </c>
      <c r="B103" s="171" t="s">
        <v>364</v>
      </c>
      <c r="C103" s="345"/>
    </row>
    <row r="104" spans="1:3" ht="12" customHeight="1">
      <c r="A104" s="14" t="s">
        <v>119</v>
      </c>
      <c r="B104" s="171" t="s">
        <v>365</v>
      </c>
      <c r="C104" s="345"/>
    </row>
    <row r="105" spans="1:3" ht="12" customHeight="1">
      <c r="A105" s="14" t="s">
        <v>121</v>
      </c>
      <c r="B105" s="170" t="s">
        <v>366</v>
      </c>
      <c r="C105" s="345"/>
    </row>
    <row r="106" spans="1:3" ht="12" customHeight="1">
      <c r="A106" s="14" t="s">
        <v>191</v>
      </c>
      <c r="B106" s="170" t="s">
        <v>367</v>
      </c>
      <c r="C106" s="345"/>
    </row>
    <row r="107" spans="1:3" ht="12" customHeight="1">
      <c r="A107" s="14" t="s">
        <v>361</v>
      </c>
      <c r="B107" s="171" t="s">
        <v>368</v>
      </c>
      <c r="C107" s="345"/>
    </row>
    <row r="108" spans="1:3" ht="12" customHeight="1">
      <c r="A108" s="13" t="s">
        <v>362</v>
      </c>
      <c r="B108" s="172" t="s">
        <v>369</v>
      </c>
      <c r="C108" s="345"/>
    </row>
    <row r="109" spans="1:3" ht="12" customHeight="1">
      <c r="A109" s="14" t="s">
        <v>452</v>
      </c>
      <c r="B109" s="172" t="s">
        <v>370</v>
      </c>
      <c r="C109" s="345"/>
    </row>
    <row r="110" spans="1:3" ht="12" customHeight="1">
      <c r="A110" s="16" t="s">
        <v>453</v>
      </c>
      <c r="B110" s="172" t="s">
        <v>371</v>
      </c>
      <c r="C110" s="345"/>
    </row>
    <row r="111" spans="1:3" ht="12" customHeight="1">
      <c r="A111" s="14" t="s">
        <v>457</v>
      </c>
      <c r="B111" s="11" t="s">
        <v>51</v>
      </c>
      <c r="C111" s="343"/>
    </row>
    <row r="112" spans="1:3" ht="12" customHeight="1">
      <c r="A112" s="14" t="s">
        <v>458</v>
      </c>
      <c r="B112" s="8" t="s">
        <v>460</v>
      </c>
      <c r="C112" s="343"/>
    </row>
    <row r="113" spans="1:3" ht="12" customHeight="1" thickBot="1">
      <c r="A113" s="18" t="s">
        <v>459</v>
      </c>
      <c r="B113" s="545" t="s">
        <v>461</v>
      </c>
      <c r="C113" s="349"/>
    </row>
    <row r="114" spans="1:3" ht="12" customHeight="1" thickBot="1">
      <c r="A114" s="542" t="s">
        <v>20</v>
      </c>
      <c r="B114" s="543" t="s">
        <v>372</v>
      </c>
      <c r="C114" s="544">
        <f>+C115+C117+C119</f>
        <v>0</v>
      </c>
    </row>
    <row r="115" spans="1:3" ht="12" customHeight="1">
      <c r="A115" s="15" t="s">
        <v>107</v>
      </c>
      <c r="B115" s="8" t="s">
        <v>235</v>
      </c>
      <c r="C115" s="344"/>
    </row>
    <row r="116" spans="1:3" ht="12" customHeight="1">
      <c r="A116" s="15" t="s">
        <v>108</v>
      </c>
      <c r="B116" s="12" t="s">
        <v>376</v>
      </c>
      <c r="C116" s="344"/>
    </row>
    <row r="117" spans="1:3" ht="12" customHeight="1">
      <c r="A117" s="15" t="s">
        <v>109</v>
      </c>
      <c r="B117" s="12" t="s">
        <v>192</v>
      </c>
      <c r="C117" s="343"/>
    </row>
    <row r="118" spans="1:3" ht="12" customHeight="1">
      <c r="A118" s="15" t="s">
        <v>110</v>
      </c>
      <c r="B118" s="12" t="s">
        <v>377</v>
      </c>
      <c r="C118" s="308"/>
    </row>
    <row r="119" spans="1:3" ht="12" customHeight="1">
      <c r="A119" s="15" t="s">
        <v>111</v>
      </c>
      <c r="B119" s="338" t="s">
        <v>238</v>
      </c>
      <c r="C119" s="308"/>
    </row>
    <row r="120" spans="1:3" ht="12" customHeight="1">
      <c r="A120" s="15" t="s">
        <v>120</v>
      </c>
      <c r="B120" s="337" t="s">
        <v>442</v>
      </c>
      <c r="C120" s="308"/>
    </row>
    <row r="121" spans="1:3" ht="12" customHeight="1">
      <c r="A121" s="15" t="s">
        <v>122</v>
      </c>
      <c r="B121" s="463" t="s">
        <v>382</v>
      </c>
      <c r="C121" s="308"/>
    </row>
    <row r="122" spans="1:3" ht="15.75">
      <c r="A122" s="15" t="s">
        <v>193</v>
      </c>
      <c r="B122" s="171" t="s">
        <v>365</v>
      </c>
      <c r="C122" s="308"/>
    </row>
    <row r="123" spans="1:3" ht="12" customHeight="1">
      <c r="A123" s="15" t="s">
        <v>194</v>
      </c>
      <c r="B123" s="171" t="s">
        <v>381</v>
      </c>
      <c r="C123" s="308"/>
    </row>
    <row r="124" spans="1:3" ht="12" customHeight="1">
      <c r="A124" s="15" t="s">
        <v>195</v>
      </c>
      <c r="B124" s="171" t="s">
        <v>380</v>
      </c>
      <c r="C124" s="308"/>
    </row>
    <row r="125" spans="1:3" ht="12" customHeight="1">
      <c r="A125" s="15" t="s">
        <v>373</v>
      </c>
      <c r="B125" s="171" t="s">
        <v>368</v>
      </c>
      <c r="C125" s="308"/>
    </row>
    <row r="126" spans="1:3" ht="12" customHeight="1">
      <c r="A126" s="15" t="s">
        <v>374</v>
      </c>
      <c r="B126" s="171" t="s">
        <v>379</v>
      </c>
      <c r="C126" s="308"/>
    </row>
    <row r="127" spans="1:3" ht="16.5" thickBot="1">
      <c r="A127" s="13" t="s">
        <v>375</v>
      </c>
      <c r="B127" s="171" t="s">
        <v>378</v>
      </c>
      <c r="C127" s="310"/>
    </row>
    <row r="128" spans="1:3" ht="12" customHeight="1" thickBot="1">
      <c r="A128" s="20" t="s">
        <v>21</v>
      </c>
      <c r="B128" s="151" t="s">
        <v>462</v>
      </c>
      <c r="C128" s="341">
        <f>+C93+C114</f>
        <v>0</v>
      </c>
    </row>
    <row r="129" spans="1:3" ht="12" customHeight="1" thickBot="1">
      <c r="A129" s="20" t="s">
        <v>22</v>
      </c>
      <c r="B129" s="151" t="s">
        <v>463</v>
      </c>
      <c r="C129" s="341">
        <f>+C130+C131+C132</f>
        <v>0</v>
      </c>
    </row>
    <row r="130" spans="1:3" ht="12" customHeight="1">
      <c r="A130" s="15" t="s">
        <v>277</v>
      </c>
      <c r="B130" s="12" t="s">
        <v>470</v>
      </c>
      <c r="C130" s="308"/>
    </row>
    <row r="131" spans="1:3" ht="12" customHeight="1">
      <c r="A131" s="15" t="s">
        <v>278</v>
      </c>
      <c r="B131" s="12" t="s">
        <v>471</v>
      </c>
      <c r="C131" s="308"/>
    </row>
    <row r="132" spans="1:3" ht="12" customHeight="1" thickBot="1">
      <c r="A132" s="13" t="s">
        <v>279</v>
      </c>
      <c r="B132" s="12" t="s">
        <v>472</v>
      </c>
      <c r="C132" s="308"/>
    </row>
    <row r="133" spans="1:3" ht="12" customHeight="1" thickBot="1">
      <c r="A133" s="20" t="s">
        <v>23</v>
      </c>
      <c r="B133" s="151" t="s">
        <v>464</v>
      </c>
      <c r="C133" s="341">
        <f>SUM(C134:C139)</f>
        <v>0</v>
      </c>
    </row>
    <row r="134" spans="1:3" ht="12" customHeight="1">
      <c r="A134" s="15" t="s">
        <v>94</v>
      </c>
      <c r="B134" s="9" t="s">
        <v>473</v>
      </c>
      <c r="C134" s="308"/>
    </row>
    <row r="135" spans="1:3" ht="12" customHeight="1">
      <c r="A135" s="15" t="s">
        <v>95</v>
      </c>
      <c r="B135" s="9" t="s">
        <v>465</v>
      </c>
      <c r="C135" s="308"/>
    </row>
    <row r="136" spans="1:3" ht="12" customHeight="1">
      <c r="A136" s="15" t="s">
        <v>96</v>
      </c>
      <c r="B136" s="9" t="s">
        <v>466</v>
      </c>
      <c r="C136" s="308"/>
    </row>
    <row r="137" spans="1:3" ht="12" customHeight="1">
      <c r="A137" s="15" t="s">
        <v>180</v>
      </c>
      <c r="B137" s="9" t="s">
        <v>467</v>
      </c>
      <c r="C137" s="308"/>
    </row>
    <row r="138" spans="1:3" ht="12" customHeight="1">
      <c r="A138" s="15" t="s">
        <v>181</v>
      </c>
      <c r="B138" s="9" t="s">
        <v>468</v>
      </c>
      <c r="C138" s="308"/>
    </row>
    <row r="139" spans="1:3" ht="12" customHeight="1" thickBot="1">
      <c r="A139" s="13" t="s">
        <v>182</v>
      </c>
      <c r="B139" s="9" t="s">
        <v>469</v>
      </c>
      <c r="C139" s="308"/>
    </row>
    <row r="140" spans="1:3" ht="12" customHeight="1" thickBot="1">
      <c r="A140" s="20" t="s">
        <v>24</v>
      </c>
      <c r="B140" s="151" t="s">
        <v>477</v>
      </c>
      <c r="C140" s="347">
        <f>+C141+C142+C143+C144</f>
        <v>0</v>
      </c>
    </row>
    <row r="141" spans="1:3" ht="12" customHeight="1">
      <c r="A141" s="15" t="s">
        <v>97</v>
      </c>
      <c r="B141" s="9" t="s">
        <v>383</v>
      </c>
      <c r="C141" s="308"/>
    </row>
    <row r="142" spans="1:3" ht="12" customHeight="1">
      <c r="A142" s="15" t="s">
        <v>98</v>
      </c>
      <c r="B142" s="9" t="s">
        <v>384</v>
      </c>
      <c r="C142" s="308"/>
    </row>
    <row r="143" spans="1:3" ht="12" customHeight="1">
      <c r="A143" s="15" t="s">
        <v>297</v>
      </c>
      <c r="B143" s="9" t="s">
        <v>478</v>
      </c>
      <c r="C143" s="308"/>
    </row>
    <row r="144" spans="1:3" ht="12" customHeight="1" thickBot="1">
      <c r="A144" s="13" t="s">
        <v>298</v>
      </c>
      <c r="B144" s="7" t="s">
        <v>403</v>
      </c>
      <c r="C144" s="308"/>
    </row>
    <row r="145" spans="1:3" ht="12" customHeight="1" thickBot="1">
      <c r="A145" s="20" t="s">
        <v>25</v>
      </c>
      <c r="B145" s="151" t="s">
        <v>479</v>
      </c>
      <c r="C145" s="350">
        <f>SUM(C146:C150)</f>
        <v>0</v>
      </c>
    </row>
    <row r="146" spans="1:3" ht="12" customHeight="1">
      <c r="A146" s="15" t="s">
        <v>99</v>
      </c>
      <c r="B146" s="9" t="s">
        <v>474</v>
      </c>
      <c r="C146" s="308"/>
    </row>
    <row r="147" spans="1:3" ht="12" customHeight="1">
      <c r="A147" s="15" t="s">
        <v>100</v>
      </c>
      <c r="B147" s="9" t="s">
        <v>481</v>
      </c>
      <c r="C147" s="308"/>
    </row>
    <row r="148" spans="1:3" ht="12" customHeight="1">
      <c r="A148" s="15" t="s">
        <v>309</v>
      </c>
      <c r="B148" s="9" t="s">
        <v>476</v>
      </c>
      <c r="C148" s="308"/>
    </row>
    <row r="149" spans="1:3" ht="12" customHeight="1">
      <c r="A149" s="15" t="s">
        <v>310</v>
      </c>
      <c r="B149" s="9" t="s">
        <v>482</v>
      </c>
      <c r="C149" s="308"/>
    </row>
    <row r="150" spans="1:3" ht="12" customHeight="1" thickBot="1">
      <c r="A150" s="15" t="s">
        <v>480</v>
      </c>
      <c r="B150" s="9" t="s">
        <v>483</v>
      </c>
      <c r="C150" s="308"/>
    </row>
    <row r="151" spans="1:3" ht="12" customHeight="1" thickBot="1">
      <c r="A151" s="20" t="s">
        <v>26</v>
      </c>
      <c r="B151" s="151" t="s">
        <v>484</v>
      </c>
      <c r="C151" s="546"/>
    </row>
    <row r="152" spans="1:3" ht="12" customHeight="1" thickBot="1">
      <c r="A152" s="20" t="s">
        <v>27</v>
      </c>
      <c r="B152" s="151" t="s">
        <v>485</v>
      </c>
      <c r="C152" s="546"/>
    </row>
    <row r="153" spans="1:9" ht="15" customHeight="1" thickBot="1">
      <c r="A153" s="20" t="s">
        <v>28</v>
      </c>
      <c r="B153" s="151" t="s">
        <v>487</v>
      </c>
      <c r="C153" s="477">
        <f>+C129+C133+C140+C145+C151+C152</f>
        <v>0</v>
      </c>
      <c r="F153" s="478"/>
      <c r="G153" s="479"/>
      <c r="H153" s="479"/>
      <c r="I153" s="479"/>
    </row>
    <row r="154" spans="1:3" s="466" customFormat="1" ht="12.75" customHeight="1" thickBot="1">
      <c r="A154" s="339" t="s">
        <v>29</v>
      </c>
      <c r="B154" s="429" t="s">
        <v>486</v>
      </c>
      <c r="C154" s="477">
        <f>+C128+C153</f>
        <v>0</v>
      </c>
    </row>
    <row r="155" ht="7.5" customHeight="1"/>
    <row r="156" spans="1:3" ht="15.75">
      <c r="A156" s="598" t="s">
        <v>385</v>
      </c>
      <c r="B156" s="598"/>
      <c r="C156" s="598"/>
    </row>
    <row r="157" spans="1:3" ht="15" customHeight="1" thickBot="1">
      <c r="A157" s="596" t="s">
        <v>159</v>
      </c>
      <c r="B157" s="596"/>
      <c r="C157" s="351" t="s">
        <v>236</v>
      </c>
    </row>
    <row r="158" spans="1:4" ht="13.5" customHeight="1" thickBot="1">
      <c r="A158" s="20">
        <v>1</v>
      </c>
      <c r="B158" s="30" t="s">
        <v>488</v>
      </c>
      <c r="C158" s="341">
        <f>+C62-C128</f>
        <v>0</v>
      </c>
      <c r="D158" s="480"/>
    </row>
    <row r="159" spans="1:3" ht="27.75" customHeight="1" thickBot="1">
      <c r="A159" s="20" t="s">
        <v>20</v>
      </c>
      <c r="B159" s="30" t="s">
        <v>494</v>
      </c>
      <c r="C159" s="341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Önkormányzata
2016. ÉVI KÖLTSÉGVETÉS
ÖNKÉNT VÁLLALT FELADATAINAK MÉRLEGE
&amp;R&amp;"Times New Roman CE,Félkövér dőlt"&amp;11 1.3. melléklet a 5./2016. (II.23) önkormányzati rendelethez</oddHeader>
  </headerFooter>
  <rowBreaks count="2" manualBreakCount="2">
    <brk id="87" max="2" man="1"/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SheetLayoutView="100" zoomScalePageLayoutView="130" workbookViewId="0" topLeftCell="A1">
      <selection activeCell="F8" sqref="E8:F8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5" t="s">
        <v>16</v>
      </c>
      <c r="B1" s="595"/>
      <c r="C1" s="595"/>
    </row>
    <row r="2" spans="1:3" ht="15.75" customHeight="1" thickBot="1">
      <c r="A2" s="596" t="s">
        <v>157</v>
      </c>
      <c r="B2" s="596"/>
      <c r="C2" s="351" t="s">
        <v>236</v>
      </c>
    </row>
    <row r="3" spans="1:3" ht="37.5" customHeight="1" thickBot="1">
      <c r="A3" s="23" t="s">
        <v>72</v>
      </c>
      <c r="B3" s="24" t="s">
        <v>18</v>
      </c>
      <c r="C3" s="43" t="str">
        <f>+CONCATENATE(LEFT(ÖSSZEFÜGGÉSEK!A5,4),". évi előirányzat")</f>
        <v>2016. évi előirányzat</v>
      </c>
    </row>
    <row r="4" spans="1:3" s="465" customFormat="1" ht="12" customHeight="1" thickBot="1">
      <c r="A4" s="459"/>
      <c r="B4" s="460" t="s">
        <v>507</v>
      </c>
      <c r="C4" s="461" t="s">
        <v>508</v>
      </c>
    </row>
    <row r="5" spans="1:3" s="466" customFormat="1" ht="12" customHeight="1" thickBot="1">
      <c r="A5" s="20" t="s">
        <v>19</v>
      </c>
      <c r="B5" s="21" t="s">
        <v>261</v>
      </c>
      <c r="C5" s="341">
        <f>+C6+C7+C8+C9+C10+C11</f>
        <v>0</v>
      </c>
    </row>
    <row r="6" spans="1:3" s="466" customFormat="1" ht="12" customHeight="1">
      <c r="A6" s="15" t="s">
        <v>101</v>
      </c>
      <c r="B6" s="467" t="s">
        <v>262</v>
      </c>
      <c r="C6" s="344"/>
    </row>
    <row r="7" spans="1:3" s="466" customFormat="1" ht="12" customHeight="1">
      <c r="A7" s="14" t="s">
        <v>102</v>
      </c>
      <c r="B7" s="468" t="s">
        <v>263</v>
      </c>
      <c r="C7" s="343"/>
    </row>
    <row r="8" spans="1:3" s="466" customFormat="1" ht="12" customHeight="1">
      <c r="A8" s="14" t="s">
        <v>103</v>
      </c>
      <c r="B8" s="468" t="s">
        <v>566</v>
      </c>
      <c r="C8" s="343"/>
    </row>
    <row r="9" spans="1:3" s="466" customFormat="1" ht="12" customHeight="1">
      <c r="A9" s="14" t="s">
        <v>104</v>
      </c>
      <c r="B9" s="468" t="s">
        <v>265</v>
      </c>
      <c r="C9" s="343"/>
    </row>
    <row r="10" spans="1:3" s="466" customFormat="1" ht="12" customHeight="1">
      <c r="A10" s="14" t="s">
        <v>153</v>
      </c>
      <c r="B10" s="337" t="s">
        <v>446</v>
      </c>
      <c r="C10" s="343"/>
    </row>
    <row r="11" spans="1:3" s="466" customFormat="1" ht="12" customHeight="1" thickBot="1">
      <c r="A11" s="16" t="s">
        <v>105</v>
      </c>
      <c r="B11" s="338" t="s">
        <v>447</v>
      </c>
      <c r="C11" s="343"/>
    </row>
    <row r="12" spans="1:3" s="466" customFormat="1" ht="12" customHeight="1" thickBot="1">
      <c r="A12" s="20" t="s">
        <v>20</v>
      </c>
      <c r="B12" s="336" t="s">
        <v>266</v>
      </c>
      <c r="C12" s="341">
        <f>+C13+C14+C15+C16+C17</f>
        <v>0</v>
      </c>
    </row>
    <row r="13" spans="1:3" s="466" customFormat="1" ht="12" customHeight="1">
      <c r="A13" s="15" t="s">
        <v>107</v>
      </c>
      <c r="B13" s="467" t="s">
        <v>267</v>
      </c>
      <c r="C13" s="344"/>
    </row>
    <row r="14" spans="1:3" s="466" customFormat="1" ht="12" customHeight="1">
      <c r="A14" s="14" t="s">
        <v>108</v>
      </c>
      <c r="B14" s="468" t="s">
        <v>268</v>
      </c>
      <c r="C14" s="343"/>
    </row>
    <row r="15" spans="1:3" s="466" customFormat="1" ht="12" customHeight="1">
      <c r="A15" s="14" t="s">
        <v>109</v>
      </c>
      <c r="B15" s="468" t="s">
        <v>436</v>
      </c>
      <c r="C15" s="343"/>
    </row>
    <row r="16" spans="1:3" s="466" customFormat="1" ht="12" customHeight="1">
      <c r="A16" s="14" t="s">
        <v>110</v>
      </c>
      <c r="B16" s="468" t="s">
        <v>437</v>
      </c>
      <c r="C16" s="343"/>
    </row>
    <row r="17" spans="1:3" s="466" customFormat="1" ht="12" customHeight="1">
      <c r="A17" s="14" t="s">
        <v>111</v>
      </c>
      <c r="B17" s="468" t="s">
        <v>269</v>
      </c>
      <c r="C17" s="343"/>
    </row>
    <row r="18" spans="1:3" s="466" customFormat="1" ht="12" customHeight="1" thickBot="1">
      <c r="A18" s="16" t="s">
        <v>120</v>
      </c>
      <c r="B18" s="338" t="s">
        <v>270</v>
      </c>
      <c r="C18" s="345"/>
    </row>
    <row r="19" spans="1:3" s="466" customFormat="1" ht="12" customHeight="1" thickBot="1">
      <c r="A19" s="20" t="s">
        <v>21</v>
      </c>
      <c r="B19" s="21" t="s">
        <v>271</v>
      </c>
      <c r="C19" s="341">
        <f>+C20+C21+C22+C23+C24</f>
        <v>0</v>
      </c>
    </row>
    <row r="20" spans="1:3" s="466" customFormat="1" ht="12" customHeight="1">
      <c r="A20" s="15" t="s">
        <v>90</v>
      </c>
      <c r="B20" s="467" t="s">
        <v>272</v>
      </c>
      <c r="C20" s="344"/>
    </row>
    <row r="21" spans="1:3" s="466" customFormat="1" ht="12" customHeight="1">
      <c r="A21" s="14" t="s">
        <v>91</v>
      </c>
      <c r="B21" s="468" t="s">
        <v>273</v>
      </c>
      <c r="C21" s="343"/>
    </row>
    <row r="22" spans="1:3" s="466" customFormat="1" ht="12" customHeight="1">
      <c r="A22" s="14" t="s">
        <v>92</v>
      </c>
      <c r="B22" s="468" t="s">
        <v>438</v>
      </c>
      <c r="C22" s="343"/>
    </row>
    <row r="23" spans="1:3" s="466" customFormat="1" ht="12" customHeight="1">
      <c r="A23" s="14" t="s">
        <v>93</v>
      </c>
      <c r="B23" s="468" t="s">
        <v>439</v>
      </c>
      <c r="C23" s="343"/>
    </row>
    <row r="24" spans="1:3" s="466" customFormat="1" ht="12" customHeight="1">
      <c r="A24" s="14" t="s">
        <v>176</v>
      </c>
      <c r="B24" s="468" t="s">
        <v>274</v>
      </c>
      <c r="C24" s="343"/>
    </row>
    <row r="25" spans="1:3" s="466" customFormat="1" ht="12" customHeight="1" thickBot="1">
      <c r="A25" s="16" t="s">
        <v>177</v>
      </c>
      <c r="B25" s="469" t="s">
        <v>275</v>
      </c>
      <c r="C25" s="345"/>
    </row>
    <row r="26" spans="1:3" s="466" customFormat="1" ht="12" customHeight="1" thickBot="1">
      <c r="A26" s="20" t="s">
        <v>178</v>
      </c>
      <c r="B26" s="21" t="s">
        <v>577</v>
      </c>
      <c r="C26" s="347">
        <f>SUM(C27:C33)</f>
        <v>0</v>
      </c>
    </row>
    <row r="27" spans="1:3" s="466" customFormat="1" ht="12" customHeight="1">
      <c r="A27" s="15" t="s">
        <v>277</v>
      </c>
      <c r="B27" s="467" t="s">
        <v>571</v>
      </c>
      <c r="C27" s="344"/>
    </row>
    <row r="28" spans="1:3" s="466" customFormat="1" ht="12" customHeight="1">
      <c r="A28" s="14" t="s">
        <v>278</v>
      </c>
      <c r="B28" s="468" t="s">
        <v>572</v>
      </c>
      <c r="C28" s="343"/>
    </row>
    <row r="29" spans="1:3" s="466" customFormat="1" ht="12" customHeight="1">
      <c r="A29" s="14" t="s">
        <v>279</v>
      </c>
      <c r="B29" s="468" t="s">
        <v>573</v>
      </c>
      <c r="C29" s="343"/>
    </row>
    <row r="30" spans="1:3" s="466" customFormat="1" ht="12" customHeight="1">
      <c r="A30" s="14" t="s">
        <v>280</v>
      </c>
      <c r="B30" s="468" t="s">
        <v>574</v>
      </c>
      <c r="C30" s="343"/>
    </row>
    <row r="31" spans="1:3" s="466" customFormat="1" ht="12" customHeight="1">
      <c r="A31" s="14" t="s">
        <v>568</v>
      </c>
      <c r="B31" s="468" t="s">
        <v>281</v>
      </c>
      <c r="C31" s="343"/>
    </row>
    <row r="32" spans="1:3" s="466" customFormat="1" ht="12" customHeight="1">
      <c r="A32" s="14" t="s">
        <v>569</v>
      </c>
      <c r="B32" s="468" t="s">
        <v>282</v>
      </c>
      <c r="C32" s="343"/>
    </row>
    <row r="33" spans="1:3" s="466" customFormat="1" ht="12" customHeight="1" thickBot="1">
      <c r="A33" s="16" t="s">
        <v>570</v>
      </c>
      <c r="B33" s="575" t="s">
        <v>283</v>
      </c>
      <c r="C33" s="345"/>
    </row>
    <row r="34" spans="1:3" s="466" customFormat="1" ht="12" customHeight="1" thickBot="1">
      <c r="A34" s="20" t="s">
        <v>23</v>
      </c>
      <c r="B34" s="21" t="s">
        <v>448</v>
      </c>
      <c r="C34" s="341">
        <f>SUM(C35:C45)</f>
        <v>0</v>
      </c>
    </row>
    <row r="35" spans="1:3" s="466" customFormat="1" ht="12" customHeight="1">
      <c r="A35" s="15" t="s">
        <v>94</v>
      </c>
      <c r="B35" s="467" t="s">
        <v>286</v>
      </c>
      <c r="C35" s="344"/>
    </row>
    <row r="36" spans="1:3" s="466" customFormat="1" ht="12" customHeight="1">
      <c r="A36" s="14" t="s">
        <v>95</v>
      </c>
      <c r="B36" s="468" t="s">
        <v>287</v>
      </c>
      <c r="C36" s="343"/>
    </row>
    <row r="37" spans="1:3" s="466" customFormat="1" ht="12" customHeight="1">
      <c r="A37" s="14" t="s">
        <v>96</v>
      </c>
      <c r="B37" s="468" t="s">
        <v>288</v>
      </c>
      <c r="C37" s="343"/>
    </row>
    <row r="38" spans="1:3" s="466" customFormat="1" ht="12" customHeight="1">
      <c r="A38" s="14" t="s">
        <v>180</v>
      </c>
      <c r="B38" s="468" t="s">
        <v>289</v>
      </c>
      <c r="C38" s="343"/>
    </row>
    <row r="39" spans="1:3" s="466" customFormat="1" ht="12" customHeight="1">
      <c r="A39" s="14" t="s">
        <v>181</v>
      </c>
      <c r="B39" s="468" t="s">
        <v>290</v>
      </c>
      <c r="C39" s="343"/>
    </row>
    <row r="40" spans="1:3" s="466" customFormat="1" ht="12" customHeight="1">
      <c r="A40" s="14" t="s">
        <v>182</v>
      </c>
      <c r="B40" s="468" t="s">
        <v>291</v>
      </c>
      <c r="C40" s="343"/>
    </row>
    <row r="41" spans="1:3" s="466" customFormat="1" ht="12" customHeight="1">
      <c r="A41" s="14" t="s">
        <v>183</v>
      </c>
      <c r="B41" s="468" t="s">
        <v>292</v>
      </c>
      <c r="C41" s="343"/>
    </row>
    <row r="42" spans="1:3" s="466" customFormat="1" ht="12" customHeight="1">
      <c r="A42" s="14" t="s">
        <v>184</v>
      </c>
      <c r="B42" s="468" t="s">
        <v>576</v>
      </c>
      <c r="C42" s="343"/>
    </row>
    <row r="43" spans="1:3" s="466" customFormat="1" ht="12" customHeight="1">
      <c r="A43" s="14" t="s">
        <v>284</v>
      </c>
      <c r="B43" s="468" t="s">
        <v>294</v>
      </c>
      <c r="C43" s="346"/>
    </row>
    <row r="44" spans="1:3" s="466" customFormat="1" ht="12" customHeight="1">
      <c r="A44" s="16" t="s">
        <v>285</v>
      </c>
      <c r="B44" s="469" t="s">
        <v>450</v>
      </c>
      <c r="C44" s="453"/>
    </row>
    <row r="45" spans="1:3" s="466" customFormat="1" ht="12" customHeight="1" thickBot="1">
      <c r="A45" s="16" t="s">
        <v>449</v>
      </c>
      <c r="B45" s="338" t="s">
        <v>295</v>
      </c>
      <c r="C45" s="453"/>
    </row>
    <row r="46" spans="1:3" s="466" customFormat="1" ht="12" customHeight="1" thickBot="1">
      <c r="A46" s="20" t="s">
        <v>24</v>
      </c>
      <c r="B46" s="21" t="s">
        <v>296</v>
      </c>
      <c r="C46" s="341">
        <f>SUM(C47:C51)</f>
        <v>0</v>
      </c>
    </row>
    <row r="47" spans="1:3" s="466" customFormat="1" ht="12" customHeight="1">
      <c r="A47" s="15" t="s">
        <v>97</v>
      </c>
      <c r="B47" s="467" t="s">
        <v>300</v>
      </c>
      <c r="C47" s="512"/>
    </row>
    <row r="48" spans="1:3" s="466" customFormat="1" ht="12" customHeight="1">
      <c r="A48" s="14" t="s">
        <v>98</v>
      </c>
      <c r="B48" s="468" t="s">
        <v>301</v>
      </c>
      <c r="C48" s="346"/>
    </row>
    <row r="49" spans="1:3" s="466" customFormat="1" ht="12" customHeight="1">
      <c r="A49" s="14" t="s">
        <v>297</v>
      </c>
      <c r="B49" s="468" t="s">
        <v>302</v>
      </c>
      <c r="C49" s="346"/>
    </row>
    <row r="50" spans="1:3" s="466" customFormat="1" ht="12" customHeight="1">
      <c r="A50" s="14" t="s">
        <v>298</v>
      </c>
      <c r="B50" s="468" t="s">
        <v>303</v>
      </c>
      <c r="C50" s="346"/>
    </row>
    <row r="51" spans="1:3" s="466" customFormat="1" ht="12" customHeight="1" thickBot="1">
      <c r="A51" s="16" t="s">
        <v>299</v>
      </c>
      <c r="B51" s="338" t="s">
        <v>304</v>
      </c>
      <c r="C51" s="453"/>
    </row>
    <row r="52" spans="1:3" s="466" customFormat="1" ht="12" customHeight="1" thickBot="1">
      <c r="A52" s="20" t="s">
        <v>185</v>
      </c>
      <c r="B52" s="21" t="s">
        <v>305</v>
      </c>
      <c r="C52" s="341">
        <f>SUM(C53:C55)</f>
        <v>0</v>
      </c>
    </row>
    <row r="53" spans="1:3" s="466" customFormat="1" ht="12" customHeight="1">
      <c r="A53" s="15" t="s">
        <v>99</v>
      </c>
      <c r="B53" s="467" t="s">
        <v>306</v>
      </c>
      <c r="C53" s="344"/>
    </row>
    <row r="54" spans="1:3" s="466" customFormat="1" ht="12" customHeight="1">
      <c r="A54" s="14" t="s">
        <v>100</v>
      </c>
      <c r="B54" s="468" t="s">
        <v>440</v>
      </c>
      <c r="C54" s="343"/>
    </row>
    <row r="55" spans="1:3" s="466" customFormat="1" ht="12" customHeight="1">
      <c r="A55" s="14" t="s">
        <v>309</v>
      </c>
      <c r="B55" s="468" t="s">
        <v>307</v>
      </c>
      <c r="C55" s="343"/>
    </row>
    <row r="56" spans="1:3" s="466" customFormat="1" ht="12" customHeight="1" thickBot="1">
      <c r="A56" s="16" t="s">
        <v>310</v>
      </c>
      <c r="B56" s="338" t="s">
        <v>308</v>
      </c>
      <c r="C56" s="345"/>
    </row>
    <row r="57" spans="1:3" s="466" customFormat="1" ht="12" customHeight="1" thickBot="1">
      <c r="A57" s="20" t="s">
        <v>26</v>
      </c>
      <c r="B57" s="336" t="s">
        <v>311</v>
      </c>
      <c r="C57" s="341">
        <f>SUM(C58:C60)</f>
        <v>0</v>
      </c>
    </row>
    <row r="58" spans="1:3" s="466" customFormat="1" ht="12" customHeight="1">
      <c r="A58" s="15" t="s">
        <v>186</v>
      </c>
      <c r="B58" s="467" t="s">
        <v>313</v>
      </c>
      <c r="C58" s="346"/>
    </row>
    <row r="59" spans="1:3" s="466" customFormat="1" ht="12" customHeight="1">
      <c r="A59" s="14" t="s">
        <v>187</v>
      </c>
      <c r="B59" s="468" t="s">
        <v>441</v>
      </c>
      <c r="C59" s="346"/>
    </row>
    <row r="60" spans="1:3" s="466" customFormat="1" ht="12" customHeight="1">
      <c r="A60" s="14" t="s">
        <v>237</v>
      </c>
      <c r="B60" s="468" t="s">
        <v>314</v>
      </c>
      <c r="C60" s="346"/>
    </row>
    <row r="61" spans="1:3" s="466" customFormat="1" ht="12" customHeight="1" thickBot="1">
      <c r="A61" s="16" t="s">
        <v>312</v>
      </c>
      <c r="B61" s="338" t="s">
        <v>315</v>
      </c>
      <c r="C61" s="346"/>
    </row>
    <row r="62" spans="1:3" s="466" customFormat="1" ht="12" customHeight="1" thickBot="1">
      <c r="A62" s="547" t="s">
        <v>490</v>
      </c>
      <c r="B62" s="21" t="s">
        <v>316</v>
      </c>
      <c r="C62" s="347">
        <f>+C5+C12+C19+C26+C34+C46+C52+C57</f>
        <v>0</v>
      </c>
    </row>
    <row r="63" spans="1:3" s="466" customFormat="1" ht="12" customHeight="1" thickBot="1">
      <c r="A63" s="515" t="s">
        <v>317</v>
      </c>
      <c r="B63" s="336" t="s">
        <v>318</v>
      </c>
      <c r="C63" s="341">
        <f>SUM(C64:C66)</f>
        <v>0</v>
      </c>
    </row>
    <row r="64" spans="1:3" s="466" customFormat="1" ht="12" customHeight="1">
      <c r="A64" s="15" t="s">
        <v>349</v>
      </c>
      <c r="B64" s="467" t="s">
        <v>319</v>
      </c>
      <c r="C64" s="346"/>
    </row>
    <row r="65" spans="1:3" s="466" customFormat="1" ht="12" customHeight="1">
      <c r="A65" s="14" t="s">
        <v>358</v>
      </c>
      <c r="B65" s="468" t="s">
        <v>320</v>
      </c>
      <c r="C65" s="346"/>
    </row>
    <row r="66" spans="1:3" s="466" customFormat="1" ht="12" customHeight="1" thickBot="1">
      <c r="A66" s="16" t="s">
        <v>359</v>
      </c>
      <c r="B66" s="541" t="s">
        <v>475</v>
      </c>
      <c r="C66" s="346"/>
    </row>
    <row r="67" spans="1:3" s="466" customFormat="1" ht="12" customHeight="1" thickBot="1">
      <c r="A67" s="515" t="s">
        <v>322</v>
      </c>
      <c r="B67" s="336" t="s">
        <v>323</v>
      </c>
      <c r="C67" s="341">
        <f>SUM(C68:C71)</f>
        <v>0</v>
      </c>
    </row>
    <row r="68" spans="1:3" s="466" customFormat="1" ht="12" customHeight="1">
      <c r="A68" s="15" t="s">
        <v>154</v>
      </c>
      <c r="B68" s="467" t="s">
        <v>324</v>
      </c>
      <c r="C68" s="346"/>
    </row>
    <row r="69" spans="1:3" s="466" customFormat="1" ht="12" customHeight="1">
      <c r="A69" s="14" t="s">
        <v>155</v>
      </c>
      <c r="B69" s="468" t="s">
        <v>325</v>
      </c>
      <c r="C69" s="346"/>
    </row>
    <row r="70" spans="1:3" s="466" customFormat="1" ht="12" customHeight="1">
      <c r="A70" s="14" t="s">
        <v>350</v>
      </c>
      <c r="B70" s="468" t="s">
        <v>326</v>
      </c>
      <c r="C70" s="346"/>
    </row>
    <row r="71" spans="1:3" s="466" customFormat="1" ht="12" customHeight="1" thickBot="1">
      <c r="A71" s="16" t="s">
        <v>351</v>
      </c>
      <c r="B71" s="338" t="s">
        <v>327</v>
      </c>
      <c r="C71" s="346"/>
    </row>
    <row r="72" spans="1:3" s="466" customFormat="1" ht="12" customHeight="1" thickBot="1">
      <c r="A72" s="515" t="s">
        <v>328</v>
      </c>
      <c r="B72" s="336" t="s">
        <v>329</v>
      </c>
      <c r="C72" s="341">
        <f>SUM(C73:C74)</f>
        <v>0</v>
      </c>
    </row>
    <row r="73" spans="1:3" s="466" customFormat="1" ht="12" customHeight="1">
      <c r="A73" s="15" t="s">
        <v>352</v>
      </c>
      <c r="B73" s="467" t="s">
        <v>330</v>
      </c>
      <c r="C73" s="346"/>
    </row>
    <row r="74" spans="1:3" s="466" customFormat="1" ht="12" customHeight="1" thickBot="1">
      <c r="A74" s="16" t="s">
        <v>353</v>
      </c>
      <c r="B74" s="338" t="s">
        <v>331</v>
      </c>
      <c r="C74" s="346"/>
    </row>
    <row r="75" spans="1:3" s="466" customFormat="1" ht="12" customHeight="1" thickBot="1">
      <c r="A75" s="515" t="s">
        <v>332</v>
      </c>
      <c r="B75" s="336" t="s">
        <v>333</v>
      </c>
      <c r="C75" s="341">
        <f>SUM(C76:C78)</f>
        <v>0</v>
      </c>
    </row>
    <row r="76" spans="1:3" s="466" customFormat="1" ht="12" customHeight="1">
      <c r="A76" s="15" t="s">
        <v>354</v>
      </c>
      <c r="B76" s="467" t="s">
        <v>334</v>
      </c>
      <c r="C76" s="346"/>
    </row>
    <row r="77" spans="1:3" s="466" customFormat="1" ht="12" customHeight="1">
      <c r="A77" s="14" t="s">
        <v>355</v>
      </c>
      <c r="B77" s="468" t="s">
        <v>335</v>
      </c>
      <c r="C77" s="346"/>
    </row>
    <row r="78" spans="1:3" s="466" customFormat="1" ht="12" customHeight="1" thickBot="1">
      <c r="A78" s="16" t="s">
        <v>356</v>
      </c>
      <c r="B78" s="338" t="s">
        <v>336</v>
      </c>
      <c r="C78" s="346"/>
    </row>
    <row r="79" spans="1:3" s="466" customFormat="1" ht="12" customHeight="1" thickBot="1">
      <c r="A79" s="515" t="s">
        <v>337</v>
      </c>
      <c r="B79" s="336" t="s">
        <v>357</v>
      </c>
      <c r="C79" s="341">
        <f>SUM(C80:C83)</f>
        <v>0</v>
      </c>
    </row>
    <row r="80" spans="1:3" s="466" customFormat="1" ht="12" customHeight="1">
      <c r="A80" s="471" t="s">
        <v>338</v>
      </c>
      <c r="B80" s="467" t="s">
        <v>339</v>
      </c>
      <c r="C80" s="346"/>
    </row>
    <row r="81" spans="1:3" s="466" customFormat="1" ht="12" customHeight="1">
      <c r="A81" s="472" t="s">
        <v>340</v>
      </c>
      <c r="B81" s="468" t="s">
        <v>341</v>
      </c>
      <c r="C81" s="346"/>
    </row>
    <row r="82" spans="1:3" s="466" customFormat="1" ht="12" customHeight="1">
      <c r="A82" s="472" t="s">
        <v>342</v>
      </c>
      <c r="B82" s="468" t="s">
        <v>343</v>
      </c>
      <c r="C82" s="346"/>
    </row>
    <row r="83" spans="1:3" s="466" customFormat="1" ht="12" customHeight="1" thickBot="1">
      <c r="A83" s="473" t="s">
        <v>344</v>
      </c>
      <c r="B83" s="338" t="s">
        <v>345</v>
      </c>
      <c r="C83" s="346"/>
    </row>
    <row r="84" spans="1:3" s="466" customFormat="1" ht="12" customHeight="1" thickBot="1">
      <c r="A84" s="515" t="s">
        <v>346</v>
      </c>
      <c r="B84" s="336" t="s">
        <v>489</v>
      </c>
      <c r="C84" s="513"/>
    </row>
    <row r="85" spans="1:3" s="466" customFormat="1" ht="13.5" customHeight="1" thickBot="1">
      <c r="A85" s="515" t="s">
        <v>348</v>
      </c>
      <c r="B85" s="336" t="s">
        <v>347</v>
      </c>
      <c r="C85" s="513"/>
    </row>
    <row r="86" spans="1:3" s="466" customFormat="1" ht="15.75" customHeight="1" thickBot="1">
      <c r="A86" s="515" t="s">
        <v>360</v>
      </c>
      <c r="B86" s="474" t="s">
        <v>492</v>
      </c>
      <c r="C86" s="347">
        <f>+C63+C67+C72+C75+C79+C85+C84</f>
        <v>0</v>
      </c>
    </row>
    <row r="87" spans="1:3" s="466" customFormat="1" ht="16.5" customHeight="1" thickBot="1">
      <c r="A87" s="516" t="s">
        <v>491</v>
      </c>
      <c r="B87" s="475" t="s">
        <v>493</v>
      </c>
      <c r="C87" s="347">
        <f>+C62+C86</f>
        <v>0</v>
      </c>
    </row>
    <row r="88" spans="1:3" s="466" customFormat="1" ht="83.25" customHeight="1">
      <c r="A88" s="5"/>
      <c r="B88" s="6"/>
      <c r="C88" s="348"/>
    </row>
    <row r="89" spans="1:3" ht="16.5" customHeight="1">
      <c r="A89" s="595" t="s">
        <v>48</v>
      </c>
      <c r="B89" s="595"/>
      <c r="C89" s="595"/>
    </row>
    <row r="90" spans="1:3" s="476" customFormat="1" ht="16.5" customHeight="1" thickBot="1">
      <c r="A90" s="597" t="s">
        <v>158</v>
      </c>
      <c r="B90" s="597"/>
      <c r="C90" s="167" t="s">
        <v>236</v>
      </c>
    </row>
    <row r="91" spans="1:3" ht="37.5" customHeight="1" thickBot="1">
      <c r="A91" s="23" t="s">
        <v>72</v>
      </c>
      <c r="B91" s="24" t="s">
        <v>49</v>
      </c>
      <c r="C91" s="43" t="str">
        <f>+C3</f>
        <v>2016. évi előirányzat</v>
      </c>
    </row>
    <row r="92" spans="1:3" s="465" customFormat="1" ht="12" customHeight="1" thickBot="1">
      <c r="A92" s="35"/>
      <c r="B92" s="36" t="s">
        <v>507</v>
      </c>
      <c r="C92" s="37" t="s">
        <v>508</v>
      </c>
    </row>
    <row r="93" spans="1:3" ht="12" customHeight="1" thickBot="1">
      <c r="A93" s="22" t="s">
        <v>19</v>
      </c>
      <c r="B93" s="31" t="s">
        <v>451</v>
      </c>
      <c r="C93" s="340">
        <f>C94+C95+C96+C97+C98+C111</f>
        <v>0</v>
      </c>
    </row>
    <row r="94" spans="1:3" ht="12" customHeight="1">
      <c r="A94" s="17" t="s">
        <v>101</v>
      </c>
      <c r="B94" s="10" t="s">
        <v>50</v>
      </c>
      <c r="C94" s="342"/>
    </row>
    <row r="95" spans="1:3" ht="12" customHeight="1">
      <c r="A95" s="14" t="s">
        <v>102</v>
      </c>
      <c r="B95" s="8" t="s">
        <v>188</v>
      </c>
      <c r="C95" s="343"/>
    </row>
    <row r="96" spans="1:3" ht="12" customHeight="1">
      <c r="A96" s="14" t="s">
        <v>103</v>
      </c>
      <c r="B96" s="8" t="s">
        <v>144</v>
      </c>
      <c r="C96" s="345"/>
    </row>
    <row r="97" spans="1:3" ht="12" customHeight="1">
      <c r="A97" s="14" t="s">
        <v>104</v>
      </c>
      <c r="B97" s="11" t="s">
        <v>189</v>
      </c>
      <c r="C97" s="345"/>
    </row>
    <row r="98" spans="1:3" ht="12" customHeight="1">
      <c r="A98" s="14" t="s">
        <v>115</v>
      </c>
      <c r="B98" s="19" t="s">
        <v>190</v>
      </c>
      <c r="C98" s="345"/>
    </row>
    <row r="99" spans="1:3" ht="12" customHeight="1">
      <c r="A99" s="14" t="s">
        <v>105</v>
      </c>
      <c r="B99" s="8" t="s">
        <v>456</v>
      </c>
      <c r="C99" s="345"/>
    </row>
    <row r="100" spans="1:3" ht="12" customHeight="1">
      <c r="A100" s="14" t="s">
        <v>106</v>
      </c>
      <c r="B100" s="172" t="s">
        <v>455</v>
      </c>
      <c r="C100" s="345"/>
    </row>
    <row r="101" spans="1:3" ht="12" customHeight="1">
      <c r="A101" s="14" t="s">
        <v>116</v>
      </c>
      <c r="B101" s="172" t="s">
        <v>454</v>
      </c>
      <c r="C101" s="345"/>
    </row>
    <row r="102" spans="1:3" ht="12" customHeight="1">
      <c r="A102" s="14" t="s">
        <v>117</v>
      </c>
      <c r="B102" s="170" t="s">
        <v>363</v>
      </c>
      <c r="C102" s="345"/>
    </row>
    <row r="103" spans="1:3" ht="12" customHeight="1">
      <c r="A103" s="14" t="s">
        <v>118</v>
      </c>
      <c r="B103" s="171" t="s">
        <v>364</v>
      </c>
      <c r="C103" s="345"/>
    </row>
    <row r="104" spans="1:3" ht="12" customHeight="1">
      <c r="A104" s="14" t="s">
        <v>119</v>
      </c>
      <c r="B104" s="171" t="s">
        <v>365</v>
      </c>
      <c r="C104" s="345"/>
    </row>
    <row r="105" spans="1:3" ht="12" customHeight="1">
      <c r="A105" s="14" t="s">
        <v>121</v>
      </c>
      <c r="B105" s="170" t="s">
        <v>366</v>
      </c>
      <c r="C105" s="345"/>
    </row>
    <row r="106" spans="1:3" ht="12" customHeight="1">
      <c r="A106" s="14" t="s">
        <v>191</v>
      </c>
      <c r="B106" s="170" t="s">
        <v>367</v>
      </c>
      <c r="C106" s="345"/>
    </row>
    <row r="107" spans="1:3" ht="12" customHeight="1">
      <c r="A107" s="14" t="s">
        <v>361</v>
      </c>
      <c r="B107" s="171" t="s">
        <v>368</v>
      </c>
      <c r="C107" s="345"/>
    </row>
    <row r="108" spans="1:3" ht="12" customHeight="1">
      <c r="A108" s="13" t="s">
        <v>362</v>
      </c>
      <c r="B108" s="172" t="s">
        <v>369</v>
      </c>
      <c r="C108" s="345"/>
    </row>
    <row r="109" spans="1:3" ht="12" customHeight="1">
      <c r="A109" s="14" t="s">
        <v>452</v>
      </c>
      <c r="B109" s="172" t="s">
        <v>370</v>
      </c>
      <c r="C109" s="345"/>
    </row>
    <row r="110" spans="1:3" ht="12" customHeight="1">
      <c r="A110" s="16" t="s">
        <v>453</v>
      </c>
      <c r="B110" s="172" t="s">
        <v>371</v>
      </c>
      <c r="C110" s="345"/>
    </row>
    <row r="111" spans="1:3" ht="12" customHeight="1">
      <c r="A111" s="14" t="s">
        <v>457</v>
      </c>
      <c r="B111" s="11" t="s">
        <v>51</v>
      </c>
      <c r="C111" s="343"/>
    </row>
    <row r="112" spans="1:3" ht="12" customHeight="1">
      <c r="A112" s="14" t="s">
        <v>458</v>
      </c>
      <c r="B112" s="8" t="s">
        <v>460</v>
      </c>
      <c r="C112" s="343"/>
    </row>
    <row r="113" spans="1:3" ht="12" customHeight="1" thickBot="1">
      <c r="A113" s="18" t="s">
        <v>459</v>
      </c>
      <c r="B113" s="545" t="s">
        <v>461</v>
      </c>
      <c r="C113" s="349"/>
    </row>
    <row r="114" spans="1:3" ht="12" customHeight="1" thickBot="1">
      <c r="A114" s="542" t="s">
        <v>20</v>
      </c>
      <c r="B114" s="543" t="s">
        <v>372</v>
      </c>
      <c r="C114" s="544">
        <f>+C115+C117+C119</f>
        <v>0</v>
      </c>
    </row>
    <row r="115" spans="1:3" ht="12" customHeight="1">
      <c r="A115" s="15" t="s">
        <v>107</v>
      </c>
      <c r="B115" s="8" t="s">
        <v>235</v>
      </c>
      <c r="C115" s="344"/>
    </row>
    <row r="116" spans="1:3" ht="12" customHeight="1">
      <c r="A116" s="15" t="s">
        <v>108</v>
      </c>
      <c r="B116" s="12" t="s">
        <v>376</v>
      </c>
      <c r="C116" s="344"/>
    </row>
    <row r="117" spans="1:3" ht="12" customHeight="1">
      <c r="A117" s="15" t="s">
        <v>109</v>
      </c>
      <c r="B117" s="12" t="s">
        <v>192</v>
      </c>
      <c r="C117" s="343"/>
    </row>
    <row r="118" spans="1:3" ht="12" customHeight="1">
      <c r="A118" s="15" t="s">
        <v>110</v>
      </c>
      <c r="B118" s="12" t="s">
        <v>377</v>
      </c>
      <c r="C118" s="308"/>
    </row>
    <row r="119" spans="1:3" ht="12" customHeight="1">
      <c r="A119" s="15" t="s">
        <v>111</v>
      </c>
      <c r="B119" s="338" t="s">
        <v>238</v>
      </c>
      <c r="C119" s="308"/>
    </row>
    <row r="120" spans="1:3" ht="12" customHeight="1">
      <c r="A120" s="15" t="s">
        <v>120</v>
      </c>
      <c r="B120" s="337" t="s">
        <v>442</v>
      </c>
      <c r="C120" s="308"/>
    </row>
    <row r="121" spans="1:3" ht="12" customHeight="1">
      <c r="A121" s="15" t="s">
        <v>122</v>
      </c>
      <c r="B121" s="463" t="s">
        <v>382</v>
      </c>
      <c r="C121" s="308"/>
    </row>
    <row r="122" spans="1:3" ht="15.75">
      <c r="A122" s="15" t="s">
        <v>193</v>
      </c>
      <c r="B122" s="171" t="s">
        <v>365</v>
      </c>
      <c r="C122" s="308"/>
    </row>
    <row r="123" spans="1:3" ht="12" customHeight="1">
      <c r="A123" s="15" t="s">
        <v>194</v>
      </c>
      <c r="B123" s="171" t="s">
        <v>381</v>
      </c>
      <c r="C123" s="308"/>
    </row>
    <row r="124" spans="1:3" ht="12" customHeight="1">
      <c r="A124" s="15" t="s">
        <v>195</v>
      </c>
      <c r="B124" s="171" t="s">
        <v>380</v>
      </c>
      <c r="C124" s="308"/>
    </row>
    <row r="125" spans="1:3" ht="12" customHeight="1">
      <c r="A125" s="15" t="s">
        <v>373</v>
      </c>
      <c r="B125" s="171" t="s">
        <v>368</v>
      </c>
      <c r="C125" s="308"/>
    </row>
    <row r="126" spans="1:3" ht="12" customHeight="1">
      <c r="A126" s="15" t="s">
        <v>374</v>
      </c>
      <c r="B126" s="171" t="s">
        <v>379</v>
      </c>
      <c r="C126" s="308"/>
    </row>
    <row r="127" spans="1:3" ht="16.5" thickBot="1">
      <c r="A127" s="13" t="s">
        <v>375</v>
      </c>
      <c r="B127" s="171" t="s">
        <v>378</v>
      </c>
      <c r="C127" s="310"/>
    </row>
    <row r="128" spans="1:3" ht="12" customHeight="1" thickBot="1">
      <c r="A128" s="20" t="s">
        <v>21</v>
      </c>
      <c r="B128" s="151" t="s">
        <v>462</v>
      </c>
      <c r="C128" s="341">
        <f>+C93+C114</f>
        <v>0</v>
      </c>
    </row>
    <row r="129" spans="1:3" ht="12" customHeight="1" thickBot="1">
      <c r="A129" s="20" t="s">
        <v>22</v>
      </c>
      <c r="B129" s="151" t="s">
        <v>463</v>
      </c>
      <c r="C129" s="341">
        <f>+C130+C131+C132</f>
        <v>0</v>
      </c>
    </row>
    <row r="130" spans="1:3" ht="12" customHeight="1">
      <c r="A130" s="15" t="s">
        <v>277</v>
      </c>
      <c r="B130" s="12" t="s">
        <v>470</v>
      </c>
      <c r="C130" s="308"/>
    </row>
    <row r="131" spans="1:3" ht="12" customHeight="1">
      <c r="A131" s="15" t="s">
        <v>278</v>
      </c>
      <c r="B131" s="12" t="s">
        <v>471</v>
      </c>
      <c r="C131" s="308"/>
    </row>
    <row r="132" spans="1:3" ht="12" customHeight="1" thickBot="1">
      <c r="A132" s="13" t="s">
        <v>279</v>
      </c>
      <c r="B132" s="12" t="s">
        <v>472</v>
      </c>
      <c r="C132" s="308"/>
    </row>
    <row r="133" spans="1:3" ht="12" customHeight="1" thickBot="1">
      <c r="A133" s="20" t="s">
        <v>23</v>
      </c>
      <c r="B133" s="151" t="s">
        <v>464</v>
      </c>
      <c r="C133" s="341">
        <f>SUM(C134:C139)</f>
        <v>0</v>
      </c>
    </row>
    <row r="134" spans="1:3" ht="12" customHeight="1">
      <c r="A134" s="15" t="s">
        <v>94</v>
      </c>
      <c r="B134" s="9" t="s">
        <v>473</v>
      </c>
      <c r="C134" s="308"/>
    </row>
    <row r="135" spans="1:3" ht="12" customHeight="1">
      <c r="A135" s="15" t="s">
        <v>95</v>
      </c>
      <c r="B135" s="9" t="s">
        <v>465</v>
      </c>
      <c r="C135" s="308"/>
    </row>
    <row r="136" spans="1:3" ht="12" customHeight="1">
      <c r="A136" s="15" t="s">
        <v>96</v>
      </c>
      <c r="B136" s="9" t="s">
        <v>466</v>
      </c>
      <c r="C136" s="308"/>
    </row>
    <row r="137" spans="1:3" ht="12" customHeight="1">
      <c r="A137" s="15" t="s">
        <v>180</v>
      </c>
      <c r="B137" s="9" t="s">
        <v>467</v>
      </c>
      <c r="C137" s="308"/>
    </row>
    <row r="138" spans="1:3" ht="12" customHeight="1">
      <c r="A138" s="15" t="s">
        <v>181</v>
      </c>
      <c r="B138" s="9" t="s">
        <v>468</v>
      </c>
      <c r="C138" s="308"/>
    </row>
    <row r="139" spans="1:3" ht="12" customHeight="1" thickBot="1">
      <c r="A139" s="13" t="s">
        <v>182</v>
      </c>
      <c r="B139" s="9" t="s">
        <v>469</v>
      </c>
      <c r="C139" s="308"/>
    </row>
    <row r="140" spans="1:3" ht="12" customHeight="1" thickBot="1">
      <c r="A140" s="20" t="s">
        <v>24</v>
      </c>
      <c r="B140" s="151" t="s">
        <v>477</v>
      </c>
      <c r="C140" s="347">
        <f>+C141+C142+C143+C144</f>
        <v>0</v>
      </c>
    </row>
    <row r="141" spans="1:3" ht="12" customHeight="1">
      <c r="A141" s="15" t="s">
        <v>97</v>
      </c>
      <c r="B141" s="9" t="s">
        <v>383</v>
      </c>
      <c r="C141" s="308"/>
    </row>
    <row r="142" spans="1:3" ht="12" customHeight="1">
      <c r="A142" s="15" t="s">
        <v>98</v>
      </c>
      <c r="B142" s="9" t="s">
        <v>384</v>
      </c>
      <c r="C142" s="308"/>
    </row>
    <row r="143" spans="1:3" ht="12" customHeight="1">
      <c r="A143" s="15" t="s">
        <v>297</v>
      </c>
      <c r="B143" s="9" t="s">
        <v>478</v>
      </c>
      <c r="C143" s="308"/>
    </row>
    <row r="144" spans="1:3" ht="12" customHeight="1" thickBot="1">
      <c r="A144" s="13" t="s">
        <v>298</v>
      </c>
      <c r="B144" s="7" t="s">
        <v>403</v>
      </c>
      <c r="C144" s="308"/>
    </row>
    <row r="145" spans="1:3" ht="12" customHeight="1" thickBot="1">
      <c r="A145" s="20" t="s">
        <v>25</v>
      </c>
      <c r="B145" s="151" t="s">
        <v>479</v>
      </c>
      <c r="C145" s="350">
        <f>SUM(C146:C150)</f>
        <v>0</v>
      </c>
    </row>
    <row r="146" spans="1:3" ht="12" customHeight="1">
      <c r="A146" s="15" t="s">
        <v>99</v>
      </c>
      <c r="B146" s="9" t="s">
        <v>474</v>
      </c>
      <c r="C146" s="308"/>
    </row>
    <row r="147" spans="1:3" ht="12" customHeight="1">
      <c r="A147" s="15" t="s">
        <v>100</v>
      </c>
      <c r="B147" s="9" t="s">
        <v>481</v>
      </c>
      <c r="C147" s="308"/>
    </row>
    <row r="148" spans="1:3" ht="12" customHeight="1">
      <c r="A148" s="15" t="s">
        <v>309</v>
      </c>
      <c r="B148" s="9" t="s">
        <v>476</v>
      </c>
      <c r="C148" s="308"/>
    </row>
    <row r="149" spans="1:3" ht="12" customHeight="1">
      <c r="A149" s="15" t="s">
        <v>310</v>
      </c>
      <c r="B149" s="9" t="s">
        <v>482</v>
      </c>
      <c r="C149" s="308"/>
    </row>
    <row r="150" spans="1:3" ht="12" customHeight="1" thickBot="1">
      <c r="A150" s="15" t="s">
        <v>480</v>
      </c>
      <c r="B150" s="9" t="s">
        <v>483</v>
      </c>
      <c r="C150" s="308"/>
    </row>
    <row r="151" spans="1:3" ht="12" customHeight="1" thickBot="1">
      <c r="A151" s="20" t="s">
        <v>26</v>
      </c>
      <c r="B151" s="151" t="s">
        <v>484</v>
      </c>
      <c r="C151" s="546"/>
    </row>
    <row r="152" spans="1:3" ht="12" customHeight="1" thickBot="1">
      <c r="A152" s="20" t="s">
        <v>27</v>
      </c>
      <c r="B152" s="151" t="s">
        <v>485</v>
      </c>
      <c r="C152" s="546"/>
    </row>
    <row r="153" spans="1:9" ht="15" customHeight="1" thickBot="1">
      <c r="A153" s="20" t="s">
        <v>28</v>
      </c>
      <c r="B153" s="151" t="s">
        <v>487</v>
      </c>
      <c r="C153" s="477">
        <f>+C129+C133+C140+C145+C151+C152</f>
        <v>0</v>
      </c>
      <c r="F153" s="478"/>
      <c r="G153" s="479"/>
      <c r="H153" s="479"/>
      <c r="I153" s="479"/>
    </row>
    <row r="154" spans="1:3" s="466" customFormat="1" ht="12.75" customHeight="1" thickBot="1">
      <c r="A154" s="339" t="s">
        <v>29</v>
      </c>
      <c r="B154" s="429" t="s">
        <v>486</v>
      </c>
      <c r="C154" s="477">
        <f>+C128+C153</f>
        <v>0</v>
      </c>
    </row>
    <row r="155" ht="7.5" customHeight="1"/>
    <row r="156" spans="1:3" ht="15.75">
      <c r="A156" s="598" t="s">
        <v>385</v>
      </c>
      <c r="B156" s="598"/>
      <c r="C156" s="598"/>
    </row>
    <row r="157" spans="1:3" ht="15" customHeight="1" thickBot="1">
      <c r="A157" s="596" t="s">
        <v>159</v>
      </c>
      <c r="B157" s="596"/>
      <c r="C157" s="351" t="s">
        <v>236</v>
      </c>
    </row>
    <row r="158" spans="1:4" ht="13.5" customHeight="1" thickBot="1">
      <c r="A158" s="20">
        <v>1</v>
      </c>
      <c r="B158" s="30" t="s">
        <v>488</v>
      </c>
      <c r="C158" s="341">
        <f>+C62-C128</f>
        <v>0</v>
      </c>
      <c r="D158" s="480"/>
    </row>
    <row r="159" spans="1:3" ht="27.75" customHeight="1" thickBot="1">
      <c r="A159" s="20" t="s">
        <v>20</v>
      </c>
      <c r="B159" s="30" t="s">
        <v>494</v>
      </c>
      <c r="C159" s="341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
2016. ÉVI KÖLTSÉGVETÉS
ÁLLAMIGAZGATÁSI FELADATAINAK MÉRLEGE
&amp;R&amp;"Times New Roman CE,Félkövér dőlt"&amp;11 1.4. melléklet a 5/2016. (II.23.) önkormányzati rendelethez</oddHeader>
  </headerFooter>
  <rowBreaks count="2" manualBreakCount="2">
    <brk id="87" max="2" man="1"/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zoomScalePageLayoutView="115" workbookViewId="0" topLeftCell="A2">
      <selection activeCell="F33" sqref="F33"/>
    </sheetView>
  </sheetViews>
  <sheetFormatPr defaultColWidth="9.00390625" defaultRowHeight="12.75"/>
  <cols>
    <col min="1" max="1" width="6.875" style="60" customWidth="1"/>
    <col min="2" max="2" width="55.125" style="224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9.75" customHeight="1">
      <c r="B1" s="363" t="s">
        <v>163</v>
      </c>
      <c r="C1" s="364"/>
      <c r="D1" s="364"/>
      <c r="E1" s="364"/>
      <c r="F1" s="601" t="str">
        <f>+CONCATENATE("2.1. melléklet a 5/",LEFT(ÖSSZEFÜGGÉSEK!A5,4),". (II.23) önkormányzati rendelethez")</f>
        <v>2.1. melléklet a 5/2016. (II.23) önkormányzati rendelethez</v>
      </c>
    </row>
    <row r="2" spans="5:6" ht="14.25" thickBot="1">
      <c r="E2" s="365" t="s">
        <v>583</v>
      </c>
      <c r="F2" s="601"/>
    </row>
    <row r="3" spans="1:6" ht="18" customHeight="1" thickBot="1">
      <c r="A3" s="599" t="s">
        <v>72</v>
      </c>
      <c r="B3" s="366" t="s">
        <v>58</v>
      </c>
      <c r="C3" s="367"/>
      <c r="D3" s="366" t="s">
        <v>59</v>
      </c>
      <c r="E3" s="368"/>
      <c r="F3" s="601"/>
    </row>
    <row r="4" spans="1:6" s="369" customFormat="1" ht="35.25" customHeight="1" thickBot="1">
      <c r="A4" s="600"/>
      <c r="B4" s="225" t="s">
        <v>64</v>
      </c>
      <c r="C4" s="226" t="str">
        <f>+'1.1.sz.mell.'!C3</f>
        <v>2016. évi előirányzat</v>
      </c>
      <c r="D4" s="225" t="s">
        <v>64</v>
      </c>
      <c r="E4" s="57" t="str">
        <f>+C4</f>
        <v>2016. évi előirányzat</v>
      </c>
      <c r="F4" s="601"/>
    </row>
    <row r="5" spans="1:6" s="374" customFormat="1" ht="12" customHeight="1" thickBot="1">
      <c r="A5" s="370"/>
      <c r="B5" s="371" t="s">
        <v>507</v>
      </c>
      <c r="C5" s="372" t="s">
        <v>508</v>
      </c>
      <c r="D5" s="371" t="s">
        <v>509</v>
      </c>
      <c r="E5" s="373" t="s">
        <v>511</v>
      </c>
      <c r="F5" s="601"/>
    </row>
    <row r="6" spans="1:6" ht="12.75" customHeight="1">
      <c r="A6" s="375" t="s">
        <v>19</v>
      </c>
      <c r="B6" s="376" t="s">
        <v>386</v>
      </c>
      <c r="C6" s="352">
        <v>94262741</v>
      </c>
      <c r="D6" s="376" t="s">
        <v>65</v>
      </c>
      <c r="E6" s="358">
        <v>62292060</v>
      </c>
      <c r="F6" s="601"/>
    </row>
    <row r="7" spans="1:6" ht="12.75" customHeight="1">
      <c r="A7" s="377" t="s">
        <v>20</v>
      </c>
      <c r="B7" s="378" t="s">
        <v>387</v>
      </c>
      <c r="C7" s="353">
        <v>1250000</v>
      </c>
      <c r="D7" s="378" t="s">
        <v>188</v>
      </c>
      <c r="E7" s="359">
        <v>17512426</v>
      </c>
      <c r="F7" s="601"/>
    </row>
    <row r="8" spans="1:6" ht="12.75" customHeight="1">
      <c r="A8" s="377" t="s">
        <v>21</v>
      </c>
      <c r="B8" s="378" t="s">
        <v>408</v>
      </c>
      <c r="C8" s="353"/>
      <c r="D8" s="378" t="s">
        <v>241</v>
      </c>
      <c r="E8" s="359">
        <v>112551728</v>
      </c>
      <c r="F8" s="601"/>
    </row>
    <row r="9" spans="1:6" ht="12.75" customHeight="1">
      <c r="A9" s="377" t="s">
        <v>22</v>
      </c>
      <c r="B9" s="378" t="s">
        <v>179</v>
      </c>
      <c r="C9" s="353">
        <v>112600000</v>
      </c>
      <c r="D9" s="378" t="s">
        <v>189</v>
      </c>
      <c r="E9" s="359">
        <v>1700000</v>
      </c>
      <c r="F9" s="601"/>
    </row>
    <row r="10" spans="1:6" ht="12.75" customHeight="1">
      <c r="A10" s="377" t="s">
        <v>23</v>
      </c>
      <c r="B10" s="379" t="s">
        <v>435</v>
      </c>
      <c r="C10" s="353">
        <v>73900760</v>
      </c>
      <c r="D10" s="378" t="s">
        <v>190</v>
      </c>
      <c r="E10" s="359">
        <v>52394743</v>
      </c>
      <c r="F10" s="601"/>
    </row>
    <row r="11" spans="1:6" ht="12.75" customHeight="1">
      <c r="A11" s="377" t="s">
        <v>24</v>
      </c>
      <c r="B11" s="378" t="s">
        <v>388</v>
      </c>
      <c r="C11" s="354"/>
      <c r="D11" s="378" t="s">
        <v>51</v>
      </c>
      <c r="E11" s="359">
        <v>12350233</v>
      </c>
      <c r="F11" s="601"/>
    </row>
    <row r="12" spans="1:6" ht="12.75" customHeight="1">
      <c r="A12" s="377" t="s">
        <v>25</v>
      </c>
      <c r="B12" s="378" t="s">
        <v>495</v>
      </c>
      <c r="C12" s="353"/>
      <c r="D12" s="50"/>
      <c r="E12" s="359"/>
      <c r="F12" s="601"/>
    </row>
    <row r="13" spans="1:6" ht="12.75" customHeight="1">
      <c r="A13" s="377" t="s">
        <v>26</v>
      </c>
      <c r="B13" s="50"/>
      <c r="C13" s="353"/>
      <c r="D13" s="50"/>
      <c r="E13" s="359"/>
      <c r="F13" s="601"/>
    </row>
    <row r="14" spans="1:6" ht="12.75" customHeight="1">
      <c r="A14" s="377" t="s">
        <v>27</v>
      </c>
      <c r="B14" s="481"/>
      <c r="C14" s="354"/>
      <c r="D14" s="50"/>
      <c r="E14" s="359"/>
      <c r="F14" s="601"/>
    </row>
    <row r="15" spans="1:6" ht="12.75" customHeight="1">
      <c r="A15" s="377" t="s">
        <v>28</v>
      </c>
      <c r="B15" s="50"/>
      <c r="C15" s="353"/>
      <c r="D15" s="50"/>
      <c r="E15" s="359"/>
      <c r="F15" s="601"/>
    </row>
    <row r="16" spans="1:6" ht="12.75" customHeight="1">
      <c r="A16" s="377" t="s">
        <v>29</v>
      </c>
      <c r="B16" s="50"/>
      <c r="C16" s="353"/>
      <c r="D16" s="50"/>
      <c r="E16" s="359"/>
      <c r="F16" s="601"/>
    </row>
    <row r="17" spans="1:6" ht="12.75" customHeight="1" thickBot="1">
      <c r="A17" s="377" t="s">
        <v>30</v>
      </c>
      <c r="B17" s="62"/>
      <c r="C17" s="355"/>
      <c r="D17" s="50"/>
      <c r="E17" s="360"/>
      <c r="F17" s="601"/>
    </row>
    <row r="18" spans="1:6" ht="15.75" customHeight="1" thickBot="1">
      <c r="A18" s="380" t="s">
        <v>31</v>
      </c>
      <c r="B18" s="153" t="s">
        <v>496</v>
      </c>
      <c r="C18" s="356">
        <f>SUM(C6:C17)</f>
        <v>282013501</v>
      </c>
      <c r="D18" s="153" t="s">
        <v>394</v>
      </c>
      <c r="E18" s="361">
        <f>SUM(E6:E17)</f>
        <v>258801190</v>
      </c>
      <c r="F18" s="601"/>
    </row>
    <row r="19" spans="1:6" ht="12.75" customHeight="1">
      <c r="A19" s="381" t="s">
        <v>32</v>
      </c>
      <c r="B19" s="382" t="s">
        <v>391</v>
      </c>
      <c r="C19" s="548">
        <f>+C20+C21+C22+C23</f>
        <v>0</v>
      </c>
      <c r="D19" s="383" t="s">
        <v>196</v>
      </c>
      <c r="E19" s="362"/>
      <c r="F19" s="601"/>
    </row>
    <row r="20" spans="1:6" ht="12.75" customHeight="1">
      <c r="A20" s="384" t="s">
        <v>33</v>
      </c>
      <c r="B20" s="383" t="s">
        <v>233</v>
      </c>
      <c r="C20" s="95"/>
      <c r="D20" s="383" t="s">
        <v>393</v>
      </c>
      <c r="E20" s="96"/>
      <c r="F20" s="601"/>
    </row>
    <row r="21" spans="1:6" ht="12.75" customHeight="1">
      <c r="A21" s="384" t="s">
        <v>34</v>
      </c>
      <c r="B21" s="383" t="s">
        <v>234</v>
      </c>
      <c r="C21" s="95"/>
      <c r="D21" s="383" t="s">
        <v>161</v>
      </c>
      <c r="E21" s="96"/>
      <c r="F21" s="601"/>
    </row>
    <row r="22" spans="1:6" ht="12.75" customHeight="1">
      <c r="A22" s="384" t="s">
        <v>35</v>
      </c>
      <c r="B22" s="383" t="s">
        <v>239</v>
      </c>
      <c r="C22" s="95"/>
      <c r="D22" s="383" t="s">
        <v>162</v>
      </c>
      <c r="E22" s="96"/>
      <c r="F22" s="601"/>
    </row>
    <row r="23" spans="1:6" ht="12.75" customHeight="1">
      <c r="A23" s="384" t="s">
        <v>36</v>
      </c>
      <c r="B23" s="383" t="s">
        <v>240</v>
      </c>
      <c r="C23" s="95"/>
      <c r="D23" s="382" t="s">
        <v>242</v>
      </c>
      <c r="E23" s="96"/>
      <c r="F23" s="601"/>
    </row>
    <row r="24" spans="1:6" ht="12.75" customHeight="1">
      <c r="A24" s="384" t="s">
        <v>37</v>
      </c>
      <c r="B24" s="383" t="s">
        <v>392</v>
      </c>
      <c r="C24" s="385">
        <f>+C25+C26</f>
        <v>0</v>
      </c>
      <c r="D24" s="383" t="s">
        <v>197</v>
      </c>
      <c r="E24" s="96"/>
      <c r="F24" s="601"/>
    </row>
    <row r="25" spans="1:6" ht="12.75" customHeight="1">
      <c r="A25" s="381" t="s">
        <v>38</v>
      </c>
      <c r="B25" s="382" t="s">
        <v>389</v>
      </c>
      <c r="C25" s="357"/>
      <c r="D25" s="376" t="s">
        <v>478</v>
      </c>
      <c r="E25" s="362"/>
      <c r="F25" s="601"/>
    </row>
    <row r="26" spans="1:6" ht="12.75" customHeight="1">
      <c r="A26" s="384" t="s">
        <v>39</v>
      </c>
      <c r="B26" s="383" t="s">
        <v>390</v>
      </c>
      <c r="C26" s="95"/>
      <c r="D26" s="378" t="s">
        <v>484</v>
      </c>
      <c r="E26" s="96"/>
      <c r="F26" s="601"/>
    </row>
    <row r="27" spans="1:6" ht="12.75" customHeight="1">
      <c r="A27" s="377" t="s">
        <v>40</v>
      </c>
      <c r="B27" s="383" t="s">
        <v>489</v>
      </c>
      <c r="C27" s="95"/>
      <c r="D27" s="378" t="s">
        <v>485</v>
      </c>
      <c r="E27" s="96"/>
      <c r="F27" s="601"/>
    </row>
    <row r="28" spans="1:6" ht="12.75" customHeight="1" thickBot="1">
      <c r="A28" s="443" t="s">
        <v>41</v>
      </c>
      <c r="B28" s="382" t="s">
        <v>347</v>
      </c>
      <c r="C28" s="357"/>
      <c r="D28" s="483" t="s">
        <v>384</v>
      </c>
      <c r="E28" s="362">
        <v>3770509</v>
      </c>
      <c r="F28" s="601"/>
    </row>
    <row r="29" spans="1:6" ht="15.75" customHeight="1" thickBot="1">
      <c r="A29" s="380" t="s">
        <v>42</v>
      </c>
      <c r="B29" s="153" t="s">
        <v>497</v>
      </c>
      <c r="C29" s="356">
        <f>+C19+C24+C27+C28</f>
        <v>0</v>
      </c>
      <c r="D29" s="153" t="s">
        <v>499</v>
      </c>
      <c r="E29" s="361">
        <f>SUM(E19:E28)</f>
        <v>3770509</v>
      </c>
      <c r="F29" s="601"/>
    </row>
    <row r="30" spans="1:6" ht="13.5" thickBot="1">
      <c r="A30" s="380" t="s">
        <v>43</v>
      </c>
      <c r="B30" s="386" t="s">
        <v>498</v>
      </c>
      <c r="C30" s="387">
        <f>+C18+C29</f>
        <v>282013501</v>
      </c>
      <c r="D30" s="386" t="s">
        <v>500</v>
      </c>
      <c r="E30" s="387">
        <f>+E18+E29</f>
        <v>262571699</v>
      </c>
      <c r="F30" s="601"/>
    </row>
    <row r="31" spans="1:6" ht="13.5" thickBot="1">
      <c r="A31" s="380" t="s">
        <v>44</v>
      </c>
      <c r="B31" s="386" t="s">
        <v>174</v>
      </c>
      <c r="C31" s="387" t="str">
        <f>IF(C18-E18&lt;0,E18-C18,"-")</f>
        <v>-</v>
      </c>
      <c r="D31" s="386" t="s">
        <v>175</v>
      </c>
      <c r="E31" s="387">
        <f>IF(C18-E18&gt;0,C18-E18,"-")</f>
        <v>23212311</v>
      </c>
      <c r="F31" s="601"/>
    </row>
    <row r="32" spans="1:6" ht="13.5" thickBot="1">
      <c r="A32" s="380" t="s">
        <v>45</v>
      </c>
      <c r="B32" s="386" t="s">
        <v>243</v>
      </c>
      <c r="C32" s="387" t="str">
        <f>IF(C18+C29-E30&lt;0,E30-(C18+C29),"-")</f>
        <v>-</v>
      </c>
      <c r="D32" s="386" t="s">
        <v>244</v>
      </c>
      <c r="E32" s="387">
        <f>IF(C18+C29-E30&gt;0,C18+C29-E30,"-")</f>
        <v>19441802</v>
      </c>
      <c r="F32" s="601"/>
    </row>
    <row r="33" spans="2:4" ht="18.75">
      <c r="B33" s="602"/>
      <c r="C33" s="602"/>
      <c r="D33" s="60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F34" sqref="F34"/>
    </sheetView>
  </sheetViews>
  <sheetFormatPr defaultColWidth="9.00390625" defaultRowHeight="12.75"/>
  <cols>
    <col min="1" max="1" width="6.875" style="60" customWidth="1"/>
    <col min="2" max="2" width="55.125" style="224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1.5">
      <c r="B1" s="363" t="s">
        <v>164</v>
      </c>
      <c r="C1" s="364"/>
      <c r="D1" s="364"/>
      <c r="E1" s="364"/>
      <c r="F1" s="601" t="str">
        <f>+CONCATENATE("2.2. melléklet a 5./",LEFT(ÖSSZEFÜGGÉSEK!A5,4),". (II.23.) önkormányzati rendelethez")</f>
        <v>2.2. melléklet a 5./2016. (II.23.) önkormányzati rendelethez</v>
      </c>
    </row>
    <row r="2" spans="5:6" ht="14.25" thickBot="1">
      <c r="E2" s="365" t="s">
        <v>581</v>
      </c>
      <c r="F2" s="601"/>
    </row>
    <row r="3" spans="1:6" ht="13.5" thickBot="1">
      <c r="A3" s="603" t="s">
        <v>72</v>
      </c>
      <c r="B3" s="366" t="s">
        <v>58</v>
      </c>
      <c r="C3" s="367"/>
      <c r="D3" s="366" t="s">
        <v>59</v>
      </c>
      <c r="E3" s="368"/>
      <c r="F3" s="601"/>
    </row>
    <row r="4" spans="1:6" s="369" customFormat="1" ht="24.75" thickBot="1">
      <c r="A4" s="604"/>
      <c r="B4" s="225" t="s">
        <v>64</v>
      </c>
      <c r="C4" s="226" t="str">
        <f>+'2.1.sz.mell  '!C4</f>
        <v>2016. évi előirányzat</v>
      </c>
      <c r="D4" s="225" t="s">
        <v>64</v>
      </c>
      <c r="E4" s="226" t="str">
        <f>+'2.1.sz.mell  '!C4</f>
        <v>2016. évi előirányzat</v>
      </c>
      <c r="F4" s="601"/>
    </row>
    <row r="5" spans="1:6" s="369" customFormat="1" ht="13.5" thickBot="1">
      <c r="A5" s="370"/>
      <c r="B5" s="371" t="s">
        <v>507</v>
      </c>
      <c r="C5" s="372" t="s">
        <v>508</v>
      </c>
      <c r="D5" s="371" t="s">
        <v>509</v>
      </c>
      <c r="E5" s="373" t="s">
        <v>511</v>
      </c>
      <c r="F5" s="601"/>
    </row>
    <row r="6" spans="1:6" ht="12.75" customHeight="1">
      <c r="A6" s="375" t="s">
        <v>19</v>
      </c>
      <c r="B6" s="376" t="s">
        <v>395</v>
      </c>
      <c r="C6" s="352"/>
      <c r="D6" s="376" t="s">
        <v>235</v>
      </c>
      <c r="E6" s="358">
        <v>12267000</v>
      </c>
      <c r="F6" s="601"/>
    </row>
    <row r="7" spans="1:6" ht="12.75">
      <c r="A7" s="377" t="s">
        <v>20</v>
      </c>
      <c r="B7" s="378" t="s">
        <v>396</v>
      </c>
      <c r="C7" s="353"/>
      <c r="D7" s="378" t="s">
        <v>401</v>
      </c>
      <c r="E7" s="359"/>
      <c r="F7" s="601"/>
    </row>
    <row r="8" spans="1:6" ht="12.75" customHeight="1">
      <c r="A8" s="377" t="s">
        <v>21</v>
      </c>
      <c r="B8" s="378" t="s">
        <v>10</v>
      </c>
      <c r="C8" s="353">
        <v>300000</v>
      </c>
      <c r="D8" s="378" t="s">
        <v>192</v>
      </c>
      <c r="E8" s="359">
        <v>70204570</v>
      </c>
      <c r="F8" s="601"/>
    </row>
    <row r="9" spans="1:6" ht="12.75" customHeight="1">
      <c r="A9" s="377" t="s">
        <v>22</v>
      </c>
      <c r="B9" s="378" t="s">
        <v>397</v>
      </c>
      <c r="C9" s="353"/>
      <c r="D9" s="378" t="s">
        <v>402</v>
      </c>
      <c r="E9" s="359"/>
      <c r="F9" s="601"/>
    </row>
    <row r="10" spans="1:6" ht="12.75" customHeight="1">
      <c r="A10" s="377" t="s">
        <v>23</v>
      </c>
      <c r="B10" s="378" t="s">
        <v>398</v>
      </c>
      <c r="C10" s="353"/>
      <c r="D10" s="378" t="s">
        <v>238</v>
      </c>
      <c r="E10" s="359"/>
      <c r="F10" s="601"/>
    </row>
    <row r="11" spans="1:6" ht="12.75" customHeight="1">
      <c r="A11" s="377" t="s">
        <v>24</v>
      </c>
      <c r="B11" s="378" t="s">
        <v>399</v>
      </c>
      <c r="C11" s="354"/>
      <c r="D11" s="484"/>
      <c r="E11" s="359"/>
      <c r="F11" s="601"/>
    </row>
    <row r="12" spans="1:6" ht="12.75" customHeight="1">
      <c r="A12" s="377" t="s">
        <v>25</v>
      </c>
      <c r="B12" s="50"/>
      <c r="C12" s="353"/>
      <c r="D12" s="484"/>
      <c r="E12" s="359"/>
      <c r="F12" s="601"/>
    </row>
    <row r="13" spans="1:6" ht="12.75" customHeight="1">
      <c r="A13" s="377" t="s">
        <v>26</v>
      </c>
      <c r="B13" s="50"/>
      <c r="C13" s="353"/>
      <c r="D13" s="485"/>
      <c r="E13" s="359"/>
      <c r="F13" s="601"/>
    </row>
    <row r="14" spans="1:6" ht="12.75" customHeight="1">
      <c r="A14" s="377" t="s">
        <v>27</v>
      </c>
      <c r="B14" s="482"/>
      <c r="C14" s="354"/>
      <c r="D14" s="484"/>
      <c r="E14" s="359"/>
      <c r="F14" s="601"/>
    </row>
    <row r="15" spans="1:6" ht="12.75">
      <c r="A15" s="377" t="s">
        <v>28</v>
      </c>
      <c r="B15" s="50"/>
      <c r="C15" s="354"/>
      <c r="D15" s="484"/>
      <c r="E15" s="359"/>
      <c r="F15" s="601"/>
    </row>
    <row r="16" spans="1:6" ht="12.75" customHeight="1" thickBot="1">
      <c r="A16" s="443" t="s">
        <v>29</v>
      </c>
      <c r="B16" s="483"/>
      <c r="C16" s="445"/>
      <c r="D16" s="444" t="s">
        <v>51</v>
      </c>
      <c r="E16" s="408"/>
      <c r="F16" s="601"/>
    </row>
    <row r="17" spans="1:6" ht="15.75" customHeight="1" thickBot="1">
      <c r="A17" s="380" t="s">
        <v>30</v>
      </c>
      <c r="B17" s="153" t="s">
        <v>409</v>
      </c>
      <c r="C17" s="356">
        <f>+C6+C8+C9+C11+C12+C13+C14+C15+C16</f>
        <v>300000</v>
      </c>
      <c r="D17" s="153" t="s">
        <v>410</v>
      </c>
      <c r="E17" s="361">
        <f>+E6+E8+E10+E11+E12+E13+E14+E15+E16</f>
        <v>82471570</v>
      </c>
      <c r="F17" s="601"/>
    </row>
    <row r="18" spans="1:6" ht="12.75" customHeight="1">
      <c r="A18" s="375" t="s">
        <v>31</v>
      </c>
      <c r="B18" s="390" t="s">
        <v>256</v>
      </c>
      <c r="C18" s="397">
        <f>+C19+C20+C21+C22+C23</f>
        <v>62729768</v>
      </c>
      <c r="D18" s="383" t="s">
        <v>196</v>
      </c>
      <c r="E18" s="93"/>
      <c r="F18" s="601"/>
    </row>
    <row r="19" spans="1:6" ht="12.75" customHeight="1">
      <c r="A19" s="377" t="s">
        <v>32</v>
      </c>
      <c r="B19" s="391" t="s">
        <v>245</v>
      </c>
      <c r="C19" s="95">
        <v>22729768</v>
      </c>
      <c r="D19" s="383" t="s">
        <v>199</v>
      </c>
      <c r="E19" s="96"/>
      <c r="F19" s="601"/>
    </row>
    <row r="20" spans="1:6" ht="12.75" customHeight="1">
      <c r="A20" s="375" t="s">
        <v>33</v>
      </c>
      <c r="B20" s="391" t="s">
        <v>246</v>
      </c>
      <c r="C20" s="95"/>
      <c r="D20" s="383" t="s">
        <v>161</v>
      </c>
      <c r="E20" s="96"/>
      <c r="F20" s="601"/>
    </row>
    <row r="21" spans="1:6" ht="12.75" customHeight="1">
      <c r="A21" s="377" t="s">
        <v>34</v>
      </c>
      <c r="B21" s="391" t="s">
        <v>247</v>
      </c>
      <c r="C21" s="95">
        <v>40000000</v>
      </c>
      <c r="D21" s="383" t="s">
        <v>162</v>
      </c>
      <c r="E21" s="96"/>
      <c r="F21" s="601"/>
    </row>
    <row r="22" spans="1:6" ht="12.75" customHeight="1">
      <c r="A22" s="375" t="s">
        <v>35</v>
      </c>
      <c r="B22" s="391" t="s">
        <v>248</v>
      </c>
      <c r="C22" s="95"/>
      <c r="D22" s="382" t="s">
        <v>242</v>
      </c>
      <c r="E22" s="96"/>
      <c r="F22" s="601"/>
    </row>
    <row r="23" spans="1:6" ht="12.75" customHeight="1">
      <c r="A23" s="377" t="s">
        <v>36</v>
      </c>
      <c r="B23" s="392" t="s">
        <v>249</v>
      </c>
      <c r="C23" s="95"/>
      <c r="D23" s="383" t="s">
        <v>200</v>
      </c>
      <c r="E23" s="96"/>
      <c r="F23" s="601"/>
    </row>
    <row r="24" spans="1:6" ht="12.75" customHeight="1">
      <c r="A24" s="375" t="s">
        <v>37</v>
      </c>
      <c r="B24" s="393" t="s">
        <v>250</v>
      </c>
      <c r="C24" s="385">
        <f>+C25+C26+C27+C28+C29</f>
        <v>0</v>
      </c>
      <c r="D24" s="394" t="s">
        <v>198</v>
      </c>
      <c r="E24" s="96"/>
      <c r="F24" s="601"/>
    </row>
    <row r="25" spans="1:6" ht="12.75" customHeight="1">
      <c r="A25" s="377" t="s">
        <v>38</v>
      </c>
      <c r="B25" s="392" t="s">
        <v>251</v>
      </c>
      <c r="C25" s="95"/>
      <c r="D25" s="394" t="s">
        <v>403</v>
      </c>
      <c r="E25" s="96"/>
      <c r="F25" s="601"/>
    </row>
    <row r="26" spans="1:6" ht="12.75" customHeight="1">
      <c r="A26" s="375" t="s">
        <v>39</v>
      </c>
      <c r="B26" s="392" t="s">
        <v>252</v>
      </c>
      <c r="C26" s="95"/>
      <c r="D26" s="389"/>
      <c r="E26" s="96"/>
      <c r="F26" s="601"/>
    </row>
    <row r="27" spans="1:6" ht="12.75" customHeight="1">
      <c r="A27" s="377" t="s">
        <v>40</v>
      </c>
      <c r="B27" s="391" t="s">
        <v>253</v>
      </c>
      <c r="C27" s="95"/>
      <c r="D27" s="149"/>
      <c r="E27" s="96"/>
      <c r="F27" s="601"/>
    </row>
    <row r="28" spans="1:6" ht="12.75" customHeight="1">
      <c r="A28" s="375" t="s">
        <v>41</v>
      </c>
      <c r="B28" s="395" t="s">
        <v>254</v>
      </c>
      <c r="C28" s="95"/>
      <c r="D28" s="50"/>
      <c r="E28" s="96"/>
      <c r="F28" s="601"/>
    </row>
    <row r="29" spans="1:6" ht="12.75" customHeight="1" thickBot="1">
      <c r="A29" s="377" t="s">
        <v>42</v>
      </c>
      <c r="B29" s="396" t="s">
        <v>255</v>
      </c>
      <c r="C29" s="95"/>
      <c r="D29" s="149"/>
      <c r="E29" s="96"/>
      <c r="F29" s="601"/>
    </row>
    <row r="30" spans="1:6" ht="21.75" customHeight="1" thickBot="1">
      <c r="A30" s="380" t="s">
        <v>43</v>
      </c>
      <c r="B30" s="153" t="s">
        <v>400</v>
      </c>
      <c r="C30" s="356">
        <f>+C18+C24</f>
        <v>62729768</v>
      </c>
      <c r="D30" s="153" t="s">
        <v>404</v>
      </c>
      <c r="E30" s="361">
        <f>SUM(E18:E29)</f>
        <v>0</v>
      </c>
      <c r="F30" s="601"/>
    </row>
    <row r="31" spans="1:6" ht="13.5" thickBot="1">
      <c r="A31" s="380" t="s">
        <v>44</v>
      </c>
      <c r="B31" s="386" t="s">
        <v>405</v>
      </c>
      <c r="C31" s="387">
        <f>+C17+C30</f>
        <v>63029768</v>
      </c>
      <c r="D31" s="386" t="s">
        <v>406</v>
      </c>
      <c r="E31" s="387">
        <f>+E17+E30</f>
        <v>82471570</v>
      </c>
      <c r="F31" s="601"/>
    </row>
    <row r="32" spans="1:6" ht="13.5" thickBot="1">
      <c r="A32" s="380" t="s">
        <v>45</v>
      </c>
      <c r="B32" s="386" t="s">
        <v>174</v>
      </c>
      <c r="C32" s="387">
        <f>IF(C17-E17&lt;0,E17-C17,"-")</f>
        <v>82171570</v>
      </c>
      <c r="D32" s="386" t="s">
        <v>175</v>
      </c>
      <c r="E32" s="387" t="str">
        <f>IF(C17-E17&gt;0,C17-E17,"-")</f>
        <v>-</v>
      </c>
      <c r="F32" s="601"/>
    </row>
    <row r="33" spans="1:6" ht="13.5" thickBot="1">
      <c r="A33" s="380" t="s">
        <v>46</v>
      </c>
      <c r="B33" s="386" t="s">
        <v>243</v>
      </c>
      <c r="C33" s="387" t="str">
        <f>IF(C17+C30-E26&lt;0,E26-(C17+C30),"-")</f>
        <v>-</v>
      </c>
      <c r="D33" s="386" t="s">
        <v>244</v>
      </c>
      <c r="E33" s="387">
        <f>IF(C17+C30-E26&gt;0,C17+C30-E26,"-")</f>
        <v>63029768</v>
      </c>
      <c r="F33" s="601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4" t="s">
        <v>156</v>
      </c>
      <c r="E1" s="157" t="s">
        <v>160</v>
      </c>
    </row>
    <row r="3" spans="1:5" ht="12.75">
      <c r="A3" s="163"/>
      <c r="B3" s="164"/>
      <c r="C3" s="163"/>
      <c r="D3" s="166"/>
      <c r="E3" s="164"/>
    </row>
    <row r="4" spans="1:5" ht="15.75">
      <c r="A4" s="105" t="str">
        <f>+ÖSSZEFÜGGÉSEK!A5</f>
        <v>2016. évi előirányzat BEVÉTELEK</v>
      </c>
      <c r="B4" s="165"/>
      <c r="C4" s="174"/>
      <c r="D4" s="166"/>
      <c r="E4" s="164"/>
    </row>
    <row r="5" spans="1:5" ht="12.75">
      <c r="A5" s="163"/>
      <c r="B5" s="164"/>
      <c r="C5" s="163"/>
      <c r="D5" s="166"/>
      <c r="E5" s="164"/>
    </row>
    <row r="6" spans="1:5" ht="12.75">
      <c r="A6" s="163" t="s">
        <v>560</v>
      </c>
      <c r="B6" s="164">
        <f>+'1.1.sz.mell.'!C62</f>
        <v>282313501</v>
      </c>
      <c r="C6" s="163" t="s">
        <v>501</v>
      </c>
      <c r="D6" s="166">
        <f>+'2.1.sz.mell  '!C18+'2.2.sz.mell  '!C17</f>
        <v>282313501</v>
      </c>
      <c r="E6" s="164">
        <f aca="true" t="shared" si="0" ref="E6:E15">+B6-D6</f>
        <v>0</v>
      </c>
    </row>
    <row r="7" spans="1:5" ht="12.75">
      <c r="A7" s="163" t="s">
        <v>561</v>
      </c>
      <c r="B7" s="164">
        <f>+'1.1.sz.mell.'!C86</f>
        <v>62729768</v>
      </c>
      <c r="C7" s="163" t="s">
        <v>502</v>
      </c>
      <c r="D7" s="166">
        <f>+'2.1.sz.mell  '!C29+'2.2.sz.mell  '!C30</f>
        <v>62729768</v>
      </c>
      <c r="E7" s="164">
        <f t="shared" si="0"/>
        <v>0</v>
      </c>
    </row>
    <row r="8" spans="1:5" ht="12.75">
      <c r="A8" s="163" t="s">
        <v>562</v>
      </c>
      <c r="B8" s="164">
        <f>+'1.1.sz.mell.'!C87</f>
        <v>345043269</v>
      </c>
      <c r="C8" s="163" t="s">
        <v>503</v>
      </c>
      <c r="D8" s="166">
        <f>+'2.1.sz.mell  '!C30+'2.2.sz.mell  '!C31</f>
        <v>345043269</v>
      </c>
      <c r="E8" s="164">
        <f t="shared" si="0"/>
        <v>0</v>
      </c>
    </row>
    <row r="9" spans="1:5" ht="12.75">
      <c r="A9" s="163"/>
      <c r="B9" s="164"/>
      <c r="C9" s="163"/>
      <c r="D9" s="166"/>
      <c r="E9" s="164"/>
    </row>
    <row r="10" spans="1:5" ht="12.75">
      <c r="A10" s="163"/>
      <c r="B10" s="164"/>
      <c r="C10" s="163"/>
      <c r="D10" s="166"/>
      <c r="E10" s="164"/>
    </row>
    <row r="11" spans="1:5" ht="15.75">
      <c r="A11" s="105" t="str">
        <f>+ÖSSZEFÜGGÉSEK!A12</f>
        <v>2016. évi előirányzat KIADÁSOK</v>
      </c>
      <c r="B11" s="165"/>
      <c r="C11" s="174"/>
      <c r="D11" s="166"/>
      <c r="E11" s="164"/>
    </row>
    <row r="12" spans="1:5" ht="12.75">
      <c r="A12" s="163"/>
      <c r="B12" s="164"/>
      <c r="C12" s="163"/>
      <c r="D12" s="166"/>
      <c r="E12" s="164"/>
    </row>
    <row r="13" spans="1:5" ht="12.75">
      <c r="A13" s="163" t="s">
        <v>563</v>
      </c>
      <c r="B13" s="164">
        <f>+'1.1.sz.mell.'!C128</f>
        <v>341272760</v>
      </c>
      <c r="C13" s="163" t="s">
        <v>504</v>
      </c>
      <c r="D13" s="166">
        <f>+'2.1.sz.mell  '!E18+'2.2.sz.mell  '!E17</f>
        <v>341272760</v>
      </c>
      <c r="E13" s="164">
        <f t="shared" si="0"/>
        <v>0</v>
      </c>
    </row>
    <row r="14" spans="1:5" ht="12.75">
      <c r="A14" s="163" t="s">
        <v>564</v>
      </c>
      <c r="B14" s="164">
        <f>+'1.1.sz.mell.'!C153</f>
        <v>3770509</v>
      </c>
      <c r="C14" s="163" t="s">
        <v>505</v>
      </c>
      <c r="D14" s="166">
        <f>+'2.1.sz.mell  '!E29+'2.2.sz.mell  '!E30</f>
        <v>3770509</v>
      </c>
      <c r="E14" s="164">
        <f t="shared" si="0"/>
        <v>0</v>
      </c>
    </row>
    <row r="15" spans="1:5" ht="12.75">
      <c r="A15" s="163" t="s">
        <v>565</v>
      </c>
      <c r="B15" s="164">
        <f>+'1.1.sz.mell.'!C154</f>
        <v>345043269</v>
      </c>
      <c r="C15" s="163" t="s">
        <v>506</v>
      </c>
      <c r="D15" s="166">
        <f>+'2.1.sz.mell  '!E30+'2.2.sz.mell  '!E31</f>
        <v>345043269</v>
      </c>
      <c r="E15" s="164">
        <f t="shared" si="0"/>
        <v>0</v>
      </c>
    </row>
    <row r="16" spans="1:5" ht="12.75">
      <c r="A16" s="155"/>
      <c r="B16" s="155"/>
      <c r="C16" s="163"/>
      <c r="D16" s="166"/>
      <c r="E16" s="156"/>
    </row>
    <row r="17" spans="1:5" ht="12.75">
      <c r="A17" s="155"/>
      <c r="B17" s="155"/>
      <c r="C17" s="155"/>
      <c r="D17" s="155"/>
      <c r="E17" s="155"/>
    </row>
    <row r="18" spans="1:5" ht="12.75">
      <c r="A18" s="155"/>
      <c r="B18" s="155"/>
      <c r="C18" s="155"/>
      <c r="D18" s="155"/>
      <c r="E18" s="155"/>
    </row>
    <row r="19" spans="1:5" ht="12.75">
      <c r="A19" s="155"/>
      <c r="B19" s="155"/>
      <c r="C19" s="155"/>
      <c r="D19" s="155"/>
      <c r="E19" s="155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PageLayoutView="120" workbookViewId="0" topLeftCell="A1">
      <selection activeCell="A2" sqref="A2"/>
    </sheetView>
  </sheetViews>
  <sheetFormatPr defaultColWidth="9.00390625" defaultRowHeight="12.75"/>
  <cols>
    <col min="1" max="1" width="5.625" style="177" customWidth="1"/>
    <col min="2" max="2" width="35.625" style="177" customWidth="1"/>
    <col min="3" max="6" width="14.00390625" style="177" customWidth="1"/>
    <col min="7" max="16384" width="9.375" style="177" customWidth="1"/>
  </cols>
  <sheetData>
    <row r="1" spans="1:6" ht="33" customHeight="1">
      <c r="A1" s="605" t="s">
        <v>584</v>
      </c>
      <c r="B1" s="605"/>
      <c r="C1" s="605"/>
      <c r="D1" s="605"/>
      <c r="E1" s="605"/>
      <c r="F1" s="605"/>
    </row>
    <row r="2" spans="1:7" ht="15.75" customHeight="1" thickBot="1">
      <c r="A2" s="178"/>
      <c r="B2" s="178"/>
      <c r="C2" s="606"/>
      <c r="D2" s="606"/>
      <c r="E2" s="613" t="s">
        <v>56</v>
      </c>
      <c r="F2" s="613"/>
      <c r="G2" s="184"/>
    </row>
    <row r="3" spans="1:6" ht="63" customHeight="1">
      <c r="A3" s="609" t="s">
        <v>17</v>
      </c>
      <c r="B3" s="611" t="s">
        <v>202</v>
      </c>
      <c r="C3" s="611" t="s">
        <v>260</v>
      </c>
      <c r="D3" s="611"/>
      <c r="E3" s="611"/>
      <c r="F3" s="607" t="s">
        <v>516</v>
      </c>
    </row>
    <row r="4" spans="1:6" ht="15.75" thickBot="1">
      <c r="A4" s="610"/>
      <c r="B4" s="612"/>
      <c r="C4" s="540">
        <f>+LEFT(ÖSSZEFÜGGÉSEK!A5,4)+1</f>
        <v>2017</v>
      </c>
      <c r="D4" s="540">
        <f>+C4+1</f>
        <v>2018</v>
      </c>
      <c r="E4" s="540">
        <f>+D4+1</f>
        <v>2019</v>
      </c>
      <c r="F4" s="608"/>
    </row>
    <row r="5" spans="1:6" ht="15.75" thickBot="1">
      <c r="A5" s="181"/>
      <c r="B5" s="182" t="s">
        <v>507</v>
      </c>
      <c r="C5" s="182" t="s">
        <v>508</v>
      </c>
      <c r="D5" s="182" t="s">
        <v>509</v>
      </c>
      <c r="E5" s="182" t="s">
        <v>511</v>
      </c>
      <c r="F5" s="183" t="s">
        <v>510</v>
      </c>
    </row>
    <row r="6" spans="1:6" ht="15">
      <c r="A6" s="180" t="s">
        <v>19</v>
      </c>
      <c r="B6" s="202"/>
      <c r="C6" s="203"/>
      <c r="D6" s="203"/>
      <c r="E6" s="203"/>
      <c r="F6" s="187">
        <f>SUM(C6:E6)</f>
        <v>0</v>
      </c>
    </row>
    <row r="7" spans="1:6" ht="15">
      <c r="A7" s="179" t="s">
        <v>20</v>
      </c>
      <c r="B7" s="204"/>
      <c r="C7" s="205"/>
      <c r="D7" s="205"/>
      <c r="E7" s="205"/>
      <c r="F7" s="188">
        <f>SUM(C7:E7)</f>
        <v>0</v>
      </c>
    </row>
    <row r="8" spans="1:6" ht="15">
      <c r="A8" s="179" t="s">
        <v>21</v>
      </c>
      <c r="B8" s="204"/>
      <c r="C8" s="205"/>
      <c r="D8" s="205"/>
      <c r="E8" s="205"/>
      <c r="F8" s="188">
        <f>SUM(C8:E8)</f>
        <v>0</v>
      </c>
    </row>
    <row r="9" spans="1:6" ht="15">
      <c r="A9" s="179" t="s">
        <v>22</v>
      </c>
      <c r="B9" s="204"/>
      <c r="C9" s="205"/>
      <c r="D9" s="205"/>
      <c r="E9" s="205"/>
      <c r="F9" s="188">
        <f>SUM(C9:E9)</f>
        <v>0</v>
      </c>
    </row>
    <row r="10" spans="1:6" ht="15.75" thickBot="1">
      <c r="A10" s="185" t="s">
        <v>23</v>
      </c>
      <c r="B10" s="206"/>
      <c r="C10" s="207"/>
      <c r="D10" s="207"/>
      <c r="E10" s="207"/>
      <c r="F10" s="188">
        <f>SUM(C10:E10)</f>
        <v>0</v>
      </c>
    </row>
    <row r="11" spans="1:6" s="522" customFormat="1" ht="15" thickBot="1">
      <c r="A11" s="519" t="s">
        <v>24</v>
      </c>
      <c r="B11" s="186" t="s">
        <v>203</v>
      </c>
      <c r="C11" s="520">
        <f>SUM(C6:C10)</f>
        <v>0</v>
      </c>
      <c r="D11" s="520">
        <f>SUM(D6:D10)</f>
        <v>0</v>
      </c>
      <c r="E11" s="520">
        <f>SUM(E6:E10)</f>
        <v>0</v>
      </c>
      <c r="F11" s="521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5/2016. (II.23.)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2016-02-29T07:40:55Z</cp:lastPrinted>
  <dcterms:created xsi:type="dcterms:W3CDTF">1999-10-30T10:30:45Z</dcterms:created>
  <dcterms:modified xsi:type="dcterms:W3CDTF">2016-02-29T07:41:04Z</dcterms:modified>
  <cp:category/>
  <cp:version/>
  <cp:contentType/>
  <cp:contentStatus/>
</cp:coreProperties>
</file>