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2720" windowHeight="3885" tabRatio="892" firstSheet="4" activeTab="8"/>
  </bookViews>
  <sheets>
    <sheet name="1. info tábla" sheetId="1" r:id="rId1"/>
    <sheet name="2. info tábla " sheetId="2" r:id="rId2"/>
    <sheet name="3. info tábla" sheetId="3" r:id="rId3"/>
    <sheet name="4. info tábla" sheetId="4" r:id="rId4"/>
    <sheet name="5. info tábla" sheetId="5" r:id="rId5"/>
    <sheet name="6. info " sheetId="6" r:id="rId6"/>
    <sheet name="7. info tábla" sheetId="7" r:id="rId7"/>
    <sheet name="8. info tábla" sheetId="8" r:id="rId8"/>
    <sheet name="9. info tábla" sheetId="9" r:id="rId9"/>
    <sheet name="10. info tábla" sheetId="10" r:id="rId10"/>
  </sheets>
  <definedNames>
    <definedName name="_xlnm.Print_Area" localSheetId="5">'6. info '!$A$1:$F$43</definedName>
    <definedName name="_xlnm.Print_Area" localSheetId="7">'8. info tábla'!$A$1:$M$67</definedName>
  </definedNames>
  <calcPr fullCalcOnLoad="1"/>
</workbook>
</file>

<file path=xl/sharedStrings.xml><?xml version="1.0" encoding="utf-8"?>
<sst xmlns="http://schemas.openxmlformats.org/spreadsheetml/2006/main" count="381" uniqueCount="330">
  <si>
    <t>ESZKÖZÖK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</si>
  <si>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</si>
  <si>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</si>
  <si>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</si>
  <si>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</si>
  <si>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</si>
  <si>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</si>
  <si>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</si>
  <si>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</si>
  <si>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</si>
  <si>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</si>
  <si>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FORRÁSOK</t>
  </si>
  <si>
    <t xml:space="preserve">Kőszeg Város Önkormányzatának helyi adó bevételei </t>
  </si>
  <si>
    <t xml:space="preserve">Adónem </t>
  </si>
  <si>
    <t>Eredeti ei.</t>
  </si>
  <si>
    <t>Módosított ei.</t>
  </si>
  <si>
    <t>Teljesítés</t>
  </si>
  <si>
    <t>Építményadó</t>
  </si>
  <si>
    <t>Idegenforgalmi adó épület után</t>
  </si>
  <si>
    <t xml:space="preserve">Idegenforgalmi adó tartózkodás után </t>
  </si>
  <si>
    <t xml:space="preserve">Telekadó </t>
  </si>
  <si>
    <t xml:space="preserve">Magánszemélyek kommunális adója </t>
  </si>
  <si>
    <t>Iparűzési adó</t>
  </si>
  <si>
    <t>Talajterhelési díj</t>
  </si>
  <si>
    <t>Gépjárműadó</t>
  </si>
  <si>
    <t>Termőföld bérb származó jövedelemadó</t>
  </si>
  <si>
    <t>Kőszeg Város Önkormányzata</t>
  </si>
  <si>
    <t>KIMUTATÁS</t>
  </si>
  <si>
    <t>Összesen</t>
  </si>
  <si>
    <t>Összesen:</t>
  </si>
  <si>
    <t xml:space="preserve"> </t>
  </si>
  <si>
    <t xml:space="preserve">Kőszeg Város Önkormányzata által nyútott közvetett támogatásokról </t>
  </si>
  <si>
    <t>Kedvezmények miatti csökkentés:</t>
  </si>
  <si>
    <t>Tényleges bevétel összesen: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</si>
  <si>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</si>
  <si>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</si>
  <si>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</si>
  <si>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Telekadó</t>
  </si>
  <si>
    <t>Gépjárműadó (40% marad az önkormányzatnál)</t>
  </si>
  <si>
    <t>Kedvezmények miatti csökkentés</t>
  </si>
  <si>
    <t>Mentességek miatti csökkentés:</t>
  </si>
  <si>
    <t xml:space="preserve">  </t>
  </si>
  <si>
    <t>Helyiségek, eszközök hasznosításából származó bevételből nyújtott kedvezmény, mentesség:</t>
  </si>
  <si>
    <t>Egyéb nyújtott kedvezmény vagy kölcsön elengedés:</t>
  </si>
  <si>
    <t>Ingatlan értékesítés (lakások) vételára:</t>
  </si>
  <si>
    <t>KÖZVETETT TÁMOGATÁSOK MINDÖSSZESEN:</t>
  </si>
  <si>
    <t>Kőszegi Közös Önkormányzati Hivatal</t>
  </si>
  <si>
    <t>Kőszegi Városi Múzeum</t>
  </si>
  <si>
    <t>Önkormányzat és intézményei összesen:</t>
  </si>
  <si>
    <t>Saját bevétel</t>
  </si>
  <si>
    <t>Helyi adóból származó bevétel</t>
  </si>
  <si>
    <t>Önk-i vagyon, vagyoni ért jog értékesítése, hasznosítása</t>
  </si>
  <si>
    <t>osztalék, koncessziós díj és hozambevétel</t>
  </si>
  <si>
    <t>tárgyi eszköz és imm j, részvény, részesedés értékesítés bevétele</t>
  </si>
  <si>
    <t>bírság, pótlék és díjbevétel</t>
  </si>
  <si>
    <t>kezességvállalás megtérülése</t>
  </si>
  <si>
    <t>Saját bevétel 50%-a</t>
  </si>
  <si>
    <t>Fizetési kötelezettségek</t>
  </si>
  <si>
    <t>Hiteltörlesztések</t>
  </si>
  <si>
    <t>Kötvény törlesztések</t>
  </si>
  <si>
    <t>Adósságot keletkeztető ügyletek értéke (Stabilitási tv. 3.§)</t>
  </si>
  <si>
    <t>állományáról</t>
  </si>
  <si>
    <t>Pénztárban levő fizikai részvények:</t>
  </si>
  <si>
    <t>VASIVÍZ Zrt. /törzsrészvény/</t>
  </si>
  <si>
    <t>Sorozat</t>
  </si>
  <si>
    <t>Sorszám</t>
  </si>
  <si>
    <t>Címlet</t>
  </si>
  <si>
    <t>Db</t>
  </si>
  <si>
    <t xml:space="preserve">         Értéke</t>
  </si>
  <si>
    <t>/Ft/</t>
  </si>
  <si>
    <t>"A"</t>
  </si>
  <si>
    <t>0040401-00473000</t>
  </si>
  <si>
    <t>"B"</t>
  </si>
  <si>
    <t>0067991-0068080</t>
  </si>
  <si>
    <t xml:space="preserve">Kőszegi Városüzemeltető és Kommunális Szolgáltató Kft. </t>
  </si>
  <si>
    <t>Kőszegi Városfejlesztő Kft (1 500 000 E Ft értékvesztés elszámolva)</t>
  </si>
  <si>
    <t>Részesedések összesen:</t>
  </si>
  <si>
    <t xml:space="preserve">      </t>
  </si>
  <si>
    <r>
      <t>Egyéb tartós részesedések</t>
    </r>
    <r>
      <rPr>
        <i/>
        <sz val="10"/>
        <rFont val="Times New Roman"/>
        <family val="1"/>
      </rPr>
      <t>:</t>
    </r>
  </si>
  <si>
    <t>Ft</t>
  </si>
  <si>
    <t>Előző évi záró-tárgyévi nyitó pénzkészlet</t>
  </si>
  <si>
    <t>Tárgyévben teljesített bevétel (finanszírozással együtt) (+)</t>
  </si>
  <si>
    <t>Tárgyévben teljesített kiadás (-)</t>
  </si>
  <si>
    <t>361-363, 365-367. egyenlege</t>
  </si>
  <si>
    <t>3671. forgalma</t>
  </si>
  <si>
    <t>Tárgyévi záró pénzkészlet</t>
  </si>
  <si>
    <t>Jurisics-vár Műv. Közp. És Várszínház</t>
  </si>
  <si>
    <t>Chernel K. Városi Könyvtár</t>
  </si>
  <si>
    <t>Költségvetésen kívüli pénzeszközök záró egyenlege:</t>
  </si>
  <si>
    <t>Pénzeszközök mindösszesen:</t>
  </si>
  <si>
    <t>Korábbi évek megszűnt adónemeiből bevétel</t>
  </si>
  <si>
    <t>Egyéb közhatalmi bevételek</t>
  </si>
  <si>
    <t>Közhatalmi bevételek mindösszesen (I. - II.):</t>
  </si>
  <si>
    <t>Kapcsolódó kamatfizetés</t>
  </si>
  <si>
    <t>Következő három év összesen:</t>
  </si>
  <si>
    <t>Magánszemélyek kommunális adója</t>
  </si>
  <si>
    <t>Ingyenes használatba adott vagy kedvezménnyel bérbeadott ingatlanok éves bérleti díjából adott kedvezmény: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</si>
  <si>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</si>
  <si>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</si>
  <si>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</si>
  <si>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</si>
  <si>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</si>
  <si>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</si>
  <si>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</si>
  <si>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</si>
  <si>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</si>
  <si>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</si>
  <si>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</si>
  <si>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</si>
  <si>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</si>
  <si>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</si>
  <si>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</si>
  <si>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</si>
  <si>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</si>
  <si>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</si>
  <si>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</si>
  <si>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Megnevezés</t>
  </si>
  <si>
    <t>Előző időszak</t>
  </si>
  <si>
    <t>Módosítások</t>
  </si>
  <si>
    <t>Tárgyi időszak</t>
  </si>
  <si>
    <t>A/1</t>
  </si>
  <si>
    <t>Immateriális javak</t>
  </si>
  <si>
    <t>A/II/1</t>
  </si>
  <si>
    <t>Ingatlanok és a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</si>
  <si>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</si>
  <si>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</si>
  <si>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</si>
  <si>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</si>
  <si>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</si>
  <si>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</si>
  <si>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</si>
  <si>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</si>
  <si>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</si>
  <si>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(=A/II/1+...+A/II/5)</t>
  </si>
  <si>
    <t>A/III/1</t>
  </si>
  <si>
    <t xml:space="preserve">Tartós részesedések </t>
  </si>
  <si>
    <t>A/III/2</t>
  </si>
  <si>
    <t xml:space="preserve"> Tartós hitelviszonyt megtestesítő értékpapírok </t>
  </si>
  <si>
    <t>A/III/3</t>
  </si>
  <si>
    <t>Befektetett pénzügyi eszközök értékhelyesbítése</t>
  </si>
  <si>
    <t>A/III</t>
  </si>
  <si>
    <t>Befektetett pénzügyi eszközök (=A/III/1+A/III/2+A/III/3)</t>
  </si>
  <si>
    <t>A/IV</t>
  </si>
  <si>
    <t>Koncesszióba, vagyonkezelésbe adott eszközök</t>
  </si>
  <si>
    <t>A</t>
  </si>
  <si>
    <t>NEMZETI VAGYONBA TARTOZÓ BEFEKTETETT ESZKÖZÖK (=A/I+A/II+A/III+A/IV)</t>
  </si>
  <si>
    <t>B/I</t>
  </si>
  <si>
    <t>Készletek</t>
  </si>
  <si>
    <t>B/II</t>
  </si>
  <si>
    <t>Értékpapírok</t>
  </si>
  <si>
    <t>B</t>
  </si>
  <si>
    <t>NEMZETI VAGYONBA TARTOZÓ FORGÓESZKÖZÖK                     (= B/I+B/II)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</si>
  <si>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</si>
  <si>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</si>
  <si>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</si>
  <si>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</si>
  <si>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</si>
  <si>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</si>
  <si>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</si>
  <si>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</si>
  <si>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</si>
  <si>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</si>
  <si>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</si>
  <si>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 (=C/I+…+C/V)</t>
  </si>
  <si>
    <t>D/I</t>
  </si>
  <si>
    <t xml:space="preserve">Költségvetési évben esedékes követelések </t>
  </si>
  <si>
    <t>D/II</t>
  </si>
  <si>
    <t>Költségvetési évet követően esedékes követelések</t>
  </si>
  <si>
    <t>D/III</t>
  </si>
  <si>
    <t>Követelés jellegű sajátos elszámolások</t>
  </si>
  <si>
    <t>D</t>
  </si>
  <si>
    <t xml:space="preserve">KÖVETELÉSEK (=D/I+D/II+D/III) </t>
  </si>
  <si>
    <t>E</t>
  </si>
  <si>
    <t>EGYÉB SAJÁTOS ESZKÖZOLDALI ELSZÁMOLÁSOK</t>
  </si>
  <si>
    <t>F</t>
  </si>
  <si>
    <t>AKTÍV IDŐBELI ELHATÁROLÁSOK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</si>
  <si>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</si>
  <si>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</si>
  <si>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</si>
  <si>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</si>
  <si>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</si>
  <si>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</si>
  <si>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</si>
  <si>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</si>
  <si>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</si>
  <si>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</si>
  <si>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</si>
  <si>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</si>
  <si>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</si>
  <si>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</si>
  <si>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</si>
  <si>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</si>
  <si>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</si>
  <si>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</si>
  <si>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</si>
  <si>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</si>
  <si>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</si>
  <si>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</si>
  <si>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 (=H/I+H/II+H/III)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</si>
  <si>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</si>
  <si>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</si>
  <si>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</si>
  <si>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</si>
  <si>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</si>
  <si>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</si>
  <si>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 xml:space="preserve">FORRÁSOK ÖSSZESEN (=G+H+I+J+K) </t>
  </si>
  <si>
    <t>Módosítá- 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</si>
  <si>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</si>
  <si>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</si>
  <si>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</si>
  <si>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 xml:space="preserve">I          Tevékenység nettó eredményszemléletű bevétele (=01+02+03) </t>
  </si>
  <si>
    <t>04        Saját termelésű készletek állományváltozása</t>
  </si>
  <si>
    <t>05        Saját előállítású eszközök aktivált értéke</t>
  </si>
  <si>
    <t>II        Aktivált saját teljesítmények értéke (=±04+05)</t>
  </si>
  <si>
    <t>06        Központi működési célú támogatások eredményszemléletű bevételei</t>
  </si>
  <si>
    <t>07        Egyéb működési célú támogatások eredményszemléletű bevételei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</si>
  <si>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</si>
  <si>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</si>
  <si>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</si>
  <si>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</si>
  <si>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</t>
  </si>
  <si>
    <t>13        Bérköltség</t>
  </si>
  <si>
    <t>14        Személyi jellegű egyéb kifizetések</t>
  </si>
  <si>
    <t>15        Bérjárulékok</t>
  </si>
  <si>
    <t>V         Személyi jellegű ráfordítások (=13+14+15)</t>
  </si>
  <si>
    <t>VI        Értékcsökkenési leírás</t>
  </si>
  <si>
    <t>VII       Egyéb ráfordítások</t>
  </si>
  <si>
    <t>A) TEVÉKENYSÉGEK EREDMÉNYE (=I±II+III-IV-V-VI-VII)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</si>
  <si>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</si>
  <si>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</si>
  <si>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</t>
  </si>
  <si>
    <t>18a        - ebből: árfolyamnyereség</t>
  </si>
  <si>
    <t>VIII        Pénzügyi műveletek eredményszemléletű bevételei (=16+17+18)</t>
  </si>
  <si>
    <t>19        Fizetendő kamatok és kamatjellegű ráfordítások</t>
  </si>
  <si>
    <t>20        Részesedések, értékpapírok, pénzeszközök értékvesztése</t>
  </si>
  <si>
    <t xml:space="preserve">21        Pénzügyi műveletek egyéb ráfordításai (&gt;=21a) </t>
  </si>
  <si>
    <t>21a        - ebből: árfolyamveszteség</t>
  </si>
  <si>
    <t>IX        Pénzügyi műveletek ráfordításai (=19+20+21)</t>
  </si>
  <si>
    <t>B)        PÉNZÜGYI MŰVELETEK EREDMÉNYE (=VIII-IX)</t>
  </si>
  <si>
    <t>Középtávú terv 2018.</t>
  </si>
  <si>
    <t>Középtávú terv 2019.</t>
  </si>
  <si>
    <t>Helyiségek bérbeadása, hasznosítása (Városüzemeltető Kft. által kezelt ingatlanok):</t>
  </si>
  <si>
    <t>(Ft)</t>
  </si>
  <si>
    <t>megnevezés</t>
  </si>
  <si>
    <t>Jurisics-vár Művelődési Központ és Várszínház</t>
  </si>
  <si>
    <t xml:space="preserve"> Chernel Kálmán Városi Könyvtár</t>
  </si>
  <si>
    <t xml:space="preserve"> EBBŐL forgalomképtelen törzsvagyon bruttó értéke</t>
  </si>
  <si>
    <t xml:space="preserve"> EBBŐL korlátozottan forgalomképes törzsvagyon bruttó értéke</t>
  </si>
  <si>
    <t>összesen</t>
  </si>
  <si>
    <t>1. Vagyoni értékű jogok</t>
  </si>
  <si>
    <t>EBBŐL a „0”-ra leírt eszközök állománya</t>
  </si>
  <si>
    <t>EBBŐL a kisértékű tárgyi eszközök állománya</t>
  </si>
  <si>
    <t>2. Szellemi termékek</t>
  </si>
  <si>
    <t>3. Immateriális javak értékhelyesbítése</t>
  </si>
  <si>
    <t>Immateriális javak értékcsökkenése</t>
  </si>
  <si>
    <t xml:space="preserve">I. Immateriális javak összesen </t>
  </si>
  <si>
    <t>1. Ingatlanok és a kapcsolódó vagyoni értékű jogok</t>
  </si>
  <si>
    <t>Ingatlanok és kapcsolódó vagyoni értékű jogok értékcsökkenése</t>
  </si>
  <si>
    <t>2. Gépek, berendezések, felszerelések és járművek</t>
  </si>
  <si>
    <t>Gépek, berendezések és felszerelések értékcsökkenése</t>
  </si>
  <si>
    <t>3. Tenyészállatok</t>
  </si>
  <si>
    <t>4. Beruházások,felújítások</t>
  </si>
  <si>
    <t>5. Tárgyi eszközök értékhelyesbítése</t>
  </si>
  <si>
    <t xml:space="preserve">II. Tárgyi eszközök összesen </t>
  </si>
  <si>
    <t>1. Tartós részesedések (1711., 1751.)</t>
  </si>
  <si>
    <t xml:space="preserve">Tartós részesedések értékvesztése </t>
  </si>
  <si>
    <t>2. Tartós hitelviszonyt megtestesítő értékpapírok (172-174.,1752.)</t>
  </si>
  <si>
    <t>3. Befektetett pénzügyi eszközök értékhelyesbítése (179.)</t>
  </si>
  <si>
    <t xml:space="preserve">III. Befektetett pénzügyi eszközök összesen </t>
  </si>
  <si>
    <t>Koncesszióba, vagyonkezelésbe adott eszközök értékcsökkenése</t>
  </si>
  <si>
    <t xml:space="preserve">IV. Koncesszióba, vagyonkezelésbe adott eszközök összesen </t>
  </si>
  <si>
    <t xml:space="preserve">A) NEMZETI VAGYONBA TARTOZÓ BEFEKTETETT ESZKÖZÖK ÖSSZESEN </t>
  </si>
  <si>
    <t xml:space="preserve">I. Készletek összesen </t>
  </si>
  <si>
    <t xml:space="preserve">II. Értékpapírok összesen </t>
  </si>
  <si>
    <t>B) NEMZETI VAGYONBA TARTOZÓ FORGÓESZKÖZÖK ÖSSZESEN</t>
  </si>
  <si>
    <t>I. Lekötött bankbetétek</t>
  </si>
  <si>
    <t>II. Pénztárak, csekkek, betétkönyvek</t>
  </si>
  <si>
    <t>III. Forintszámlák</t>
  </si>
  <si>
    <t>IV. Devizaszámlák</t>
  </si>
  <si>
    <t>V. Idegen pénzeszközök</t>
  </si>
  <si>
    <t xml:space="preserve">C) PÉNZESZKÖZÖK ÖSSZESEN </t>
  </si>
  <si>
    <t xml:space="preserve">I. Költségvetési évben esedékes követelések </t>
  </si>
  <si>
    <t xml:space="preserve">II. Költségvetési évet követően esedékes követelések </t>
  </si>
  <si>
    <t>III. Követelés jellegű sajátos elszámolások</t>
  </si>
  <si>
    <t>D) KÖVETELÉSEK ÖSSZESEN</t>
  </si>
  <si>
    <t>E) EGYÉB SAJÁTOS ESZKÖZOLDALI ELSZÁMOLÁSOK</t>
  </si>
  <si>
    <t>F) AKTÍV IDŐBELI ELHATÁROLÁSOK</t>
  </si>
  <si>
    <t>ESZKÖZÖK ÖSSZESEN</t>
  </si>
  <si>
    <t>használatban lévő kis értékű immateriális javak, tárgyi eszközök, készletek, a 01-02. számlacsoportban nyilvántartott eszközök, és az Nvt. 1. § (2) bekezdés g) és h) pontja szerinti kulturális javak és régészeti leletek állománya</t>
  </si>
  <si>
    <t>függő követelések állománya</t>
  </si>
  <si>
    <t>biztos ( jövőbeni ) követelések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</si>
  <si>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</si>
  <si>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</si>
  <si>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</si>
  <si>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 xml:space="preserve">H) KÖTELEZETTSÉGEK ÖSSZESEN </t>
  </si>
  <si>
    <t>függő kötelezettségek állománya</t>
  </si>
  <si>
    <t>09        Különféle egyéb eredményszemléletű bevételek</t>
  </si>
  <si>
    <t>08        Felhalmozási célú támogatások eredményszemléletű bevételek</t>
  </si>
  <si>
    <t>III        Egyéb eredményszemléletű bevételek (=06+07+08+09)</t>
  </si>
  <si>
    <t xml:space="preserve">C)        MÉRLEG SZERINTI EREDMÉNY (=±A±B) </t>
  </si>
  <si>
    <t>2022-2027. 5 éven túli</t>
  </si>
  <si>
    <t>Alpannónia pályázat kiadásai</t>
  </si>
  <si>
    <t xml:space="preserve"> -külső forrásből</t>
  </si>
  <si>
    <t xml:space="preserve">  -belős forrásból</t>
  </si>
  <si>
    <t>Eszterházy oltár felújításának kiadásai</t>
  </si>
  <si>
    <t xml:space="preserve">Foglalkoztatási paktum pályázat </t>
  </si>
  <si>
    <t>11.</t>
  </si>
  <si>
    <t>EBBŐL üzelti vagyon bruttó értéke</t>
  </si>
  <si>
    <t>Kőszeg Város Önkormányzatának maradványkimutatása 2017. évre</t>
  </si>
  <si>
    <t>Kőszeg Város Önkormányzatának mérlege 2017. évre</t>
  </si>
  <si>
    <t>Kőszeg Város Önkormányzatának eredménykimutatása 2017. évre</t>
  </si>
  <si>
    <t>Kőszeg Város Önkormányzata és intézményei pénzeszközeinek változásáról 2017. évben</t>
  </si>
  <si>
    <t>Kőszeg Város Önkormányzatának többéves kihatással járó kötelezettségeiről ( Ft)</t>
  </si>
  <si>
    <t>2017. évben Ft-ban</t>
  </si>
  <si>
    <t>Kőszeg Város Önkormányzata vagyonkimutatása 2017. december 31.</t>
  </si>
  <si>
    <t>Kőszegi Szociális Gondozási Központ</t>
  </si>
  <si>
    <t>Központi Óvoda és Bölcsőde Többcélú KIKI</t>
  </si>
  <si>
    <t>Újvárosi Óvoda</t>
  </si>
  <si>
    <t>Kimutatás Kőszeg Város Önkormányzata részesedéseinek 2017. december 31-i</t>
  </si>
  <si>
    <t>2017. évben ( Ft-ban)</t>
  </si>
  <si>
    <t>Központi Óvoda és Bölcsőde</t>
  </si>
  <si>
    <t>Ilyen kedvezmény nyújtására 2017. évben nem került sor.</t>
  </si>
  <si>
    <t>Középtávú terv 2017. (2017-ben prognosztizált adatok)</t>
  </si>
  <si>
    <t>2017. tény adatok</t>
  </si>
  <si>
    <t>2018. évi költségvetési rendelet</t>
  </si>
  <si>
    <t>Középtávú terv 2020.</t>
  </si>
  <si>
    <t>Kőszeg Város Önkormányzatának adósságot keletkeztető ügyletekből származó fizetési kötelezettsége 2017. évben nem volt, mivel a  A Magyarország 2014. évi központi költségvetéséről szóló 2013. évi CCXXX. törvény 67.§-a és 68.§-a alapján az állam az önkormányzat teljes adósságállományát 2014. február 28-i dátummal átvállalta. Az önkormányzat 2014.02.28. után adósságot kelezkeztető ügyletet - sem belföldit, sem külföldit - nem kötött.</t>
  </si>
  <si>
    <t>Kőszeg Város Ökormányzata saját bevételeinek összege és adósságot keletkeztető ügyleteinek értéke 2017-2020. években ( E Ft)</t>
  </si>
  <si>
    <t xml:space="preserve">1. információs tábla a 8/2018. (V. 31.) önkormányzati rendelethez </t>
  </si>
  <si>
    <t>8. információs tábla a 8/2018. (V. 31.) önkormányzati rendelethez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</si>
</sst>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00\ _F_t_-;\-* #,##0.000\ _F_t_-;_-* &quot;-&quot;??\ _F_t_-;_-@_-"/>
    <numFmt numFmtId="171" formatCode="_-* #,##0.0\ _F_t_-;\-* #,##0.0\ _F_t_-;_-* &quot;-&quot;??\ _F_t_-;_-@_-"/>
    <numFmt numFmtId="172" formatCode="_-* #,##0\ _F_t_-;\-* #,##0\ _F_t_-;_-* &quot;-&quot;??\ _F_t_-;_-@_-"/>
    <numFmt numFmtId="173" formatCode="0.000"/>
    <numFmt numFmtId="174" formatCode="#,##0.000000"/>
    <numFmt numFmtId="175" formatCode="#,##0.0000000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[$-40E]yyyy\.\ mmmm\ d\."/>
    <numFmt numFmtId="185" formatCode="#,##0_ ;[Red]\-#,##0\ "/>
    <numFmt numFmtId="186" formatCode="#,##0.0000"/>
    <numFmt numFmtId="187" formatCode="#,##0.00_ ;\-#,##0.00\ "/>
    <numFmt numFmtId="188" formatCode="0.0000"/>
    <numFmt numFmtId="189" formatCode="0.0"/>
    <numFmt numFmtId="190" formatCode="#,##0.0000000"/>
    <numFmt numFmtId="191" formatCode="#,##0.00000"/>
    <numFmt numFmtId="192" formatCode="0.0000000"/>
    <numFmt numFmtId="193" formatCode="0.000000"/>
    <numFmt numFmtId="194" formatCode="0.00000"/>
    <numFmt numFmtId="195" formatCode="0.00000000"/>
    <numFmt numFmtId="196" formatCode="[$€-2]\ #\ ##,000_);[Red]\([$€-2]\ #\ ##,0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###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 CE"/>
      <family val="0"/>
    </font>
    <font>
      <b/>
      <i/>
      <sz val="9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0"/>
    </font>
    <font>
      <sz val="10"/>
      <name val="MS Sans Serif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8" fillId="3" borderId="0" applyNumberFormat="0" applyBorder="0" applyAlignment="0" applyProtection="0"/>
    <xf numFmtId="0" fontId="3" fillId="7" borderId="1" applyNumberFormat="0" applyAlignment="0" applyProtection="0"/>
    <xf numFmtId="0" fontId="20" fillId="20" borderId="1" applyNumberFormat="0" applyAlignment="0" applyProtection="0"/>
    <xf numFmtId="0" fontId="8" fillId="21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" fillId="7" borderId="1" applyNumberFormat="0" applyAlignment="0" applyProtection="0"/>
    <xf numFmtId="0" fontId="0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8" applyNumberFormat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22" borderId="7" applyNumberFormat="0" applyFont="0" applyAlignment="0" applyProtection="0"/>
    <xf numFmtId="0" fontId="13" fillId="20" borderId="8" applyNumberFormat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0" fontId="21" fillId="0" borderId="0" xfId="106" applyFont="1" applyAlignment="1">
      <alignment horizontal="left"/>
      <protection/>
    </xf>
    <xf numFmtId="3" fontId="22" fillId="0" borderId="0" xfId="106" applyNumberFormat="1" applyFont="1">
      <alignment/>
      <protection/>
    </xf>
    <xf numFmtId="0" fontId="22" fillId="0" borderId="0" xfId="106" applyFont="1">
      <alignment/>
      <protection/>
    </xf>
    <xf numFmtId="0" fontId="23" fillId="0" borderId="0" xfId="106" applyFont="1">
      <alignment/>
      <protection/>
    </xf>
    <xf numFmtId="0" fontId="22" fillId="0" borderId="0" xfId="106" applyFont="1" applyAlignment="1">
      <alignment horizontal="center"/>
      <protection/>
    </xf>
    <xf numFmtId="0" fontId="21" fillId="0" borderId="0" xfId="106" applyFont="1" applyAlignment="1">
      <alignment horizontal="right"/>
      <protection/>
    </xf>
    <xf numFmtId="0" fontId="21" fillId="0" borderId="0" xfId="106" applyFont="1" applyAlignment="1">
      <alignment horizontal="center"/>
      <protection/>
    </xf>
    <xf numFmtId="3" fontId="21" fillId="0" borderId="0" xfId="106" applyNumberFormat="1" applyFont="1" applyAlignment="1">
      <alignment horizontal="center"/>
      <protection/>
    </xf>
    <xf numFmtId="0" fontId="21" fillId="0" borderId="0" xfId="106" applyFont="1" applyAlignment="1">
      <alignment horizontal="center" wrapText="1"/>
      <protection/>
    </xf>
    <xf numFmtId="0" fontId="23" fillId="0" borderId="0" xfId="106" applyFont="1">
      <alignment/>
      <protection/>
    </xf>
    <xf numFmtId="0" fontId="22" fillId="0" borderId="0" xfId="106" applyFont="1" applyBorder="1">
      <alignment/>
      <protection/>
    </xf>
    <xf numFmtId="0" fontId="22" fillId="0" borderId="0" xfId="106" applyFont="1" applyAlignment="1">
      <alignment horizontal="right"/>
      <protection/>
    </xf>
    <xf numFmtId="3" fontId="23" fillId="0" borderId="0" xfId="106" applyNumberFormat="1" applyFont="1">
      <alignment/>
      <protection/>
    </xf>
    <xf numFmtId="0" fontId="22" fillId="0" borderId="0" xfId="106" applyFont="1">
      <alignment/>
      <protection/>
    </xf>
    <xf numFmtId="0" fontId="22" fillId="0" borderId="0" xfId="106" applyFont="1" applyBorder="1">
      <alignment/>
      <protection/>
    </xf>
    <xf numFmtId="0" fontId="21" fillId="0" borderId="0" xfId="106" applyFont="1">
      <alignment/>
      <protection/>
    </xf>
    <xf numFmtId="0" fontId="24" fillId="0" borderId="0" xfId="106" applyFont="1">
      <alignment/>
      <protection/>
    </xf>
    <xf numFmtId="3" fontId="22" fillId="0" borderId="0" xfId="110" applyNumberFormat="1" applyFont="1" applyFill="1">
      <alignment/>
      <protection/>
    </xf>
    <xf numFmtId="3" fontId="23" fillId="0" borderId="0" xfId="110" applyNumberFormat="1" applyFont="1" applyFill="1" applyAlignment="1">
      <alignment horizontal="right"/>
      <protection/>
    </xf>
    <xf numFmtId="3" fontId="22" fillId="0" borderId="0" xfId="110" applyNumberFormat="1" applyFont="1" applyFill="1" applyAlignment="1">
      <alignment horizontal="right"/>
      <protection/>
    </xf>
    <xf numFmtId="0" fontId="22" fillId="0" borderId="0" xfId="110" applyFont="1" applyFill="1">
      <alignment/>
      <protection/>
    </xf>
    <xf numFmtId="0" fontId="30" fillId="0" borderId="0" xfId="110" applyFont="1" applyFill="1" applyAlignment="1">
      <alignment wrapText="1"/>
      <protection/>
    </xf>
    <xf numFmtId="3" fontId="31" fillId="0" borderId="0" xfId="110" applyNumberFormat="1" applyFont="1" applyFill="1" applyAlignment="1">
      <alignment horizontal="center"/>
      <protection/>
    </xf>
    <xf numFmtId="0" fontId="31" fillId="0" borderId="0" xfId="110" applyFont="1" applyFill="1" applyAlignment="1">
      <alignment wrapText="1"/>
      <protection/>
    </xf>
    <xf numFmtId="3" fontId="23" fillId="0" borderId="0" xfId="110" applyNumberFormat="1" applyFont="1" applyFill="1">
      <alignment/>
      <protection/>
    </xf>
    <xf numFmtId="0" fontId="23" fillId="0" borderId="0" xfId="110" applyFont="1" applyFill="1">
      <alignment/>
      <protection/>
    </xf>
    <xf numFmtId="3" fontId="30" fillId="0" borderId="0" xfId="110" applyNumberFormat="1" applyFont="1" applyFill="1">
      <alignment/>
      <protection/>
    </xf>
    <xf numFmtId="3" fontId="21" fillId="0" borderId="0" xfId="110" applyNumberFormat="1" applyFont="1" applyFill="1">
      <alignment/>
      <protection/>
    </xf>
    <xf numFmtId="0" fontId="22" fillId="0" borderId="0" xfId="0" applyFont="1" applyAlignment="1">
      <alignment horizontal="center"/>
    </xf>
    <xf numFmtId="0" fontId="22" fillId="0" borderId="0" xfId="109" applyFont="1">
      <alignment/>
      <protection/>
    </xf>
    <xf numFmtId="0" fontId="23" fillId="0" borderId="0" xfId="109" applyFont="1" applyAlignment="1">
      <alignment horizontal="center"/>
      <protection/>
    </xf>
    <xf numFmtId="0" fontId="23" fillId="4" borderId="0" xfId="109" applyFont="1" applyFill="1" applyAlignment="1">
      <alignment horizontal="center" wrapText="1"/>
      <protection/>
    </xf>
    <xf numFmtId="0" fontId="23" fillId="23" borderId="0" xfId="109" applyFont="1" applyFill="1" applyAlignment="1">
      <alignment horizontal="center" wrapText="1"/>
      <protection/>
    </xf>
    <xf numFmtId="0" fontId="23" fillId="0" borderId="0" xfId="109" applyFont="1">
      <alignment/>
      <protection/>
    </xf>
    <xf numFmtId="0" fontId="22" fillId="4" borderId="0" xfId="109" applyFont="1" applyFill="1">
      <alignment/>
      <protection/>
    </xf>
    <xf numFmtId="0" fontId="22" fillId="23" borderId="0" xfId="109" applyFont="1" applyFill="1">
      <alignment/>
      <protection/>
    </xf>
    <xf numFmtId="0" fontId="22" fillId="0" borderId="0" xfId="109" applyFont="1" applyFill="1">
      <alignment/>
      <protection/>
    </xf>
    <xf numFmtId="3" fontId="22" fillId="4" borderId="0" xfId="109" applyNumberFormat="1" applyFont="1" applyFill="1">
      <alignment/>
      <protection/>
    </xf>
    <xf numFmtId="3" fontId="22" fillId="23" borderId="0" xfId="109" applyNumberFormat="1" applyFont="1" applyFill="1">
      <alignment/>
      <protection/>
    </xf>
    <xf numFmtId="3" fontId="23" fillId="23" borderId="0" xfId="109" applyNumberFormat="1" applyFont="1" applyFill="1">
      <alignment/>
      <protection/>
    </xf>
    <xf numFmtId="0" fontId="22" fillId="0" borderId="0" xfId="109" applyFont="1" applyAlignment="1">
      <alignment wrapText="1"/>
      <protection/>
    </xf>
    <xf numFmtId="3" fontId="23" fillId="4" borderId="0" xfId="109" applyNumberFormat="1" applyFont="1" applyFill="1">
      <alignment/>
      <protection/>
    </xf>
    <xf numFmtId="0" fontId="23" fillId="0" borderId="0" xfId="109" applyFont="1" applyAlignment="1">
      <alignment wrapText="1"/>
      <protection/>
    </xf>
    <xf numFmtId="3" fontId="22" fillId="0" borderId="0" xfId="109" applyNumberFormat="1" applyFont="1">
      <alignment/>
      <protection/>
    </xf>
    <xf numFmtId="3" fontId="23" fillId="0" borderId="0" xfId="109" applyNumberFormat="1" applyFont="1">
      <alignment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0" fontId="34" fillId="0" borderId="0" xfId="0" applyFont="1" applyAlignment="1">
      <alignment horizontal="right" wrapText="1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/>
    </xf>
    <xf numFmtId="0" fontId="35" fillId="0" borderId="0" xfId="108" applyFont="1" applyFill="1">
      <alignment/>
      <protection/>
    </xf>
    <xf numFmtId="0" fontId="21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left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3" fontId="23" fillId="0" borderId="17" xfId="0" applyNumberFormat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105" applyFont="1">
      <alignment/>
      <protection/>
    </xf>
    <xf numFmtId="0" fontId="22" fillId="0" borderId="20" xfId="105" applyFont="1" applyFill="1" applyBorder="1" applyAlignment="1">
      <alignment horizontal="right" vertical="top" wrapText="1"/>
      <protection/>
    </xf>
    <xf numFmtId="0" fontId="22" fillId="0" borderId="11" xfId="105" applyFont="1" applyFill="1" applyBorder="1" applyAlignment="1">
      <alignment horizontal="right" vertical="top" wrapText="1"/>
      <protection/>
    </xf>
    <xf numFmtId="0" fontId="22" fillId="0" borderId="0" xfId="105" applyFont="1" applyFill="1">
      <alignment/>
      <protection/>
    </xf>
    <xf numFmtId="0" fontId="23" fillId="0" borderId="12" xfId="105" applyFont="1" applyBorder="1" applyAlignment="1">
      <alignment horizontal="left" vertical="top" wrapText="1"/>
      <protection/>
    </xf>
    <xf numFmtId="0" fontId="23" fillId="0" borderId="21" xfId="105" applyFont="1" applyBorder="1" applyAlignment="1">
      <alignment horizontal="left" vertical="top" wrapText="1"/>
      <protection/>
    </xf>
    <xf numFmtId="0" fontId="22" fillId="0" borderId="21" xfId="105" applyFont="1" applyBorder="1">
      <alignment/>
      <protection/>
    </xf>
    <xf numFmtId="0" fontId="22" fillId="0" borderId="13" xfId="105" applyFont="1" applyBorder="1">
      <alignment/>
      <protection/>
    </xf>
    <xf numFmtId="0" fontId="22" fillId="0" borderId="12" xfId="105" applyFont="1" applyBorder="1">
      <alignment/>
      <protection/>
    </xf>
    <xf numFmtId="3" fontId="23" fillId="0" borderId="21" xfId="105" applyNumberFormat="1" applyFont="1" applyBorder="1" applyAlignment="1">
      <alignment horizontal="right" vertical="top" wrapText="1"/>
      <protection/>
    </xf>
    <xf numFmtId="3" fontId="23" fillId="0" borderId="13" xfId="105" applyNumberFormat="1" applyFont="1" applyBorder="1" applyAlignment="1">
      <alignment horizontal="right" vertical="top" wrapText="1"/>
      <protection/>
    </xf>
    <xf numFmtId="0" fontId="22" fillId="0" borderId="21" xfId="105" applyFont="1" applyBorder="1" applyAlignment="1">
      <alignment horizontal="left" vertical="top" wrapText="1" indent="2"/>
      <protection/>
    </xf>
    <xf numFmtId="3" fontId="22" fillId="0" borderId="21" xfId="105" applyNumberFormat="1" applyFont="1" applyBorder="1" applyAlignment="1">
      <alignment horizontal="right" vertical="top" wrapText="1"/>
      <protection/>
    </xf>
    <xf numFmtId="3" fontId="22" fillId="0" borderId="13" xfId="105" applyNumberFormat="1" applyFont="1" applyBorder="1" applyAlignment="1">
      <alignment horizontal="right" vertical="top" wrapText="1"/>
      <protection/>
    </xf>
    <xf numFmtId="0" fontId="22" fillId="0" borderId="21" xfId="105" applyFont="1" applyBorder="1" applyAlignment="1">
      <alignment horizontal="left" vertical="top" wrapText="1"/>
      <protection/>
    </xf>
    <xf numFmtId="3" fontId="23" fillId="0" borderId="22" xfId="105" applyNumberFormat="1" applyFont="1" applyBorder="1" applyAlignment="1">
      <alignment horizontal="right" vertical="top" wrapText="1"/>
      <protection/>
    </xf>
    <xf numFmtId="3" fontId="23" fillId="0" borderId="23" xfId="105" applyNumberFormat="1" applyFont="1" applyBorder="1" applyAlignment="1">
      <alignment horizontal="right" vertical="top" wrapText="1"/>
      <protection/>
    </xf>
    <xf numFmtId="3" fontId="22" fillId="0" borderId="20" xfId="105" applyNumberFormat="1" applyFont="1" applyBorder="1">
      <alignment/>
      <protection/>
    </xf>
    <xf numFmtId="3" fontId="22" fillId="0" borderId="11" xfId="105" applyNumberFormat="1" applyFont="1" applyBorder="1">
      <alignment/>
      <protection/>
    </xf>
    <xf numFmtId="0" fontId="23" fillId="0" borderId="14" xfId="105" applyFont="1" applyBorder="1" applyAlignment="1">
      <alignment horizontal="left" vertical="top" wrapText="1"/>
      <protection/>
    </xf>
    <xf numFmtId="3" fontId="23" fillId="0" borderId="24" xfId="105" applyNumberFormat="1" applyFont="1" applyBorder="1" applyAlignment="1">
      <alignment horizontal="right" vertical="top" wrapText="1"/>
      <protection/>
    </xf>
    <xf numFmtId="3" fontId="23" fillId="0" borderId="15" xfId="105" applyNumberFormat="1" applyFont="1" applyBorder="1" applyAlignment="1">
      <alignment horizontal="right" vertical="top" wrapText="1"/>
      <protection/>
    </xf>
    <xf numFmtId="0" fontId="22" fillId="0" borderId="0" xfId="105" applyFont="1" applyBorder="1" applyAlignment="1">
      <alignment/>
      <protection/>
    </xf>
    <xf numFmtId="0" fontId="22" fillId="0" borderId="10" xfId="105" applyFont="1" applyFill="1" applyBorder="1" applyAlignment="1">
      <alignment horizontal="center" vertical="top" wrapText="1"/>
      <protection/>
    </xf>
    <xf numFmtId="0" fontId="22" fillId="0" borderId="20" xfId="105" applyFont="1" applyFill="1" applyBorder="1" applyAlignment="1">
      <alignment horizontal="center" vertical="top" wrapText="1"/>
      <protection/>
    </xf>
    <xf numFmtId="0" fontId="22" fillId="0" borderId="11" xfId="105" applyFont="1" applyFill="1" applyBorder="1" applyAlignment="1">
      <alignment horizontal="center" vertical="top" wrapText="1"/>
      <protection/>
    </xf>
    <xf numFmtId="0" fontId="22" fillId="0" borderId="12" xfId="105" applyFont="1" applyBorder="1" applyAlignment="1">
      <alignment horizontal="left" vertical="top" wrapText="1"/>
      <protection/>
    </xf>
    <xf numFmtId="0" fontId="26" fillId="0" borderId="0" xfId="104" applyFont="1" applyFill="1" applyAlignment="1">
      <alignment/>
      <protection/>
    </xf>
    <xf numFmtId="0" fontId="26" fillId="0" borderId="0" xfId="0" applyFont="1" applyAlignment="1">
      <alignment horizontal="center"/>
    </xf>
    <xf numFmtId="0" fontId="22" fillId="15" borderId="0" xfId="109" applyFont="1" applyFill="1">
      <alignment/>
      <protection/>
    </xf>
    <xf numFmtId="3" fontId="22" fillId="15" borderId="0" xfId="109" applyNumberFormat="1" applyFont="1" applyFill="1">
      <alignment/>
      <protection/>
    </xf>
    <xf numFmtId="3" fontId="23" fillId="15" borderId="0" xfId="109" applyNumberFormat="1" applyFont="1" applyFill="1">
      <alignment/>
      <protection/>
    </xf>
    <xf numFmtId="0" fontId="23" fillId="15" borderId="0" xfId="109" applyFont="1" applyFill="1" applyAlignment="1">
      <alignment horizontal="center" wrapText="1"/>
      <protection/>
    </xf>
    <xf numFmtId="0" fontId="23" fillId="23" borderId="0" xfId="0" applyFont="1" applyFill="1" applyAlignment="1">
      <alignment horizontal="center" wrapText="1"/>
    </xf>
    <xf numFmtId="0" fontId="22" fillId="23" borderId="0" xfId="0" applyFont="1" applyFill="1" applyAlignment="1">
      <alignment/>
    </xf>
    <xf numFmtId="3" fontId="22" fillId="23" borderId="0" xfId="0" applyNumberFormat="1" applyFont="1" applyFill="1" applyAlignment="1">
      <alignment/>
    </xf>
    <xf numFmtId="3" fontId="23" fillId="23" borderId="0" xfId="0" applyNumberFormat="1" applyFont="1" applyFill="1" applyAlignment="1">
      <alignment/>
    </xf>
    <xf numFmtId="0" fontId="29" fillId="0" borderId="0" xfId="110" applyFont="1" applyFill="1" applyAlignment="1">
      <alignment wrapText="1"/>
      <protection/>
    </xf>
    <xf numFmtId="0" fontId="32" fillId="0" borderId="0" xfId="110" applyFont="1" applyFill="1" applyAlignment="1">
      <alignment wrapText="1"/>
      <protection/>
    </xf>
    <xf numFmtId="0" fontId="29" fillId="0" borderId="0" xfId="110" applyFont="1" applyFill="1" applyAlignment="1">
      <alignment wrapText="1"/>
      <protection/>
    </xf>
    <xf numFmtId="3" fontId="30" fillId="0" borderId="0" xfId="110" applyNumberFormat="1" applyFont="1" applyFill="1" applyAlignment="1">
      <alignment horizontal="right"/>
      <protection/>
    </xf>
    <xf numFmtId="3" fontId="29" fillId="0" borderId="0" xfId="110" applyNumberFormat="1" applyFont="1" applyFill="1" applyAlignment="1">
      <alignment horizontal="right"/>
      <protection/>
    </xf>
    <xf numFmtId="0" fontId="21" fillId="0" borderId="0" xfId="110" applyFont="1" applyFill="1">
      <alignment/>
      <protection/>
    </xf>
    <xf numFmtId="3" fontId="31" fillId="0" borderId="0" xfId="110" applyNumberFormat="1" applyFont="1" applyFill="1">
      <alignment/>
      <protection/>
    </xf>
    <xf numFmtId="0" fontId="22" fillId="0" borderId="0" xfId="110" applyFont="1" applyFill="1" applyAlignment="1">
      <alignment wrapText="1"/>
      <protection/>
    </xf>
    <xf numFmtId="0" fontId="22" fillId="0" borderId="0" xfId="110" applyFont="1" applyFill="1" applyAlignment="1">
      <alignment horizontal="right"/>
      <protection/>
    </xf>
    <xf numFmtId="3" fontId="31" fillId="0" borderId="0" xfId="110" applyNumberFormat="1" applyFont="1" applyFill="1" applyAlignment="1">
      <alignment horizontal="right"/>
      <protection/>
    </xf>
    <xf numFmtId="0" fontId="30" fillId="0" borderId="0" xfId="110" applyFont="1" applyFill="1" applyBorder="1" applyAlignment="1">
      <alignment wrapText="1"/>
      <protection/>
    </xf>
    <xf numFmtId="3" fontId="30" fillId="0" borderId="0" xfId="110" applyNumberFormat="1" applyFont="1" applyFill="1" applyBorder="1" applyAlignment="1">
      <alignment horizontal="right"/>
      <protection/>
    </xf>
    <xf numFmtId="3" fontId="22" fillId="0" borderId="0" xfId="110" applyNumberFormat="1" applyFont="1" applyFill="1" applyBorder="1">
      <alignment/>
      <protection/>
    </xf>
    <xf numFmtId="0" fontId="22" fillId="0" borderId="0" xfId="110" applyFont="1" applyFill="1" applyBorder="1">
      <alignment/>
      <protection/>
    </xf>
    <xf numFmtId="0" fontId="22" fillId="0" borderId="0" xfId="110" applyFont="1" applyFill="1" applyAlignment="1">
      <alignment/>
      <protection/>
    </xf>
    <xf numFmtId="0" fontId="22" fillId="0" borderId="12" xfId="107" applyFont="1" applyBorder="1" applyAlignment="1">
      <alignment horizontal="left" vertical="top" wrapText="1"/>
      <protection/>
    </xf>
    <xf numFmtId="3" fontId="22" fillId="0" borderId="21" xfId="107" applyNumberFormat="1" applyFont="1" applyBorder="1" applyAlignment="1">
      <alignment horizontal="right" vertical="top" wrapText="1"/>
      <protection/>
    </xf>
    <xf numFmtId="0" fontId="23" fillId="23" borderId="12" xfId="107" applyFont="1" applyFill="1" applyBorder="1" applyAlignment="1">
      <alignment horizontal="left" vertical="top" wrapText="1"/>
      <protection/>
    </xf>
    <xf numFmtId="3" fontId="23" fillId="23" borderId="21" xfId="107" applyNumberFormat="1" applyFont="1" applyFill="1" applyBorder="1" applyAlignment="1">
      <alignment horizontal="right" vertical="top" wrapText="1"/>
      <protection/>
    </xf>
    <xf numFmtId="3" fontId="23" fillId="0" borderId="21" xfId="107" applyNumberFormat="1" applyFont="1" applyBorder="1" applyAlignment="1">
      <alignment horizontal="right" vertical="top" wrapText="1"/>
      <protection/>
    </xf>
    <xf numFmtId="3" fontId="23" fillId="23" borderId="13" xfId="107" applyNumberFormat="1" applyFont="1" applyFill="1" applyBorder="1" applyAlignment="1">
      <alignment horizontal="right" vertical="top" wrapText="1"/>
      <protection/>
    </xf>
    <xf numFmtId="0" fontId="23" fillId="7" borderId="12" xfId="107" applyFont="1" applyFill="1" applyBorder="1" applyAlignment="1">
      <alignment horizontal="left" vertical="top" wrapText="1"/>
      <protection/>
    </xf>
    <xf numFmtId="3" fontId="23" fillId="7" borderId="21" xfId="107" applyNumberFormat="1" applyFont="1" applyFill="1" applyBorder="1" applyAlignment="1">
      <alignment horizontal="right" vertical="top" wrapText="1"/>
      <protection/>
    </xf>
    <xf numFmtId="0" fontId="23" fillId="24" borderId="12" xfId="107" applyFont="1" applyFill="1" applyBorder="1" applyAlignment="1">
      <alignment horizontal="left" vertical="top" wrapText="1"/>
      <protection/>
    </xf>
    <xf numFmtId="3" fontId="23" fillId="24" borderId="21" xfId="107" applyNumberFormat="1" applyFont="1" applyFill="1" applyBorder="1" applyAlignment="1">
      <alignment horizontal="right" vertical="top" wrapText="1"/>
      <protection/>
    </xf>
    <xf numFmtId="3" fontId="23" fillId="0" borderId="21" xfId="107" applyNumberFormat="1" applyFont="1" applyFill="1" applyBorder="1" applyAlignment="1">
      <alignment horizontal="right" vertical="top" wrapText="1"/>
      <protection/>
    </xf>
    <xf numFmtId="0" fontId="22" fillId="0" borderId="14" xfId="107" applyFont="1" applyFill="1" applyBorder="1" applyAlignment="1">
      <alignment horizontal="left" vertical="top" wrapText="1"/>
      <protection/>
    </xf>
    <xf numFmtId="0" fontId="27" fillId="0" borderId="0" xfId="0" applyFont="1" applyAlignment="1">
      <alignment/>
    </xf>
    <xf numFmtId="3" fontId="22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25" xfId="0" applyNumberFormat="1" applyFont="1" applyBorder="1" applyAlignment="1">
      <alignment/>
    </xf>
    <xf numFmtId="3" fontId="28" fillId="0" borderId="25" xfId="0" applyNumberFormat="1" applyFont="1" applyFill="1" applyBorder="1" applyAlignment="1">
      <alignment horizontal="right"/>
    </xf>
    <xf numFmtId="3" fontId="28" fillId="0" borderId="25" xfId="0" applyNumberFormat="1" applyFont="1" applyBorder="1" applyAlignment="1">
      <alignment horizontal="right" wrapText="1"/>
    </xf>
    <xf numFmtId="3" fontId="28" fillId="0" borderId="17" xfId="0" applyNumberFormat="1" applyFont="1" applyBorder="1" applyAlignment="1">
      <alignment horizontal="right"/>
    </xf>
    <xf numFmtId="0" fontId="21" fillId="0" borderId="26" xfId="0" applyFont="1" applyBorder="1" applyAlignment="1">
      <alignment/>
    </xf>
    <xf numFmtId="3" fontId="21" fillId="0" borderId="27" xfId="0" applyNumberFormat="1" applyFont="1" applyBorder="1" applyAlignment="1">
      <alignment wrapText="1"/>
    </xf>
    <xf numFmtId="3" fontId="22" fillId="0" borderId="27" xfId="0" applyNumberFormat="1" applyFont="1" applyBorder="1" applyAlignment="1">
      <alignment/>
    </xf>
    <xf numFmtId="3" fontId="22" fillId="0" borderId="27" xfId="0" applyNumberFormat="1" applyFont="1" applyFill="1" applyBorder="1" applyAlignment="1">
      <alignment/>
    </xf>
    <xf numFmtId="3" fontId="21" fillId="0" borderId="28" xfId="0" applyNumberFormat="1" applyFont="1" applyBorder="1" applyAlignment="1">
      <alignment/>
    </xf>
    <xf numFmtId="0" fontId="21" fillId="0" borderId="29" xfId="0" applyFont="1" applyBorder="1" applyAlignment="1">
      <alignment/>
    </xf>
    <xf numFmtId="3" fontId="21" fillId="0" borderId="30" xfId="0" applyNumberFormat="1" applyFont="1" applyBorder="1" applyAlignment="1">
      <alignment horizontal="center" wrapText="1"/>
    </xf>
    <xf numFmtId="3" fontId="22" fillId="0" borderId="30" xfId="0" applyNumberFormat="1" applyFont="1" applyBorder="1" applyAlignment="1">
      <alignment/>
    </xf>
    <xf numFmtId="3" fontId="22" fillId="0" borderId="30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1" fillId="0" borderId="18" xfId="0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2" fillId="0" borderId="32" xfId="0" applyNumberFormat="1" applyFont="1" applyBorder="1" applyAlignment="1">
      <alignment/>
    </xf>
    <xf numFmtId="3" fontId="22" fillId="0" borderId="32" xfId="0" applyNumberFormat="1" applyFont="1" applyFill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18" xfId="0" applyFont="1" applyBorder="1" applyAlignment="1">
      <alignment/>
    </xf>
    <xf numFmtId="3" fontId="22" fillId="0" borderId="32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3" fontId="22" fillId="0" borderId="0" xfId="105" applyNumberFormat="1" applyFont="1">
      <alignment/>
      <protection/>
    </xf>
    <xf numFmtId="3" fontId="22" fillId="0" borderId="27" xfId="0" applyNumberFormat="1" applyFont="1" applyBorder="1" applyAlignment="1">
      <alignment horizontal="right" wrapText="1"/>
    </xf>
    <xf numFmtId="3" fontId="22" fillId="0" borderId="30" xfId="0" applyNumberFormat="1" applyFont="1" applyBorder="1" applyAlignment="1">
      <alignment horizontal="right" wrapText="1"/>
    </xf>
    <xf numFmtId="3" fontId="22" fillId="0" borderId="0" xfId="106" applyNumberFormat="1" applyFont="1" applyFill="1">
      <alignment/>
      <protection/>
    </xf>
    <xf numFmtId="0" fontId="22" fillId="0" borderId="0" xfId="106" applyFont="1" applyFill="1">
      <alignment/>
      <protection/>
    </xf>
    <xf numFmtId="3" fontId="22" fillId="0" borderId="0" xfId="106" applyNumberFormat="1" applyFont="1" applyFill="1" applyBorder="1">
      <alignment/>
      <protection/>
    </xf>
    <xf numFmtId="0" fontId="22" fillId="0" borderId="0" xfId="106" applyFont="1" applyFill="1" applyBorder="1">
      <alignment/>
      <protection/>
    </xf>
    <xf numFmtId="0" fontId="23" fillId="0" borderId="0" xfId="106" applyFont="1" applyFill="1">
      <alignment/>
      <protection/>
    </xf>
    <xf numFmtId="3" fontId="22" fillId="0" borderId="0" xfId="106" applyNumberFormat="1" applyFont="1" applyFill="1">
      <alignment/>
      <protection/>
    </xf>
    <xf numFmtId="3" fontId="22" fillId="0" borderId="0" xfId="106" applyNumberFormat="1" applyFont="1" applyFill="1" applyAlignment="1">
      <alignment horizontal="right"/>
      <protection/>
    </xf>
    <xf numFmtId="0" fontId="22" fillId="0" borderId="0" xfId="106" applyFont="1" applyFill="1" applyAlignment="1">
      <alignment horizontal="right"/>
      <protection/>
    </xf>
    <xf numFmtId="0" fontId="23" fillId="0" borderId="0" xfId="106" applyFont="1" applyFill="1">
      <alignment/>
      <protection/>
    </xf>
    <xf numFmtId="3" fontId="21" fillId="0" borderId="0" xfId="106" applyNumberFormat="1" applyFont="1" applyFill="1">
      <alignment/>
      <protection/>
    </xf>
    <xf numFmtId="0" fontId="24" fillId="0" borderId="0" xfId="106" applyFont="1" applyFill="1">
      <alignment/>
      <protection/>
    </xf>
    <xf numFmtId="0" fontId="35" fillId="0" borderId="0" xfId="107" applyFont="1">
      <alignment/>
      <protection/>
    </xf>
    <xf numFmtId="3" fontId="35" fillId="0" borderId="0" xfId="107" applyNumberFormat="1" applyFont="1">
      <alignment/>
      <protection/>
    </xf>
    <xf numFmtId="3" fontId="35" fillId="0" borderId="0" xfId="107" applyNumberFormat="1" applyFont="1" applyAlignment="1">
      <alignment/>
      <protection/>
    </xf>
    <xf numFmtId="0" fontId="38" fillId="0" borderId="0" xfId="107" applyFont="1">
      <alignment/>
      <protection/>
    </xf>
    <xf numFmtId="3" fontId="39" fillId="0" borderId="0" xfId="107" applyNumberFormat="1" applyFont="1" applyAlignment="1">
      <alignment horizontal="right"/>
      <protection/>
    </xf>
    <xf numFmtId="0" fontId="35" fillId="0" borderId="0" xfId="107" applyFont="1" applyFill="1">
      <alignment/>
      <protection/>
    </xf>
    <xf numFmtId="0" fontId="35" fillId="0" borderId="0" xfId="107" applyFont="1" applyAlignment="1">
      <alignment wrapText="1"/>
      <protection/>
    </xf>
    <xf numFmtId="3" fontId="22" fillId="0" borderId="21" xfId="107" applyNumberFormat="1" applyFont="1" applyBorder="1" applyAlignment="1">
      <alignment wrapText="1"/>
      <protection/>
    </xf>
    <xf numFmtId="3" fontId="22" fillId="0" borderId="21" xfId="107" applyNumberFormat="1" applyFont="1" applyFill="1" applyBorder="1" applyAlignment="1">
      <alignment wrapText="1"/>
      <protection/>
    </xf>
    <xf numFmtId="3" fontId="22" fillId="0" borderId="13" xfId="107" applyNumberFormat="1" applyFont="1" applyBorder="1" applyAlignment="1">
      <alignment wrapText="1"/>
      <protection/>
    </xf>
    <xf numFmtId="0" fontId="22" fillId="0" borderId="12" xfId="107" applyFont="1" applyBorder="1" applyAlignment="1">
      <alignment wrapText="1"/>
      <protection/>
    </xf>
    <xf numFmtId="0" fontId="22" fillId="7" borderId="12" xfId="107" applyFont="1" applyFill="1" applyBorder="1" applyAlignment="1">
      <alignment wrapText="1"/>
      <protection/>
    </xf>
    <xf numFmtId="3" fontId="22" fillId="7" borderId="21" xfId="107" applyNumberFormat="1" applyFont="1" applyFill="1" applyBorder="1" applyAlignment="1">
      <alignment wrapText="1"/>
      <protection/>
    </xf>
    <xf numFmtId="3" fontId="22" fillId="0" borderId="21" xfId="107" applyNumberFormat="1" applyFont="1" applyBorder="1" applyAlignment="1">
      <alignment vertical="top" wrapText="1"/>
      <protection/>
    </xf>
    <xf numFmtId="3" fontId="22" fillId="0" borderId="13" xfId="107" applyNumberFormat="1" applyFont="1" applyBorder="1" applyAlignment="1">
      <alignment vertical="top" wrapText="1"/>
      <protection/>
    </xf>
    <xf numFmtId="3" fontId="22" fillId="23" borderId="21" xfId="107" applyNumberFormat="1" applyFont="1" applyFill="1" applyBorder="1" applyAlignment="1">
      <alignment wrapText="1"/>
      <protection/>
    </xf>
    <xf numFmtId="3" fontId="22" fillId="23" borderId="13" xfId="107" applyNumberFormat="1" applyFont="1" applyFill="1" applyBorder="1" applyAlignment="1">
      <alignment wrapText="1"/>
      <protection/>
    </xf>
    <xf numFmtId="3" fontId="22" fillId="7" borderId="13" xfId="107" applyNumberFormat="1" applyFont="1" applyFill="1" applyBorder="1" applyAlignment="1">
      <alignment wrapText="1"/>
      <protection/>
    </xf>
    <xf numFmtId="0" fontId="22" fillId="0" borderId="12" xfId="0" applyFont="1" applyBorder="1" applyAlignment="1">
      <alignment wrapText="1"/>
    </xf>
    <xf numFmtId="3" fontId="35" fillId="0" borderId="24" xfId="107" applyNumberFormat="1" applyFont="1" applyBorder="1">
      <alignment/>
      <protection/>
    </xf>
    <xf numFmtId="3" fontId="22" fillId="0" borderId="15" xfId="107" applyNumberFormat="1" applyFont="1" applyBorder="1" applyAlignment="1">
      <alignment wrapText="1"/>
      <protection/>
    </xf>
    <xf numFmtId="0" fontId="34" fillId="0" borderId="0" xfId="0" applyFont="1" applyFill="1" applyAlignment="1">
      <alignment horizontal="right" wrapText="1"/>
    </xf>
    <xf numFmtId="3" fontId="34" fillId="0" borderId="0" xfId="0" applyNumberFormat="1" applyFont="1" applyFill="1" applyAlignment="1">
      <alignment horizontal="right" wrapText="1"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/>
    </xf>
    <xf numFmtId="3" fontId="23" fillId="0" borderId="0" xfId="0" applyNumberFormat="1" applyFont="1" applyFill="1" applyAlignment="1">
      <alignment horizontal="right"/>
    </xf>
    <xf numFmtId="3" fontId="22" fillId="25" borderId="21" xfId="107" applyNumberFormat="1" applyFont="1" applyFill="1" applyBorder="1" applyAlignment="1">
      <alignment horizontal="right" vertical="top" wrapText="1"/>
      <protection/>
    </xf>
    <xf numFmtId="3" fontId="22" fillId="0" borderId="21" xfId="107" applyNumberFormat="1" applyFont="1" applyFill="1" applyBorder="1" applyAlignment="1">
      <alignment horizontal="right" vertical="top" wrapText="1"/>
      <protection/>
    </xf>
    <xf numFmtId="3" fontId="22" fillId="25" borderId="21" xfId="107" applyNumberFormat="1" applyFont="1" applyFill="1" applyBorder="1" applyAlignment="1">
      <alignment wrapText="1"/>
      <protection/>
    </xf>
    <xf numFmtId="0" fontId="37" fillId="0" borderId="0" xfId="0" applyFont="1" applyFill="1" applyBorder="1" applyAlignment="1">
      <alignment horizontal="center" vertical="center" wrapText="1"/>
    </xf>
    <xf numFmtId="0" fontId="23" fillId="0" borderId="10" xfId="105" applyFont="1" applyBorder="1" applyAlignment="1">
      <alignment horizontal="left" vertical="top" wrapText="1"/>
      <protection/>
    </xf>
    <xf numFmtId="0" fontId="23" fillId="0" borderId="20" xfId="105" applyFont="1" applyBorder="1" applyAlignment="1">
      <alignment horizontal="left" vertical="top" wrapText="1"/>
      <protection/>
    </xf>
    <xf numFmtId="0" fontId="23" fillId="0" borderId="14" xfId="105" applyFont="1" applyBorder="1" applyAlignment="1">
      <alignment horizontal="left" vertical="top" wrapText="1"/>
      <protection/>
    </xf>
    <xf numFmtId="0" fontId="23" fillId="0" borderId="24" xfId="105" applyFont="1" applyBorder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left" vertical="top" wrapText="1"/>
      <protection/>
    </xf>
    <xf numFmtId="0" fontId="22" fillId="0" borderId="20" xfId="105" applyFont="1" applyFill="1" applyBorder="1" applyAlignment="1">
      <alignment horizontal="left" vertical="top" wrapText="1"/>
      <protection/>
    </xf>
    <xf numFmtId="0" fontId="23" fillId="0" borderId="12" xfId="105" applyFont="1" applyBorder="1" applyAlignment="1">
      <alignment horizontal="left" vertical="top" wrapText="1"/>
      <protection/>
    </xf>
    <xf numFmtId="0" fontId="23" fillId="0" borderId="21" xfId="105" applyFont="1" applyBorder="1" applyAlignment="1">
      <alignment horizontal="left" vertical="top" wrapText="1"/>
      <protection/>
    </xf>
    <xf numFmtId="0" fontId="23" fillId="0" borderId="33" xfId="105" applyFont="1" applyBorder="1" applyAlignment="1">
      <alignment horizontal="left" vertical="top" wrapText="1"/>
      <protection/>
    </xf>
    <xf numFmtId="0" fontId="23" fillId="0" borderId="34" xfId="105" applyFont="1" applyBorder="1" applyAlignment="1">
      <alignment horizontal="left" vertical="top" wrapText="1"/>
      <protection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center"/>
    </xf>
    <xf numFmtId="0" fontId="26" fillId="0" borderId="0" xfId="104" applyFont="1" applyFill="1" applyAlignment="1">
      <alignment horizontal="center"/>
      <protection/>
    </xf>
    <xf numFmtId="3" fontId="31" fillId="0" borderId="0" xfId="110" applyNumberFormat="1" applyFont="1" applyFill="1" applyAlignment="1">
      <alignment horizontal="center"/>
      <protection/>
    </xf>
    <xf numFmtId="0" fontId="29" fillId="0" borderId="0" xfId="110" applyFont="1" applyFill="1" applyAlignment="1">
      <alignment wrapText="1"/>
      <protection/>
    </xf>
    <xf numFmtId="0" fontId="16" fillId="0" borderId="0" xfId="110" applyFont="1" applyFill="1" applyAlignment="1">
      <alignment wrapText="1"/>
      <protection/>
    </xf>
    <xf numFmtId="0" fontId="29" fillId="0" borderId="0" xfId="110" applyFont="1" applyFill="1" applyAlignment="1">
      <alignment wrapText="1"/>
      <protection/>
    </xf>
    <xf numFmtId="0" fontId="32" fillId="0" borderId="0" xfId="110" applyFont="1" applyFill="1" applyAlignment="1">
      <alignment wrapText="1"/>
      <protection/>
    </xf>
    <xf numFmtId="0" fontId="31" fillId="0" borderId="0" xfId="110" applyFont="1" applyFill="1" applyAlignment="1">
      <alignment horizontal="left" wrapText="1"/>
      <protection/>
    </xf>
    <xf numFmtId="0" fontId="30" fillId="0" borderId="0" xfId="110" applyFont="1" applyFill="1" applyAlignment="1">
      <alignment wrapText="1"/>
      <protection/>
    </xf>
    <xf numFmtId="0" fontId="30" fillId="0" borderId="0" xfId="110" applyFont="1" applyFill="1" applyAlignment="1">
      <alignment horizontal="left" wrapText="1"/>
      <protection/>
    </xf>
    <xf numFmtId="0" fontId="31" fillId="0" borderId="0" xfId="110" applyFont="1" applyFill="1" applyAlignment="1">
      <alignment wrapText="1"/>
      <protection/>
    </xf>
    <xf numFmtId="0" fontId="27" fillId="0" borderId="0" xfId="110" applyFont="1" applyFill="1" applyAlignment="1">
      <alignment wrapText="1"/>
      <protection/>
    </xf>
    <xf numFmtId="0" fontId="30" fillId="0" borderId="0" xfId="110" applyFont="1" applyFill="1" applyAlignment="1">
      <alignment wrapText="1"/>
      <protection/>
    </xf>
    <xf numFmtId="0" fontId="21" fillId="0" borderId="0" xfId="104" applyFont="1" applyFill="1" applyAlignment="1">
      <alignment horizontal="left"/>
      <protection/>
    </xf>
    <xf numFmtId="0" fontId="29" fillId="0" borderId="0" xfId="110" applyFont="1" applyFill="1" applyAlignment="1">
      <alignment horizontal="center" wrapText="1"/>
      <protection/>
    </xf>
    <xf numFmtId="0" fontId="16" fillId="0" borderId="0" xfId="110" applyFont="1" applyFill="1" applyAlignment="1">
      <alignment horizontal="center" wrapText="1"/>
      <protection/>
    </xf>
    <xf numFmtId="0" fontId="31" fillId="0" borderId="0" xfId="110" applyFont="1" applyFill="1" applyAlignment="1">
      <alignment horizontal="center" wrapText="1"/>
      <protection/>
    </xf>
    <xf numFmtId="0" fontId="23" fillId="0" borderId="0" xfId="109" applyFont="1" applyAlignment="1">
      <alignment horizontal="center" wrapText="1"/>
      <protection/>
    </xf>
    <xf numFmtId="0" fontId="26" fillId="0" borderId="0" xfId="104" applyFont="1" applyFill="1" applyAlignment="1">
      <alignment horizontal="left"/>
      <protection/>
    </xf>
    <xf numFmtId="0" fontId="22" fillId="0" borderId="0" xfId="109" applyFont="1" applyAlignment="1">
      <alignment horizontal="left" wrapText="1"/>
      <protection/>
    </xf>
    <xf numFmtId="3" fontId="34" fillId="0" borderId="20" xfId="107" applyNumberFormat="1" applyFont="1" applyBorder="1" applyAlignment="1">
      <alignment wrapText="1"/>
      <protection/>
    </xf>
    <xf numFmtId="3" fontId="34" fillId="0" borderId="21" xfId="107" applyNumberFormat="1" applyFont="1" applyBorder="1" applyAlignment="1">
      <alignment wrapText="1"/>
      <protection/>
    </xf>
    <xf numFmtId="0" fontId="39" fillId="0" borderId="0" xfId="107" applyFont="1" applyAlignment="1">
      <alignment horizontal="center" wrapText="1"/>
      <protection/>
    </xf>
    <xf numFmtId="0" fontId="35" fillId="0" borderId="0" xfId="107" applyFont="1" applyAlignment="1">
      <alignment/>
      <protection/>
    </xf>
    <xf numFmtId="3" fontId="34" fillId="0" borderId="27" xfId="107" applyNumberFormat="1" applyFont="1" applyFill="1" applyBorder="1" applyAlignment="1">
      <alignment horizontal="center" wrapText="1"/>
      <protection/>
    </xf>
    <xf numFmtId="3" fontId="40" fillId="0" borderId="35" xfId="107" applyNumberFormat="1" applyFont="1" applyFill="1" applyBorder="1" applyAlignment="1">
      <alignment wrapText="1"/>
      <protection/>
    </xf>
    <xf numFmtId="0" fontId="35" fillId="0" borderId="0" xfId="107" applyFont="1" applyAlignment="1">
      <alignment horizontal="center" wrapText="1"/>
      <protection/>
    </xf>
    <xf numFmtId="0" fontId="23" fillId="23" borderId="36" xfId="107" applyFont="1" applyFill="1" applyBorder="1" applyAlignment="1">
      <alignment horizontal="left" vertical="top" wrapText="1"/>
      <protection/>
    </xf>
    <xf numFmtId="0" fontId="23" fillId="23" borderId="37" xfId="107" applyFont="1" applyFill="1" applyBorder="1" applyAlignment="1">
      <alignment horizontal="left" vertical="top" wrapText="1"/>
      <protection/>
    </xf>
    <xf numFmtId="0" fontId="23" fillId="23" borderId="38" xfId="107" applyFont="1" applyFill="1" applyBorder="1" applyAlignment="1">
      <alignment horizontal="left" vertical="top" wrapText="1"/>
      <protection/>
    </xf>
    <xf numFmtId="0" fontId="36" fillId="0" borderId="26" xfId="107" applyFont="1" applyBorder="1" applyAlignment="1">
      <alignment horizontal="center"/>
      <protection/>
    </xf>
    <xf numFmtId="0" fontId="36" fillId="0" borderId="39" xfId="107" applyFont="1" applyBorder="1" applyAlignment="1">
      <alignment horizontal="center"/>
      <protection/>
    </xf>
    <xf numFmtId="0" fontId="35" fillId="0" borderId="0" xfId="107" applyFont="1" applyAlignment="1">
      <alignment horizontal="right"/>
      <protection/>
    </xf>
    <xf numFmtId="3" fontId="34" fillId="0" borderId="11" xfId="107" applyNumberFormat="1" applyFont="1" applyBorder="1" applyAlignment="1">
      <alignment wrapText="1"/>
      <protection/>
    </xf>
    <xf numFmtId="3" fontId="34" fillId="0" borderId="13" xfId="107" applyNumberFormat="1" applyFont="1" applyBorder="1" applyAlignment="1">
      <alignment wrapText="1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1" fillId="0" borderId="0" xfId="106" applyFont="1" applyAlignment="1">
      <alignment horizontal="center"/>
      <protection/>
    </xf>
    <xf numFmtId="0" fontId="0" fillId="0" borderId="0" xfId="0" applyAlignment="1">
      <alignment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10" xfId="92"/>
    <cellStyle name="Normál 11" xfId="93"/>
    <cellStyle name="Normál 12" xfId="94"/>
    <cellStyle name="Normál 13" xfId="95"/>
    <cellStyle name="Normál 2" xfId="96"/>
    <cellStyle name="Normál 3" xfId="97"/>
    <cellStyle name="Normál 4" xfId="98"/>
    <cellStyle name="Normál 5" xfId="99"/>
    <cellStyle name="Normál 6" xfId="100"/>
    <cellStyle name="Normál 7" xfId="101"/>
    <cellStyle name="Normál 8" xfId="102"/>
    <cellStyle name="Normál 9" xfId="103"/>
    <cellStyle name="Normál_2013. költségvetés mell Bozsok" xfId="104"/>
    <cellStyle name="Normál_20150413.1" xfId="105"/>
    <cellStyle name="Normál_b14mell" xfId="106"/>
    <cellStyle name="Normál_Kőszeg - vagyonkimutatás" xfId="107"/>
    <cellStyle name="Normál_Kőszeg 2014. költségvetés info táblák" xfId="108"/>
    <cellStyle name="Normál_Kőszeg melléklet 2015-18." xfId="109"/>
    <cellStyle name="Normál_mellékletek összesen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57421875" style="79" customWidth="1"/>
    <col min="2" max="2" width="15.28125" style="80" customWidth="1"/>
    <col min="3" max="16384" width="9.140625" style="79" customWidth="1"/>
  </cols>
  <sheetData>
    <row r="1" spans="1:2" s="67" customFormat="1" ht="13.5">
      <c r="A1" s="65" t="s">
        <v>328</v>
      </c>
      <c r="B1" s="66"/>
    </row>
    <row r="2" s="67" customFormat="1" ht="12.75">
      <c r="B2" s="66"/>
    </row>
    <row r="3" spans="1:2" s="67" customFormat="1" ht="21" customHeight="1">
      <c r="A3" s="216" t="s">
        <v>308</v>
      </c>
      <c r="B3" s="216"/>
    </row>
    <row r="4" spans="1:2" s="67" customFormat="1" ht="21" customHeight="1">
      <c r="A4" s="68"/>
      <c r="B4" s="68"/>
    </row>
    <row r="5" spans="1:2" s="67" customFormat="1" ht="21" customHeight="1" thickBot="1">
      <c r="A5" s="68"/>
      <c r="B5" s="68"/>
    </row>
    <row r="6" spans="1:2" s="67" customFormat="1" ht="19.5" customHeight="1">
      <c r="A6" s="69" t="s">
        <v>97</v>
      </c>
      <c r="B6" s="70">
        <v>3170839229</v>
      </c>
    </row>
    <row r="7" spans="1:2" s="67" customFormat="1" ht="19.5" customHeight="1">
      <c r="A7" s="71" t="s">
        <v>98</v>
      </c>
      <c r="B7" s="72">
        <v>986497717</v>
      </c>
    </row>
    <row r="8" spans="1:2" s="67" customFormat="1" ht="19.5" customHeight="1" thickBot="1">
      <c r="A8" s="73" t="s">
        <v>99</v>
      </c>
      <c r="B8" s="74">
        <f>B6-B7</f>
        <v>2184341512</v>
      </c>
    </row>
    <row r="9" spans="1:2" s="67" customFormat="1" ht="19.5" customHeight="1">
      <c r="A9" s="69" t="s">
        <v>100</v>
      </c>
      <c r="B9" s="70">
        <v>146720620</v>
      </c>
    </row>
    <row r="10" spans="1:2" s="67" customFormat="1" ht="19.5" customHeight="1">
      <c r="A10" s="71" t="s">
        <v>101</v>
      </c>
      <c r="B10" s="72">
        <v>932979916</v>
      </c>
    </row>
    <row r="11" spans="1:2" s="67" customFormat="1" ht="19.5" customHeight="1" thickBot="1">
      <c r="A11" s="73" t="s">
        <v>102</v>
      </c>
      <c r="B11" s="74">
        <f>B9-B10</f>
        <v>-786259296</v>
      </c>
    </row>
    <row r="12" spans="1:2" s="67" customFormat="1" ht="19.5" customHeight="1" thickBot="1">
      <c r="A12" s="75" t="s">
        <v>103</v>
      </c>
      <c r="B12" s="76">
        <f>B8+B11</f>
        <v>1398082216</v>
      </c>
    </row>
    <row r="13" spans="1:2" s="67" customFormat="1" ht="19.5" customHeight="1">
      <c r="A13" s="69" t="s">
        <v>104</v>
      </c>
      <c r="B13" s="70">
        <v>0</v>
      </c>
    </row>
    <row r="14" spans="1:2" s="67" customFormat="1" ht="19.5" customHeight="1">
      <c r="A14" s="71" t="s">
        <v>105</v>
      </c>
      <c r="B14" s="72">
        <v>0</v>
      </c>
    </row>
    <row r="15" spans="1:2" s="67" customFormat="1" ht="19.5" customHeight="1" thickBot="1">
      <c r="A15" s="73" t="s">
        <v>106</v>
      </c>
      <c r="B15" s="74">
        <f>B13-B14</f>
        <v>0</v>
      </c>
    </row>
    <row r="16" spans="1:2" s="67" customFormat="1" ht="19.5" customHeight="1">
      <c r="A16" s="69" t="s">
        <v>107</v>
      </c>
      <c r="B16" s="70">
        <v>0</v>
      </c>
    </row>
    <row r="17" spans="1:2" s="67" customFormat="1" ht="19.5" customHeight="1">
      <c r="A17" s="71" t="s">
        <v>108</v>
      </c>
      <c r="B17" s="72">
        <v>0</v>
      </c>
    </row>
    <row r="18" spans="1:2" s="67" customFormat="1" ht="19.5" customHeight="1" thickBot="1">
      <c r="A18" s="73" t="s">
        <v>109</v>
      </c>
      <c r="B18" s="74">
        <f>B16-B17</f>
        <v>0</v>
      </c>
    </row>
    <row r="19" spans="1:2" s="67" customFormat="1" ht="19.5" customHeight="1" thickBot="1">
      <c r="A19" s="75" t="s">
        <v>110</v>
      </c>
      <c r="B19" s="76">
        <v>0</v>
      </c>
    </row>
    <row r="20" spans="1:2" s="67" customFormat="1" ht="19.5" customHeight="1" thickBot="1">
      <c r="A20" s="75" t="s">
        <v>111</v>
      </c>
      <c r="B20" s="76">
        <f>B19+B12</f>
        <v>1398082216</v>
      </c>
    </row>
    <row r="21" spans="1:2" s="67" customFormat="1" ht="19.5" customHeight="1" thickBot="1">
      <c r="A21" s="75" t="s">
        <v>112</v>
      </c>
      <c r="B21" s="76">
        <v>1223836551</v>
      </c>
    </row>
    <row r="22" spans="1:2" s="67" customFormat="1" ht="19.5" customHeight="1" thickBot="1">
      <c r="A22" s="75" t="s">
        <v>113</v>
      </c>
      <c r="B22" s="76">
        <f>B12-B21</f>
        <v>174245665</v>
      </c>
    </row>
    <row r="23" spans="1:2" s="67" customFormat="1" ht="19.5" customHeight="1" thickBot="1">
      <c r="A23" s="75" t="s">
        <v>114</v>
      </c>
      <c r="B23" s="76">
        <v>0</v>
      </c>
    </row>
    <row r="24" spans="1:2" s="67" customFormat="1" ht="19.5" customHeight="1" thickBot="1">
      <c r="A24" s="77" t="s">
        <v>115</v>
      </c>
      <c r="B24" s="78">
        <v>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7109375" style="9" customWidth="1"/>
    <col min="2" max="2" width="34.8515625" style="9" customWidth="1"/>
    <col min="3" max="3" width="11.140625" style="8" customWidth="1"/>
    <col min="4" max="4" width="11.57421875" style="9" bestFit="1" customWidth="1"/>
    <col min="5" max="5" width="12.421875" style="9" customWidth="1"/>
    <col min="6" max="16384" width="9.140625" style="9" customWidth="1"/>
  </cols>
  <sheetData>
    <row r="1" spans="1:4" ht="15">
      <c r="A1" s="248" t="s">
        <v>328</v>
      </c>
      <c r="B1" s="248"/>
      <c r="C1" s="248"/>
      <c r="D1" s="248"/>
    </row>
    <row r="2" spans="1:2" ht="13.5">
      <c r="A2" s="7"/>
      <c r="B2" s="7"/>
    </row>
    <row r="3" spans="1:2" ht="13.5">
      <c r="A3" s="7"/>
      <c r="B3" s="7"/>
    </row>
    <row r="5" spans="1:2" ht="13.5">
      <c r="A5" s="7"/>
      <c r="B5" s="7"/>
    </row>
    <row r="6" spans="1:6" s="10" customFormat="1" ht="13.5">
      <c r="A6" s="268" t="s">
        <v>12</v>
      </c>
      <c r="B6" s="268"/>
      <c r="C6" s="268"/>
      <c r="D6" s="268"/>
      <c r="E6" s="269"/>
      <c r="F6" s="269"/>
    </row>
    <row r="7" spans="1:6" s="10" customFormat="1" ht="13.5">
      <c r="A7" s="268" t="s">
        <v>319</v>
      </c>
      <c r="B7" s="268"/>
      <c r="C7" s="268"/>
      <c r="D7" s="268"/>
      <c r="E7" s="269"/>
      <c r="F7" s="269"/>
    </row>
    <row r="8" spans="1:4" ht="12.75">
      <c r="A8" s="11"/>
      <c r="B8" s="11"/>
      <c r="C8" s="11"/>
      <c r="D8" s="11"/>
    </row>
    <row r="9" spans="2:5" s="12" customFormat="1" ht="29.25" customHeight="1">
      <c r="B9" s="13" t="s">
        <v>13</v>
      </c>
      <c r="C9" s="14" t="s">
        <v>14</v>
      </c>
      <c r="D9" s="15" t="s">
        <v>15</v>
      </c>
      <c r="E9" s="13" t="s">
        <v>16</v>
      </c>
    </row>
    <row r="10" spans="1:6" ht="15.75" customHeight="1">
      <c r="A10" s="9" t="s">
        <v>1</v>
      </c>
      <c r="B10" s="20" t="s">
        <v>17</v>
      </c>
      <c r="C10" s="175">
        <v>52000000</v>
      </c>
      <c r="D10" s="175">
        <v>52000000</v>
      </c>
      <c r="E10" s="175">
        <v>51856509</v>
      </c>
      <c r="F10" s="176"/>
    </row>
    <row r="11" spans="1:6" ht="15.75" customHeight="1">
      <c r="A11" s="9" t="s">
        <v>2</v>
      </c>
      <c r="B11" s="20" t="s">
        <v>18</v>
      </c>
      <c r="C11" s="175"/>
      <c r="D11" s="175"/>
      <c r="E11" s="175">
        <v>0</v>
      </c>
      <c r="F11" s="176"/>
    </row>
    <row r="12" spans="1:6" s="17" customFormat="1" ht="15.75" customHeight="1">
      <c r="A12" s="9" t="s">
        <v>3</v>
      </c>
      <c r="B12" s="21" t="s">
        <v>19</v>
      </c>
      <c r="C12" s="177">
        <v>15010000</v>
      </c>
      <c r="D12" s="177">
        <v>15010000</v>
      </c>
      <c r="E12" s="177">
        <v>16286470</v>
      </c>
      <c r="F12" s="178"/>
    </row>
    <row r="13" spans="1:6" s="10" customFormat="1" ht="15.75" customHeight="1">
      <c r="A13" s="9" t="s">
        <v>4</v>
      </c>
      <c r="B13" s="20" t="s">
        <v>20</v>
      </c>
      <c r="C13" s="175">
        <v>18000000</v>
      </c>
      <c r="D13" s="175">
        <v>18000000</v>
      </c>
      <c r="E13" s="175">
        <v>21002658</v>
      </c>
      <c r="F13" s="179"/>
    </row>
    <row r="14" spans="1:6" ht="15.75" customHeight="1">
      <c r="A14" s="9" t="s">
        <v>5</v>
      </c>
      <c r="B14" s="20" t="s">
        <v>21</v>
      </c>
      <c r="C14" s="175">
        <v>43229900</v>
      </c>
      <c r="D14" s="175">
        <v>43229900</v>
      </c>
      <c r="E14" s="175">
        <v>43966366</v>
      </c>
      <c r="F14" s="176"/>
    </row>
    <row r="15" spans="1:6" s="10" customFormat="1" ht="15.75" customHeight="1">
      <c r="A15" s="9" t="s">
        <v>6</v>
      </c>
      <c r="B15" s="20" t="s">
        <v>22</v>
      </c>
      <c r="C15" s="175">
        <v>295000000</v>
      </c>
      <c r="D15" s="175">
        <v>295000000</v>
      </c>
      <c r="E15" s="175">
        <v>342755872</v>
      </c>
      <c r="F15" s="179"/>
    </row>
    <row r="16" spans="1:6" ht="15.75" customHeight="1">
      <c r="A16" s="9" t="s">
        <v>7</v>
      </c>
      <c r="B16" s="20" t="s">
        <v>24</v>
      </c>
      <c r="C16" s="180">
        <v>31424990</v>
      </c>
      <c r="D16" s="180">
        <v>31424990</v>
      </c>
      <c r="E16" s="180">
        <v>34264849</v>
      </c>
      <c r="F16" s="176"/>
    </row>
    <row r="17" spans="1:6" s="10" customFormat="1" ht="15.75" customHeight="1">
      <c r="A17" s="9" t="s">
        <v>8</v>
      </c>
      <c r="B17" s="20" t="s">
        <v>90</v>
      </c>
      <c r="C17" s="175"/>
      <c r="D17" s="175"/>
      <c r="E17" s="175">
        <v>130380</v>
      </c>
      <c r="F17" s="179"/>
    </row>
    <row r="18" spans="1:6" s="18" customFormat="1" ht="15.75" customHeight="1">
      <c r="A18" s="9" t="s">
        <v>9</v>
      </c>
      <c r="B18" s="20" t="s">
        <v>23</v>
      </c>
      <c r="C18" s="175">
        <v>293400</v>
      </c>
      <c r="D18" s="181">
        <v>293400</v>
      </c>
      <c r="E18" s="181">
        <v>0</v>
      </c>
      <c r="F18" s="182"/>
    </row>
    <row r="19" spans="1:6" ht="20.25" customHeight="1">
      <c r="A19" s="9" t="s">
        <v>10</v>
      </c>
      <c r="B19" s="20" t="s">
        <v>25</v>
      </c>
      <c r="C19" s="180">
        <v>20000</v>
      </c>
      <c r="D19" s="180">
        <v>20000</v>
      </c>
      <c r="E19" s="176">
        <v>0</v>
      </c>
      <c r="F19" s="176"/>
    </row>
    <row r="20" spans="1:6" s="16" customFormat="1" ht="15.75" customHeight="1">
      <c r="A20" s="9" t="s">
        <v>306</v>
      </c>
      <c r="B20" s="20" t="s">
        <v>91</v>
      </c>
      <c r="C20" s="175">
        <v>0</v>
      </c>
      <c r="D20" s="175">
        <v>0</v>
      </c>
      <c r="E20" s="175">
        <v>2299772</v>
      </c>
      <c r="F20" s="183"/>
    </row>
    <row r="21" spans="3:6" ht="12.75">
      <c r="C21" s="180"/>
      <c r="D21" s="176"/>
      <c r="E21" s="176"/>
      <c r="F21" s="176"/>
    </row>
    <row r="22" spans="2:6" s="23" customFormat="1" ht="13.5">
      <c r="B22" s="22" t="s">
        <v>92</v>
      </c>
      <c r="C22" s="184">
        <f>SUM(C10:C21)</f>
        <v>454978290</v>
      </c>
      <c r="D22" s="184">
        <f>SUM(D10:D21)</f>
        <v>454978290</v>
      </c>
      <c r="E22" s="184">
        <f>SUM(E10:E21)</f>
        <v>512562876</v>
      </c>
      <c r="F22" s="185"/>
    </row>
    <row r="23" spans="2:5" ht="12.75">
      <c r="B23" s="16"/>
      <c r="C23" s="19"/>
      <c r="D23" s="16"/>
      <c r="E23" s="16"/>
    </row>
  </sheetData>
  <sheetProtection/>
  <mergeCells count="3">
    <mergeCell ref="A6:F6"/>
    <mergeCell ref="A7:F7"/>
    <mergeCell ref="A1:D1"/>
  </mergeCells>
  <printOptions/>
  <pageMargins left="0.7874015748031497" right="0.7874015748031497" top="1.1023622047244095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51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81" customWidth="1"/>
    <col min="2" max="2" width="51.57421875" style="81" customWidth="1"/>
    <col min="3" max="3" width="13.140625" style="81" bestFit="1" customWidth="1"/>
    <col min="4" max="4" width="11.140625" style="81" bestFit="1" customWidth="1"/>
    <col min="5" max="5" width="13.421875" style="81" bestFit="1" customWidth="1"/>
    <col min="6" max="6" width="0" style="81" hidden="1" customWidth="1"/>
    <col min="7" max="16384" width="9.140625" style="81" customWidth="1"/>
  </cols>
  <sheetData>
    <row r="1" s="67" customFormat="1" ht="13.5">
      <c r="A1" s="65" t="s">
        <v>328</v>
      </c>
    </row>
    <row r="2" s="67" customFormat="1" ht="12.75">
      <c r="B2" s="66"/>
    </row>
    <row r="3" spans="1:5" s="67" customFormat="1" ht="21" customHeight="1">
      <c r="A3" s="216" t="s">
        <v>309</v>
      </c>
      <c r="B3" s="216"/>
      <c r="C3" s="216"/>
      <c r="D3" s="216"/>
      <c r="E3" s="216"/>
    </row>
    <row r="4" ht="12" customHeight="1" thickBot="1"/>
    <row r="5" spans="1:5" s="84" customFormat="1" ht="23.25" customHeight="1">
      <c r="A5" s="221" t="s">
        <v>116</v>
      </c>
      <c r="B5" s="222"/>
      <c r="C5" s="82" t="s">
        <v>117</v>
      </c>
      <c r="D5" s="82" t="s">
        <v>118</v>
      </c>
      <c r="E5" s="83" t="s">
        <v>119</v>
      </c>
    </row>
    <row r="6" spans="1:5" ht="12.75" customHeight="1">
      <c r="A6" s="223" t="s">
        <v>0</v>
      </c>
      <c r="B6" s="224"/>
      <c r="C6" s="87"/>
      <c r="D6" s="87"/>
      <c r="E6" s="88"/>
    </row>
    <row r="7" spans="1:6" ht="12.75">
      <c r="A7" s="89" t="s">
        <v>120</v>
      </c>
      <c r="B7" s="86" t="s">
        <v>121</v>
      </c>
      <c r="C7" s="91">
        <v>13935520</v>
      </c>
      <c r="D7" s="90"/>
      <c r="E7" s="91">
        <v>11319025</v>
      </c>
      <c r="F7" s="172">
        <f aca="true" t="shared" si="0" ref="F7:F51">E7-C7</f>
        <v>-2616495</v>
      </c>
    </row>
    <row r="8" spans="1:6" ht="12.75">
      <c r="A8" s="89" t="s">
        <v>122</v>
      </c>
      <c r="B8" s="92" t="s">
        <v>123</v>
      </c>
      <c r="C8" s="94">
        <v>7772789350</v>
      </c>
      <c r="D8" s="93"/>
      <c r="E8" s="94">
        <v>8263257426</v>
      </c>
      <c r="F8" s="172">
        <f t="shared" si="0"/>
        <v>490468076</v>
      </c>
    </row>
    <row r="9" spans="1:6" ht="12.75">
      <c r="A9" s="89" t="s">
        <v>124</v>
      </c>
      <c r="B9" s="92" t="s">
        <v>125</v>
      </c>
      <c r="C9" s="94">
        <v>180138301</v>
      </c>
      <c r="D9" s="93"/>
      <c r="E9" s="94">
        <v>151504731</v>
      </c>
      <c r="F9" s="172">
        <f t="shared" si="0"/>
        <v>-28633570</v>
      </c>
    </row>
    <row r="10" spans="1:6" ht="12.75">
      <c r="A10" s="89" t="s">
        <v>126</v>
      </c>
      <c r="B10" s="92" t="s">
        <v>127</v>
      </c>
      <c r="C10" s="94">
        <v>0</v>
      </c>
      <c r="D10" s="93"/>
      <c r="E10" s="94">
        <v>0</v>
      </c>
      <c r="F10" s="172">
        <f t="shared" si="0"/>
        <v>0</v>
      </c>
    </row>
    <row r="11" spans="1:6" ht="12.75">
      <c r="A11" s="89" t="s">
        <v>128</v>
      </c>
      <c r="B11" s="92" t="s">
        <v>129</v>
      </c>
      <c r="C11" s="94">
        <v>13121980</v>
      </c>
      <c r="D11" s="93"/>
      <c r="E11" s="94">
        <v>74975044</v>
      </c>
      <c r="F11" s="172">
        <f t="shared" si="0"/>
        <v>61853064</v>
      </c>
    </row>
    <row r="12" spans="1:6" ht="12.75">
      <c r="A12" s="89" t="s">
        <v>130</v>
      </c>
      <c r="B12" s="92" t="s">
        <v>131</v>
      </c>
      <c r="C12" s="94">
        <v>0</v>
      </c>
      <c r="D12" s="93"/>
      <c r="E12" s="94">
        <v>0</v>
      </c>
      <c r="F12" s="172">
        <f t="shared" si="0"/>
        <v>0</v>
      </c>
    </row>
    <row r="13" spans="1:6" ht="12.75">
      <c r="A13" s="89" t="s">
        <v>132</v>
      </c>
      <c r="B13" s="86" t="s">
        <v>133</v>
      </c>
      <c r="C13" s="91">
        <f>SUM(C8:C12)</f>
        <v>7966049631</v>
      </c>
      <c r="D13" s="90"/>
      <c r="E13" s="91">
        <f>SUM(E8:E12)</f>
        <v>8489737201</v>
      </c>
      <c r="F13" s="172">
        <f t="shared" si="0"/>
        <v>523687570</v>
      </c>
    </row>
    <row r="14" spans="1:6" ht="12.75">
      <c r="A14" s="89" t="s">
        <v>134</v>
      </c>
      <c r="B14" s="92" t="s">
        <v>135</v>
      </c>
      <c r="C14" s="94">
        <v>121225200</v>
      </c>
      <c r="D14" s="93"/>
      <c r="E14" s="94">
        <v>209420200</v>
      </c>
      <c r="F14" s="172">
        <f t="shared" si="0"/>
        <v>88195000</v>
      </c>
    </row>
    <row r="15" spans="1:6" ht="12.75">
      <c r="A15" s="89" t="s">
        <v>136</v>
      </c>
      <c r="B15" s="92" t="s">
        <v>137</v>
      </c>
      <c r="C15" s="94">
        <v>0</v>
      </c>
      <c r="D15" s="93"/>
      <c r="E15" s="94">
        <v>0</v>
      </c>
      <c r="F15" s="172">
        <f t="shared" si="0"/>
        <v>0</v>
      </c>
    </row>
    <row r="16" spans="1:6" ht="12.75">
      <c r="A16" s="89" t="s">
        <v>138</v>
      </c>
      <c r="B16" s="92" t="s">
        <v>139</v>
      </c>
      <c r="C16" s="94">
        <v>0</v>
      </c>
      <c r="D16" s="93"/>
      <c r="E16" s="94">
        <v>0</v>
      </c>
      <c r="F16" s="172">
        <f t="shared" si="0"/>
        <v>0</v>
      </c>
    </row>
    <row r="17" spans="1:6" ht="12.75">
      <c r="A17" s="89" t="s">
        <v>140</v>
      </c>
      <c r="B17" s="86" t="s">
        <v>141</v>
      </c>
      <c r="C17" s="91">
        <f>SUM(C14:C16)</f>
        <v>121225200</v>
      </c>
      <c r="D17" s="90"/>
      <c r="E17" s="91">
        <f>SUM(E14:E16)</f>
        <v>209420200</v>
      </c>
      <c r="F17" s="172">
        <f t="shared" si="0"/>
        <v>88195000</v>
      </c>
    </row>
    <row r="18" spans="1:6" ht="12.75">
      <c r="A18" s="89" t="s">
        <v>142</v>
      </c>
      <c r="B18" s="86" t="s">
        <v>143</v>
      </c>
      <c r="C18" s="91">
        <v>0</v>
      </c>
      <c r="D18" s="90"/>
      <c r="E18" s="91">
        <v>0</v>
      </c>
      <c r="F18" s="172">
        <f t="shared" si="0"/>
        <v>0</v>
      </c>
    </row>
    <row r="19" spans="1:6" ht="15.75" customHeight="1">
      <c r="A19" s="89" t="s">
        <v>144</v>
      </c>
      <c r="B19" s="86" t="s">
        <v>145</v>
      </c>
      <c r="C19" s="91">
        <f>C7+C13+C17+C18</f>
        <v>8101210351</v>
      </c>
      <c r="D19" s="90"/>
      <c r="E19" s="91">
        <f>E7+E13+E17+E18</f>
        <v>8710476426</v>
      </c>
      <c r="F19" s="172">
        <f t="shared" si="0"/>
        <v>609266075</v>
      </c>
    </row>
    <row r="20" spans="1:6" ht="12.75">
      <c r="A20" s="89" t="s">
        <v>146</v>
      </c>
      <c r="B20" s="86" t="s">
        <v>147</v>
      </c>
      <c r="C20" s="91">
        <v>0</v>
      </c>
      <c r="D20" s="90"/>
      <c r="E20" s="91">
        <v>0</v>
      </c>
      <c r="F20" s="172">
        <f t="shared" si="0"/>
        <v>0</v>
      </c>
    </row>
    <row r="21" spans="1:6" ht="12.75">
      <c r="A21" s="89" t="s">
        <v>148</v>
      </c>
      <c r="B21" s="86" t="s">
        <v>149</v>
      </c>
      <c r="C21" s="91">
        <v>0</v>
      </c>
      <c r="D21" s="90"/>
      <c r="E21" s="91">
        <v>0</v>
      </c>
      <c r="F21" s="172">
        <f t="shared" si="0"/>
        <v>0</v>
      </c>
    </row>
    <row r="22" spans="1:6" ht="25.5">
      <c r="A22" s="89" t="s">
        <v>150</v>
      </c>
      <c r="B22" s="86" t="s">
        <v>151</v>
      </c>
      <c r="C22" s="91">
        <v>0</v>
      </c>
      <c r="D22" s="90"/>
      <c r="E22" s="91">
        <v>0</v>
      </c>
      <c r="F22" s="172">
        <f t="shared" si="0"/>
        <v>0</v>
      </c>
    </row>
    <row r="23" spans="1:6" ht="12.75">
      <c r="A23" s="89" t="s">
        <v>152</v>
      </c>
      <c r="B23" s="95" t="s">
        <v>153</v>
      </c>
      <c r="C23" s="94">
        <v>0</v>
      </c>
      <c r="D23" s="93"/>
      <c r="E23" s="94">
        <v>0</v>
      </c>
      <c r="F23" s="172">
        <f t="shared" si="0"/>
        <v>0</v>
      </c>
    </row>
    <row r="24" spans="1:6" ht="12.75">
      <c r="A24" s="89" t="s">
        <v>154</v>
      </c>
      <c r="B24" s="95" t="s">
        <v>155</v>
      </c>
      <c r="C24" s="94">
        <v>2225720</v>
      </c>
      <c r="D24" s="93"/>
      <c r="E24" s="94">
        <v>3105435</v>
      </c>
      <c r="F24" s="172">
        <f t="shared" si="0"/>
        <v>879715</v>
      </c>
    </row>
    <row r="25" spans="1:6" ht="12.75">
      <c r="A25" s="89" t="s">
        <v>156</v>
      </c>
      <c r="B25" s="95" t="s">
        <v>157</v>
      </c>
      <c r="C25" s="94">
        <v>167543592</v>
      </c>
      <c r="D25" s="93"/>
      <c r="E25" s="94">
        <v>1452754326</v>
      </c>
      <c r="F25" s="172">
        <f t="shared" si="0"/>
        <v>1285210734</v>
      </c>
    </row>
    <row r="26" spans="1:6" ht="12.75">
      <c r="A26" s="89" t="s">
        <v>158</v>
      </c>
      <c r="B26" s="95" t="s">
        <v>159</v>
      </c>
      <c r="C26" s="94">
        <v>0</v>
      </c>
      <c r="D26" s="93"/>
      <c r="E26" s="94">
        <v>0</v>
      </c>
      <c r="F26" s="172">
        <f t="shared" si="0"/>
        <v>0</v>
      </c>
    </row>
    <row r="27" spans="1:6" ht="12.75">
      <c r="A27" s="89" t="s">
        <v>160</v>
      </c>
      <c r="B27" s="95" t="s">
        <v>161</v>
      </c>
      <c r="C27" s="94">
        <v>0</v>
      </c>
      <c r="D27" s="93"/>
      <c r="E27" s="94">
        <v>0</v>
      </c>
      <c r="F27" s="172">
        <f t="shared" si="0"/>
        <v>0</v>
      </c>
    </row>
    <row r="28" spans="1:6" ht="12.75">
      <c r="A28" s="89" t="s">
        <v>162</v>
      </c>
      <c r="B28" s="86" t="s">
        <v>163</v>
      </c>
      <c r="C28" s="91">
        <f>SUM(C23:C27)</f>
        <v>169769312</v>
      </c>
      <c r="D28" s="90"/>
      <c r="E28" s="91">
        <f>SUM(E23:E27)</f>
        <v>1455859761</v>
      </c>
      <c r="F28" s="172">
        <f t="shared" si="0"/>
        <v>1286090449</v>
      </c>
    </row>
    <row r="29" spans="1:6" ht="12.75">
      <c r="A29" s="89" t="s">
        <v>164</v>
      </c>
      <c r="B29" s="86" t="s">
        <v>165</v>
      </c>
      <c r="C29" s="91">
        <v>64590197</v>
      </c>
      <c r="D29" s="90"/>
      <c r="E29" s="91">
        <v>38472384</v>
      </c>
      <c r="F29" s="172">
        <f t="shared" si="0"/>
        <v>-26117813</v>
      </c>
    </row>
    <row r="30" spans="1:6" ht="12.75">
      <c r="A30" s="89" t="s">
        <v>166</v>
      </c>
      <c r="B30" s="86" t="s">
        <v>167</v>
      </c>
      <c r="C30" s="91">
        <v>49182383</v>
      </c>
      <c r="D30" s="90"/>
      <c r="E30" s="91">
        <v>50479383</v>
      </c>
      <c r="F30" s="172">
        <f t="shared" si="0"/>
        <v>1297000</v>
      </c>
    </row>
    <row r="31" spans="1:6" ht="12.75">
      <c r="A31" s="89" t="s">
        <v>168</v>
      </c>
      <c r="B31" s="86" t="s">
        <v>169</v>
      </c>
      <c r="C31" s="91">
        <v>2467140</v>
      </c>
      <c r="D31" s="90"/>
      <c r="E31" s="91">
        <v>14524280</v>
      </c>
      <c r="F31" s="172">
        <f t="shared" si="0"/>
        <v>12057140</v>
      </c>
    </row>
    <row r="32" spans="1:6" ht="12.75">
      <c r="A32" s="89" t="s">
        <v>170</v>
      </c>
      <c r="B32" s="86" t="s">
        <v>171</v>
      </c>
      <c r="C32" s="91">
        <f>SUM(C29:C31)</f>
        <v>116239720</v>
      </c>
      <c r="D32" s="90"/>
      <c r="E32" s="91">
        <f>SUM(E29:E31)</f>
        <v>103476047</v>
      </c>
      <c r="F32" s="172">
        <f t="shared" si="0"/>
        <v>-12763673</v>
      </c>
    </row>
    <row r="33" spans="1:6" ht="12.75">
      <c r="A33" s="89" t="s">
        <v>172</v>
      </c>
      <c r="B33" s="86" t="s">
        <v>173</v>
      </c>
      <c r="C33" s="91">
        <v>-758347</v>
      </c>
      <c r="D33" s="90"/>
      <c r="E33" s="91">
        <v>1543682</v>
      </c>
      <c r="F33" s="172">
        <f t="shared" si="0"/>
        <v>2302029</v>
      </c>
    </row>
    <row r="34" spans="1:6" ht="12.75">
      <c r="A34" s="89" t="s">
        <v>174</v>
      </c>
      <c r="B34" s="86" t="s">
        <v>175</v>
      </c>
      <c r="C34" s="91">
        <v>0</v>
      </c>
      <c r="D34" s="90"/>
      <c r="E34" s="91">
        <v>0</v>
      </c>
      <c r="F34" s="172">
        <f t="shared" si="0"/>
        <v>0</v>
      </c>
    </row>
    <row r="35" spans="1:6" ht="13.5" thickBot="1">
      <c r="A35" s="225" t="s">
        <v>176</v>
      </c>
      <c r="B35" s="226"/>
      <c r="C35" s="97">
        <f>C19+C22+C28+C32+C33+C34</f>
        <v>8386461036</v>
      </c>
      <c r="D35" s="96">
        <f>D19+D22+D28+D32+D33+D34</f>
        <v>0</v>
      </c>
      <c r="E35" s="97">
        <f>E19+E22+E28+E32+E33+E34</f>
        <v>10271355916</v>
      </c>
      <c r="F35" s="172">
        <f t="shared" si="0"/>
        <v>1884894880</v>
      </c>
    </row>
    <row r="36" spans="1:6" ht="12.75">
      <c r="A36" s="217" t="s">
        <v>11</v>
      </c>
      <c r="B36" s="218"/>
      <c r="C36" s="99"/>
      <c r="D36" s="98"/>
      <c r="E36" s="99"/>
      <c r="F36" s="172">
        <f t="shared" si="0"/>
        <v>0</v>
      </c>
    </row>
    <row r="37" spans="1:6" ht="12.75">
      <c r="A37" s="89" t="s">
        <v>177</v>
      </c>
      <c r="B37" s="95" t="s">
        <v>178</v>
      </c>
      <c r="C37" s="94">
        <v>9431295981</v>
      </c>
      <c r="D37" s="93"/>
      <c r="E37" s="94">
        <v>9431295981</v>
      </c>
      <c r="F37" s="172">
        <f t="shared" si="0"/>
        <v>0</v>
      </c>
    </row>
    <row r="38" spans="1:6" ht="12.75">
      <c r="A38" s="89" t="s">
        <v>179</v>
      </c>
      <c r="B38" s="95" t="s">
        <v>180</v>
      </c>
      <c r="C38" s="94">
        <v>0</v>
      </c>
      <c r="D38" s="93"/>
      <c r="E38" s="94">
        <v>0</v>
      </c>
      <c r="F38" s="172">
        <f t="shared" si="0"/>
        <v>0</v>
      </c>
    </row>
    <row r="39" spans="1:6" ht="12.75">
      <c r="A39" s="89" t="s">
        <v>181</v>
      </c>
      <c r="B39" s="95" t="s">
        <v>182</v>
      </c>
      <c r="C39" s="94">
        <v>372876357</v>
      </c>
      <c r="D39" s="93"/>
      <c r="E39" s="94">
        <v>372876357</v>
      </c>
      <c r="F39" s="172">
        <f t="shared" si="0"/>
        <v>0</v>
      </c>
    </row>
    <row r="40" spans="1:6" ht="12.75">
      <c r="A40" s="89" t="s">
        <v>183</v>
      </c>
      <c r="B40" s="95" t="s">
        <v>184</v>
      </c>
      <c r="C40" s="94">
        <v>-2320918680</v>
      </c>
      <c r="D40" s="93"/>
      <c r="E40" s="94">
        <v>-1566705793</v>
      </c>
      <c r="F40" s="172">
        <f t="shared" si="0"/>
        <v>754212887</v>
      </c>
    </row>
    <row r="41" spans="1:6" ht="12.75">
      <c r="A41" s="89" t="s">
        <v>185</v>
      </c>
      <c r="B41" s="95" t="s">
        <v>186</v>
      </c>
      <c r="C41" s="94">
        <v>0</v>
      </c>
      <c r="D41" s="93"/>
      <c r="E41" s="94">
        <v>0</v>
      </c>
      <c r="F41" s="172">
        <f t="shared" si="0"/>
        <v>0</v>
      </c>
    </row>
    <row r="42" spans="1:6" ht="12.75">
      <c r="A42" s="89" t="s">
        <v>187</v>
      </c>
      <c r="B42" s="95" t="s">
        <v>188</v>
      </c>
      <c r="C42" s="94">
        <v>754212887</v>
      </c>
      <c r="D42" s="93"/>
      <c r="E42" s="94">
        <v>951033618</v>
      </c>
      <c r="F42" s="172">
        <f t="shared" si="0"/>
        <v>196820731</v>
      </c>
    </row>
    <row r="43" spans="1:6" ht="12.75">
      <c r="A43" s="89" t="s">
        <v>189</v>
      </c>
      <c r="B43" s="86" t="s">
        <v>190</v>
      </c>
      <c r="C43" s="91">
        <f>SUM(C37:C42)</f>
        <v>8237466545</v>
      </c>
      <c r="D43" s="90"/>
      <c r="E43" s="91">
        <f>SUM(E37:E42)</f>
        <v>9188500163</v>
      </c>
      <c r="F43" s="172">
        <f t="shared" si="0"/>
        <v>951033618</v>
      </c>
    </row>
    <row r="44" spans="1:6" ht="12.75">
      <c r="A44" s="89" t="s">
        <v>191</v>
      </c>
      <c r="B44" s="95" t="s">
        <v>192</v>
      </c>
      <c r="C44" s="94">
        <v>16634590</v>
      </c>
      <c r="D44" s="93"/>
      <c r="E44" s="94">
        <v>5038222</v>
      </c>
      <c r="F44" s="172">
        <f t="shared" si="0"/>
        <v>-11596368</v>
      </c>
    </row>
    <row r="45" spans="1:6" ht="12.75">
      <c r="A45" s="89" t="s">
        <v>193</v>
      </c>
      <c r="B45" s="95" t="s">
        <v>194</v>
      </c>
      <c r="C45" s="94">
        <v>49412821</v>
      </c>
      <c r="D45" s="93"/>
      <c r="E45" s="94">
        <v>39461102</v>
      </c>
      <c r="F45" s="172">
        <f t="shared" si="0"/>
        <v>-9951719</v>
      </c>
    </row>
    <row r="46" spans="1:6" ht="12.75">
      <c r="A46" s="89" t="s">
        <v>195</v>
      </c>
      <c r="B46" s="95" t="s">
        <v>196</v>
      </c>
      <c r="C46" s="94">
        <v>20894375</v>
      </c>
      <c r="D46" s="93"/>
      <c r="E46" s="94">
        <v>18141215</v>
      </c>
      <c r="F46" s="172">
        <f t="shared" si="0"/>
        <v>-2753160</v>
      </c>
    </row>
    <row r="47" spans="1:6" ht="12.75">
      <c r="A47" s="89" t="s">
        <v>197</v>
      </c>
      <c r="B47" s="86" t="s">
        <v>198</v>
      </c>
      <c r="C47" s="91">
        <f>SUM(C44:C46)</f>
        <v>86941786</v>
      </c>
      <c r="D47" s="90"/>
      <c r="E47" s="91">
        <f>SUM(E44:E46)</f>
        <v>62640539</v>
      </c>
      <c r="F47" s="172">
        <f t="shared" si="0"/>
        <v>-24301247</v>
      </c>
    </row>
    <row r="48" spans="1:6" ht="12.75">
      <c r="A48" s="89" t="s">
        <v>199</v>
      </c>
      <c r="B48" s="86" t="s">
        <v>200</v>
      </c>
      <c r="C48" s="91">
        <v>0</v>
      </c>
      <c r="D48" s="90"/>
      <c r="E48" s="91">
        <v>0</v>
      </c>
      <c r="F48" s="172">
        <f t="shared" si="0"/>
        <v>0</v>
      </c>
    </row>
    <row r="49" spans="1:6" ht="25.5">
      <c r="A49" s="89" t="s">
        <v>201</v>
      </c>
      <c r="B49" s="86" t="s">
        <v>202</v>
      </c>
      <c r="C49" s="91">
        <v>0</v>
      </c>
      <c r="D49" s="90"/>
      <c r="E49" s="91">
        <v>0</v>
      </c>
      <c r="F49" s="172">
        <f t="shared" si="0"/>
        <v>0</v>
      </c>
    </row>
    <row r="50" spans="1:6" ht="12.75">
      <c r="A50" s="89" t="s">
        <v>203</v>
      </c>
      <c r="B50" s="86" t="s">
        <v>204</v>
      </c>
      <c r="C50" s="91">
        <v>62052705</v>
      </c>
      <c r="D50" s="90"/>
      <c r="E50" s="91">
        <v>1020215214</v>
      </c>
      <c r="F50" s="172">
        <f t="shared" si="0"/>
        <v>958162509</v>
      </c>
    </row>
    <row r="51" spans="1:6" ht="13.5" thickBot="1">
      <c r="A51" s="219" t="s">
        <v>205</v>
      </c>
      <c r="B51" s="220"/>
      <c r="C51" s="102">
        <f>C43+C47+C48+C49+C50</f>
        <v>8386461036</v>
      </c>
      <c r="D51" s="101">
        <f>D43+D47+D48+D49+D50</f>
        <v>0</v>
      </c>
      <c r="E51" s="102">
        <f>E43+E47+E48+E49+E50</f>
        <v>10271355916</v>
      </c>
      <c r="F51" s="172">
        <f t="shared" si="0"/>
        <v>1884894880</v>
      </c>
    </row>
  </sheetData>
  <sheetProtection/>
  <mergeCells count="6">
    <mergeCell ref="A36:B36"/>
    <mergeCell ref="A51:B51"/>
    <mergeCell ref="A3:E3"/>
    <mergeCell ref="A5:B5"/>
    <mergeCell ref="A6:B6"/>
    <mergeCell ref="A35:B35"/>
  </mergeCells>
  <printOptions/>
  <pageMargins left="0.75" right="0.44" top="0.56" bottom="0.64" header="0.37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1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3.28125" style="81" customWidth="1"/>
    <col min="2" max="2" width="13.421875" style="81" bestFit="1" customWidth="1"/>
    <col min="3" max="3" width="9.8515625" style="81" customWidth="1"/>
    <col min="4" max="4" width="12.28125" style="81" bestFit="1" customWidth="1"/>
    <col min="5" max="16384" width="9.140625" style="81" customWidth="1"/>
  </cols>
  <sheetData>
    <row r="1" s="67" customFormat="1" ht="13.5">
      <c r="A1" s="65" t="s">
        <v>328</v>
      </c>
    </row>
    <row r="2" s="67" customFormat="1" ht="12.75">
      <c r="A2" s="66"/>
    </row>
    <row r="3" spans="1:4" s="67" customFormat="1" ht="16.5" customHeight="1">
      <c r="A3" s="216" t="s">
        <v>310</v>
      </c>
      <c r="B3" s="216"/>
      <c r="C3" s="216"/>
      <c r="D3" s="216"/>
    </row>
    <row r="4" spans="1:4" ht="12.75" customHeight="1" thickBot="1">
      <c r="A4" s="103"/>
      <c r="B4" s="103"/>
      <c r="C4" s="103"/>
      <c r="D4" s="103"/>
    </row>
    <row r="5" spans="1:4" s="84" customFormat="1" ht="25.5">
      <c r="A5" s="104" t="s">
        <v>116</v>
      </c>
      <c r="B5" s="105" t="s">
        <v>117</v>
      </c>
      <c r="C5" s="105" t="s">
        <v>206</v>
      </c>
      <c r="D5" s="106" t="s">
        <v>119</v>
      </c>
    </row>
    <row r="6" spans="1:4" ht="15" customHeight="1">
      <c r="A6" s="107" t="s">
        <v>207</v>
      </c>
      <c r="B6" s="94">
        <v>472480330</v>
      </c>
      <c r="C6" s="93">
        <v>0</v>
      </c>
      <c r="D6" s="94">
        <v>505050175</v>
      </c>
    </row>
    <row r="7" spans="1:4" ht="15" customHeight="1">
      <c r="A7" s="107" t="s">
        <v>208</v>
      </c>
      <c r="B7" s="94">
        <v>201344363</v>
      </c>
      <c r="C7" s="93">
        <v>0</v>
      </c>
      <c r="D7" s="94">
        <v>189647298</v>
      </c>
    </row>
    <row r="8" spans="1:4" ht="15" customHeight="1">
      <c r="A8" s="107" t="s">
        <v>209</v>
      </c>
      <c r="B8" s="94">
        <v>0</v>
      </c>
      <c r="C8" s="93">
        <v>0</v>
      </c>
      <c r="D8" s="94">
        <v>0</v>
      </c>
    </row>
    <row r="9" spans="1:4" ht="15" customHeight="1">
      <c r="A9" s="85" t="s">
        <v>210</v>
      </c>
      <c r="B9" s="91">
        <f>SUM(B6:B8)</f>
        <v>673824693</v>
      </c>
      <c r="C9" s="90">
        <v>0</v>
      </c>
      <c r="D9" s="91">
        <f>SUM(D6:D8)</f>
        <v>694697473</v>
      </c>
    </row>
    <row r="10" spans="1:4" ht="15" customHeight="1">
      <c r="A10" s="107" t="s">
        <v>211</v>
      </c>
      <c r="B10" s="94">
        <v>0</v>
      </c>
      <c r="C10" s="93">
        <v>0</v>
      </c>
      <c r="D10" s="94">
        <v>0</v>
      </c>
    </row>
    <row r="11" spans="1:4" ht="15" customHeight="1">
      <c r="A11" s="107" t="s">
        <v>212</v>
      </c>
      <c r="B11" s="94">
        <v>0</v>
      </c>
      <c r="C11" s="93">
        <v>0</v>
      </c>
      <c r="D11" s="94">
        <v>0</v>
      </c>
    </row>
    <row r="12" spans="1:4" ht="15" customHeight="1">
      <c r="A12" s="85" t="s">
        <v>213</v>
      </c>
      <c r="B12" s="91">
        <f>SUM(B10:B11)</f>
        <v>0</v>
      </c>
      <c r="C12" s="90">
        <v>0</v>
      </c>
      <c r="D12" s="91">
        <f>SUM(D10:D11)</f>
        <v>0</v>
      </c>
    </row>
    <row r="13" spans="1:4" ht="15" customHeight="1">
      <c r="A13" s="107" t="s">
        <v>214</v>
      </c>
      <c r="B13" s="94">
        <v>1807122126</v>
      </c>
      <c r="C13" s="93">
        <v>0</v>
      </c>
      <c r="D13" s="94">
        <v>1808281123</v>
      </c>
    </row>
    <row r="14" spans="1:4" ht="15" customHeight="1">
      <c r="A14" s="107" t="s">
        <v>215</v>
      </c>
      <c r="B14" s="94">
        <v>186442014</v>
      </c>
      <c r="C14" s="93">
        <v>0</v>
      </c>
      <c r="D14" s="94">
        <v>213543869</v>
      </c>
    </row>
    <row r="15" spans="1:4" ht="15" customHeight="1">
      <c r="A15" s="107" t="s">
        <v>297</v>
      </c>
      <c r="B15" s="94">
        <v>29903577</v>
      </c>
      <c r="C15" s="93">
        <v>0</v>
      </c>
      <c r="D15" s="94">
        <v>300730322</v>
      </c>
    </row>
    <row r="16" spans="1:4" ht="15" customHeight="1">
      <c r="A16" s="107" t="s">
        <v>296</v>
      </c>
      <c r="B16" s="94">
        <v>1023048580</v>
      </c>
      <c r="C16" s="93">
        <v>0</v>
      </c>
      <c r="D16" s="94">
        <v>1084841977</v>
      </c>
    </row>
    <row r="17" spans="1:4" ht="15" customHeight="1">
      <c r="A17" s="85" t="s">
        <v>298</v>
      </c>
      <c r="B17" s="91">
        <f>SUM(B13:B16)</f>
        <v>3046516297</v>
      </c>
      <c r="C17" s="90">
        <v>0</v>
      </c>
      <c r="D17" s="91">
        <f>SUM(D13:D16)</f>
        <v>3407397291</v>
      </c>
    </row>
    <row r="18" spans="1:4" ht="15" customHeight="1">
      <c r="A18" s="107" t="s">
        <v>216</v>
      </c>
      <c r="B18" s="94">
        <v>30375143</v>
      </c>
      <c r="C18" s="93">
        <v>0</v>
      </c>
      <c r="D18" s="94">
        <v>38970222</v>
      </c>
    </row>
    <row r="19" spans="1:4" ht="15" customHeight="1">
      <c r="A19" s="107" t="s">
        <v>217</v>
      </c>
      <c r="B19" s="94">
        <v>526222670</v>
      </c>
      <c r="C19" s="93">
        <v>0</v>
      </c>
      <c r="D19" s="94">
        <v>560088043</v>
      </c>
    </row>
    <row r="20" spans="1:4" ht="15" customHeight="1">
      <c r="A20" s="107" t="s">
        <v>218</v>
      </c>
      <c r="B20" s="94">
        <v>0</v>
      </c>
      <c r="C20" s="93">
        <v>0</v>
      </c>
      <c r="D20" s="94">
        <v>0</v>
      </c>
    </row>
    <row r="21" spans="1:4" ht="15" customHeight="1">
      <c r="A21" s="107" t="s">
        <v>219</v>
      </c>
      <c r="B21" s="94">
        <v>0</v>
      </c>
      <c r="C21" s="93">
        <v>0</v>
      </c>
      <c r="D21" s="94">
        <v>0</v>
      </c>
    </row>
    <row r="22" spans="1:4" ht="15" customHeight="1">
      <c r="A22" s="85" t="s">
        <v>220</v>
      </c>
      <c r="B22" s="91">
        <f>SUM(B18:B21)</f>
        <v>556597813</v>
      </c>
      <c r="C22" s="90">
        <v>0</v>
      </c>
      <c r="D22" s="91">
        <f>SUM(D18:D21)</f>
        <v>599058265</v>
      </c>
    </row>
    <row r="23" spans="1:4" ht="15" customHeight="1">
      <c r="A23" s="107" t="s">
        <v>221</v>
      </c>
      <c r="B23" s="94">
        <v>525972568</v>
      </c>
      <c r="C23" s="93">
        <v>0</v>
      </c>
      <c r="D23" s="94">
        <v>594800290</v>
      </c>
    </row>
    <row r="24" spans="1:4" ht="15" customHeight="1">
      <c r="A24" s="107" t="s">
        <v>222</v>
      </c>
      <c r="B24" s="94">
        <v>91792856</v>
      </c>
      <c r="C24" s="93">
        <v>0</v>
      </c>
      <c r="D24" s="94">
        <v>93830359</v>
      </c>
    </row>
    <row r="25" spans="1:4" ht="15" customHeight="1">
      <c r="A25" s="107" t="s">
        <v>223</v>
      </c>
      <c r="B25" s="94">
        <v>176411229</v>
      </c>
      <c r="C25" s="93">
        <v>0</v>
      </c>
      <c r="D25" s="94">
        <v>161777717</v>
      </c>
    </row>
    <row r="26" spans="1:4" ht="15" customHeight="1">
      <c r="A26" s="85" t="s">
        <v>224</v>
      </c>
      <c r="B26" s="91">
        <f>SUM(B23:B25)</f>
        <v>794176653</v>
      </c>
      <c r="C26" s="90">
        <v>0</v>
      </c>
      <c r="D26" s="91">
        <f>SUM(D23:D25)</f>
        <v>850408366</v>
      </c>
    </row>
    <row r="27" spans="1:4" ht="15" customHeight="1">
      <c r="A27" s="85" t="s">
        <v>225</v>
      </c>
      <c r="B27" s="91">
        <v>281382498</v>
      </c>
      <c r="C27" s="90">
        <v>0</v>
      </c>
      <c r="D27" s="91">
        <v>288358319</v>
      </c>
    </row>
    <row r="28" spans="1:4" ht="15" customHeight="1">
      <c r="A28" s="85" t="s">
        <v>226</v>
      </c>
      <c r="B28" s="91">
        <v>1334330990</v>
      </c>
      <c r="C28" s="90">
        <v>0</v>
      </c>
      <c r="D28" s="91">
        <v>1413877322</v>
      </c>
    </row>
    <row r="29" spans="1:4" ht="15" customHeight="1">
      <c r="A29" s="85" t="s">
        <v>227</v>
      </c>
      <c r="B29" s="91">
        <f>B9+B12+B17-B22-B26-B27-B28</f>
        <v>753853036</v>
      </c>
      <c r="C29" s="90">
        <v>0</v>
      </c>
      <c r="D29" s="91">
        <f>D9+D12+D17-D22-D26-D27-D28</f>
        <v>950392492</v>
      </c>
    </row>
    <row r="30" spans="1:4" ht="15" customHeight="1">
      <c r="A30" s="107" t="s">
        <v>228</v>
      </c>
      <c r="B30" s="94">
        <v>340240</v>
      </c>
      <c r="C30" s="93">
        <v>0</v>
      </c>
      <c r="D30" s="94">
        <v>343951</v>
      </c>
    </row>
    <row r="31" spans="1:4" ht="15" customHeight="1">
      <c r="A31" s="107" t="s">
        <v>229</v>
      </c>
      <c r="B31" s="94">
        <v>22258</v>
      </c>
      <c r="C31" s="93">
        <v>0</v>
      </c>
      <c r="D31" s="94">
        <v>296494</v>
      </c>
    </row>
    <row r="32" spans="1:4" ht="15" customHeight="1">
      <c r="A32" s="107" t="s">
        <v>230</v>
      </c>
      <c r="B32" s="94">
        <v>258</v>
      </c>
      <c r="C32" s="93">
        <v>0</v>
      </c>
      <c r="D32" s="94">
        <v>686</v>
      </c>
    </row>
    <row r="33" spans="1:4" ht="15" customHeight="1">
      <c r="A33" s="107" t="s">
        <v>231</v>
      </c>
      <c r="B33" s="94">
        <v>0</v>
      </c>
      <c r="C33" s="93">
        <v>0</v>
      </c>
      <c r="D33" s="94">
        <v>0</v>
      </c>
    </row>
    <row r="34" spans="1:4" ht="15" customHeight="1">
      <c r="A34" s="85" t="s">
        <v>232</v>
      </c>
      <c r="B34" s="91">
        <f>SUM(B30:B32)</f>
        <v>362756</v>
      </c>
      <c r="C34" s="90">
        <v>0</v>
      </c>
      <c r="D34" s="91">
        <f>SUM(D30:D32)</f>
        <v>641131</v>
      </c>
    </row>
    <row r="35" spans="1:4" ht="15" customHeight="1">
      <c r="A35" s="107" t="s">
        <v>233</v>
      </c>
      <c r="B35" s="94">
        <v>2905</v>
      </c>
      <c r="C35" s="93">
        <v>0</v>
      </c>
      <c r="D35" s="94">
        <v>0</v>
      </c>
    </row>
    <row r="36" spans="1:4" ht="15" customHeight="1">
      <c r="A36" s="107" t="s">
        <v>234</v>
      </c>
      <c r="B36" s="94">
        <v>0</v>
      </c>
      <c r="C36" s="93">
        <v>0</v>
      </c>
      <c r="D36" s="94">
        <v>0</v>
      </c>
    </row>
    <row r="37" spans="1:4" ht="15" customHeight="1">
      <c r="A37" s="107" t="s">
        <v>235</v>
      </c>
      <c r="B37" s="94">
        <v>0</v>
      </c>
      <c r="C37" s="93">
        <v>0</v>
      </c>
      <c r="D37" s="94">
        <v>5</v>
      </c>
    </row>
    <row r="38" spans="1:4" ht="15" customHeight="1">
      <c r="A38" s="107" t="s">
        <v>236</v>
      </c>
      <c r="B38" s="94">
        <v>0</v>
      </c>
      <c r="C38" s="93">
        <v>0</v>
      </c>
      <c r="D38" s="94">
        <v>0</v>
      </c>
    </row>
    <row r="39" spans="1:4" ht="15" customHeight="1">
      <c r="A39" s="85" t="s">
        <v>237</v>
      </c>
      <c r="B39" s="91">
        <f>SUM(B35:B37)</f>
        <v>2905</v>
      </c>
      <c r="C39" s="90">
        <v>0</v>
      </c>
      <c r="D39" s="91">
        <f>SUM(D35:D37)</f>
        <v>5</v>
      </c>
    </row>
    <row r="40" spans="1:4" ht="15" customHeight="1">
      <c r="A40" s="85" t="s">
        <v>238</v>
      </c>
      <c r="B40" s="91">
        <f>B34-B39</f>
        <v>359851</v>
      </c>
      <c r="C40" s="90">
        <v>0</v>
      </c>
      <c r="D40" s="91">
        <f>D34-D39</f>
        <v>641126</v>
      </c>
    </row>
    <row r="41" spans="1:4" ht="15" customHeight="1" thickBot="1">
      <c r="A41" s="100" t="s">
        <v>299</v>
      </c>
      <c r="B41" s="102">
        <f>B29+B40</f>
        <v>754212887</v>
      </c>
      <c r="C41" s="101">
        <v>0</v>
      </c>
      <c r="D41" s="102">
        <f>D29+D40</f>
        <v>951033618</v>
      </c>
    </row>
  </sheetData>
  <sheetProtection/>
  <mergeCells count="1">
    <mergeCell ref="A3:D3"/>
  </mergeCells>
  <printOptions/>
  <pageMargins left="0.69" right="0.55" top="0.69" bottom="0.7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1.421875" style="58" customWidth="1"/>
    <col min="2" max="2" width="12.421875" style="58" customWidth="1"/>
    <col min="3" max="3" width="13.28125" style="59" bestFit="1" customWidth="1"/>
    <col min="4" max="4" width="11.00390625" style="58" customWidth="1"/>
    <col min="5" max="8" width="13.7109375" style="58" customWidth="1"/>
    <col min="9" max="10" width="15.28125" style="58" customWidth="1"/>
    <col min="11" max="16384" width="9.140625" style="58" customWidth="1"/>
  </cols>
  <sheetData>
    <row r="1" spans="1:2" ht="15">
      <c r="A1" s="229" t="s">
        <v>328</v>
      </c>
      <c r="B1" s="229"/>
    </row>
    <row r="2" spans="1:2" ht="15">
      <c r="A2" s="109"/>
      <c r="B2" s="109"/>
    </row>
    <row r="3" spans="1:10" ht="15">
      <c r="A3" s="228" t="s">
        <v>27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24" customHeight="1">
      <c r="A4" s="227" t="s">
        <v>311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ht="36.75" customHeight="1">
      <c r="A5" s="60"/>
      <c r="B5" s="207" t="s">
        <v>87</v>
      </c>
      <c r="C5" s="208" t="s">
        <v>86</v>
      </c>
      <c r="D5" s="208" t="s">
        <v>47</v>
      </c>
      <c r="E5" s="207" t="s">
        <v>46</v>
      </c>
      <c r="F5" s="207" t="s">
        <v>315</v>
      </c>
      <c r="G5" s="207" t="s">
        <v>320</v>
      </c>
      <c r="H5" s="207" t="s">
        <v>317</v>
      </c>
      <c r="I5" s="207" t="s">
        <v>26</v>
      </c>
      <c r="J5" s="57" t="s">
        <v>48</v>
      </c>
    </row>
    <row r="6" spans="1:10" ht="15">
      <c r="A6" s="61"/>
      <c r="B6" s="209"/>
      <c r="C6" s="210"/>
      <c r="D6" s="210"/>
      <c r="E6" s="211"/>
      <c r="F6" s="211"/>
      <c r="G6" s="211"/>
      <c r="H6" s="211"/>
      <c r="I6" s="211"/>
      <c r="J6" s="62" t="s">
        <v>79</v>
      </c>
    </row>
    <row r="7" spans="1:10" ht="15">
      <c r="A7" s="61" t="s">
        <v>80</v>
      </c>
      <c r="B7" s="59">
        <v>1310502</v>
      </c>
      <c r="C7" s="59">
        <v>6572993</v>
      </c>
      <c r="D7" s="59">
        <v>9046436</v>
      </c>
      <c r="E7" s="59">
        <v>15705643</v>
      </c>
      <c r="F7" s="59">
        <v>6585781</v>
      </c>
      <c r="G7" s="59">
        <v>291800</v>
      </c>
      <c r="H7" s="59">
        <v>4378805</v>
      </c>
      <c r="I7" s="59">
        <v>125877352</v>
      </c>
      <c r="J7" s="63">
        <f>B7+C7+D7+H7+I7+E7+F7+G7</f>
        <v>169769312</v>
      </c>
    </row>
    <row r="8" spans="1:10" ht="15">
      <c r="A8" s="58" t="s">
        <v>81</v>
      </c>
      <c r="B8" s="59">
        <f>42201048-1462628</f>
        <v>40738420</v>
      </c>
      <c r="C8" s="59">
        <f>179185033-7217419</f>
        <v>171967614</v>
      </c>
      <c r="D8" s="59">
        <f>61129041-9360027</f>
        <v>51769014</v>
      </c>
      <c r="E8" s="59">
        <f>316382876-17168102</f>
        <v>299214774</v>
      </c>
      <c r="F8" s="59">
        <f>255960693-6868313</f>
        <v>249092380</v>
      </c>
      <c r="G8" s="59">
        <f>193827082-1841306</f>
        <v>191985776</v>
      </c>
      <c r="H8" s="59">
        <f>150007507-5092232</f>
        <v>144915275</v>
      </c>
      <c r="I8" s="59">
        <f>3317559849-118170693</f>
        <v>3199389156</v>
      </c>
      <c r="J8" s="63">
        <f>B8+C8+D8+H8+I8+E8+F8+G8</f>
        <v>4349072409</v>
      </c>
    </row>
    <row r="9" spans="1:10" ht="15">
      <c r="A9" s="58" t="s">
        <v>82</v>
      </c>
      <c r="B9" s="59">
        <v>42022422</v>
      </c>
      <c r="C9" s="59">
        <v>166011724</v>
      </c>
      <c r="D9" s="59">
        <v>50991534</v>
      </c>
      <c r="E9" s="59">
        <v>299217480</v>
      </c>
      <c r="F9" s="59">
        <v>247323925</v>
      </c>
      <c r="G9" s="59">
        <v>181718692</v>
      </c>
      <c r="H9" s="59">
        <v>142315877</v>
      </c>
      <c r="I9" s="59">
        <v>1919477633</v>
      </c>
      <c r="J9" s="63">
        <f>B9+C9+D9+H9+I9+E9+F9+G9</f>
        <v>3049079287</v>
      </c>
    </row>
    <row r="10" spans="1:10" ht="15">
      <c r="A10" s="58" t="s">
        <v>83</v>
      </c>
      <c r="B10" s="59">
        <v>104919</v>
      </c>
      <c r="C10" s="59">
        <v>704749</v>
      </c>
      <c r="D10" s="59">
        <v>160109</v>
      </c>
      <c r="E10" s="59">
        <v>669729</v>
      </c>
      <c r="F10" s="59">
        <v>-226988</v>
      </c>
      <c r="G10" s="59">
        <v>903310</v>
      </c>
      <c r="H10" s="59">
        <v>455769</v>
      </c>
      <c r="I10" s="59">
        <v>-16674270</v>
      </c>
      <c r="J10" s="63">
        <f>B10+C10+D10+H10+I10+E10+F10+G10</f>
        <v>-13902673</v>
      </c>
    </row>
    <row r="11" spans="1:10" ht="15">
      <c r="A11" s="58" t="s">
        <v>84</v>
      </c>
      <c r="B11" s="59"/>
      <c r="D11" s="59"/>
      <c r="E11" s="59"/>
      <c r="F11" s="59"/>
      <c r="G11" s="59"/>
      <c r="H11" s="59"/>
      <c r="I11" s="59"/>
      <c r="J11" s="63">
        <f>B11+C11+D11+H11+I11+E11+F11+G11</f>
        <v>0</v>
      </c>
    </row>
    <row r="12" spans="1:10" s="61" customFormat="1" ht="31.5" customHeight="1">
      <c r="A12" s="61" t="s">
        <v>85</v>
      </c>
      <c r="B12" s="63">
        <f aca="true" t="shared" si="0" ref="B12:J12">B7+B8-B9+B10+B11</f>
        <v>131419</v>
      </c>
      <c r="C12" s="63">
        <f t="shared" si="0"/>
        <v>13233632</v>
      </c>
      <c r="D12" s="63">
        <f t="shared" si="0"/>
        <v>9984025</v>
      </c>
      <c r="E12" s="63">
        <f t="shared" si="0"/>
        <v>16372666</v>
      </c>
      <c r="F12" s="63">
        <f t="shared" si="0"/>
        <v>8127248</v>
      </c>
      <c r="G12" s="63">
        <f t="shared" si="0"/>
        <v>11462194</v>
      </c>
      <c r="H12" s="63">
        <f t="shared" si="0"/>
        <v>7433972</v>
      </c>
      <c r="I12" s="63">
        <f t="shared" si="0"/>
        <v>1389114605</v>
      </c>
      <c r="J12" s="63">
        <f t="shared" si="0"/>
        <v>1455859761</v>
      </c>
    </row>
    <row r="13" spans="4:10" ht="15">
      <c r="D13" s="59"/>
      <c r="E13" s="59"/>
      <c r="F13" s="59"/>
      <c r="G13" s="59"/>
      <c r="H13" s="59"/>
      <c r="I13" s="59"/>
      <c r="J13" s="63"/>
    </row>
    <row r="14" spans="1:10" ht="15">
      <c r="A14" s="58" t="s">
        <v>88</v>
      </c>
      <c r="B14" s="58">
        <v>0</v>
      </c>
      <c r="C14" s="59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9">
        <v>0</v>
      </c>
      <c r="J14" s="59">
        <f>C14+B14+D14+H14+I14</f>
        <v>0</v>
      </c>
    </row>
    <row r="15" spans="1:10" s="61" customFormat="1" ht="14.25">
      <c r="A15" s="61" t="s">
        <v>89</v>
      </c>
      <c r="B15" s="63">
        <f aca="true" t="shared" si="1" ref="B15:J15">B12+B14</f>
        <v>131419</v>
      </c>
      <c r="C15" s="63">
        <f t="shared" si="1"/>
        <v>13233632</v>
      </c>
      <c r="D15" s="63">
        <f t="shared" si="1"/>
        <v>9984025</v>
      </c>
      <c r="E15" s="63">
        <f t="shared" si="1"/>
        <v>16372666</v>
      </c>
      <c r="F15" s="63">
        <f t="shared" si="1"/>
        <v>8127248</v>
      </c>
      <c r="G15" s="63">
        <f t="shared" si="1"/>
        <v>11462194</v>
      </c>
      <c r="H15" s="63">
        <f t="shared" si="1"/>
        <v>7433972</v>
      </c>
      <c r="I15" s="63">
        <f t="shared" si="1"/>
        <v>1389114605</v>
      </c>
      <c r="J15" s="63">
        <f t="shared" si="1"/>
        <v>1455859761</v>
      </c>
    </row>
  </sheetData>
  <sheetProtection/>
  <mergeCells count="3">
    <mergeCell ref="A4:J4"/>
    <mergeCell ref="A3:J3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7109375" style="64" customWidth="1"/>
    <col min="2" max="2" width="5.57421875" style="64" customWidth="1"/>
    <col min="3" max="3" width="30.28125" style="64" customWidth="1"/>
    <col min="4" max="4" width="10.421875" style="64" customWidth="1"/>
    <col min="5" max="6" width="11.00390625" style="64" customWidth="1"/>
    <col min="7" max="7" width="11.140625" style="64" customWidth="1"/>
    <col min="8" max="8" width="12.7109375" style="64" customWidth="1"/>
    <col min="9" max="9" width="13.7109375" style="64" customWidth="1"/>
    <col min="10" max="10" width="10.8515625" style="64" customWidth="1"/>
    <col min="11" max="11" width="10.140625" style="64" customWidth="1"/>
    <col min="12" max="16384" width="9.140625" style="64" customWidth="1"/>
  </cols>
  <sheetData>
    <row r="1" spans="1:6" ht="15">
      <c r="A1" s="231" t="s">
        <v>328</v>
      </c>
      <c r="B1" s="231"/>
      <c r="C1" s="231"/>
      <c r="D1" s="231"/>
      <c r="E1" s="231"/>
      <c r="F1" s="108"/>
    </row>
    <row r="5" spans="2:12" ht="15">
      <c r="B5" s="1"/>
      <c r="C5" s="230" t="s">
        <v>27</v>
      </c>
      <c r="D5" s="230"/>
      <c r="E5" s="230"/>
      <c r="F5" s="230"/>
      <c r="G5" s="230"/>
      <c r="H5" s="230"/>
      <c r="I5" s="230"/>
      <c r="J5" s="230"/>
      <c r="K5" s="230"/>
      <c r="L5" s="145"/>
    </row>
    <row r="6" spans="2:12" ht="15">
      <c r="B6" s="1"/>
      <c r="C6" s="230" t="s">
        <v>312</v>
      </c>
      <c r="D6" s="230"/>
      <c r="E6" s="230"/>
      <c r="F6" s="230"/>
      <c r="G6" s="230"/>
      <c r="H6" s="230"/>
      <c r="I6" s="230"/>
      <c r="J6" s="230"/>
      <c r="K6" s="230"/>
      <c r="L6" s="145"/>
    </row>
    <row r="7" spans="2:12" ht="15.75" thickBot="1">
      <c r="B7" s="1"/>
      <c r="C7" s="146"/>
      <c r="D7" s="146"/>
      <c r="E7" s="1"/>
      <c r="F7" s="1"/>
      <c r="G7" s="79"/>
      <c r="H7" s="1"/>
      <c r="I7" s="79"/>
      <c r="J7" s="79"/>
      <c r="K7" s="1"/>
      <c r="L7" s="1"/>
    </row>
    <row r="8" spans="2:12" ht="25.5" thickBot="1">
      <c r="B8" s="147"/>
      <c r="C8" s="148"/>
      <c r="D8" s="148">
        <v>2016</v>
      </c>
      <c r="E8" s="149">
        <v>2017</v>
      </c>
      <c r="F8" s="149">
        <v>2018</v>
      </c>
      <c r="G8" s="149">
        <v>2019</v>
      </c>
      <c r="H8" s="149">
        <v>2020</v>
      </c>
      <c r="I8" s="149">
        <v>2021</v>
      </c>
      <c r="J8" s="150" t="s">
        <v>300</v>
      </c>
      <c r="K8" s="151" t="s">
        <v>28</v>
      </c>
      <c r="L8" s="3"/>
    </row>
    <row r="9" spans="2:12" ht="15">
      <c r="B9" s="152" t="s">
        <v>1</v>
      </c>
      <c r="C9" s="153" t="s">
        <v>301</v>
      </c>
      <c r="D9" s="153"/>
      <c r="E9" s="154">
        <f>22983+6327</f>
        <v>29310</v>
      </c>
      <c r="F9" s="155">
        <f>30933+7521</f>
        <v>38454</v>
      </c>
      <c r="G9" s="155">
        <f>19909+4594</f>
        <v>24503</v>
      </c>
      <c r="H9" s="155"/>
      <c r="I9" s="155"/>
      <c r="J9" s="154"/>
      <c r="K9" s="156">
        <f aca="true" t="shared" si="0" ref="K9:K14">SUM(E9:J9)</f>
        <v>92267</v>
      </c>
      <c r="L9" s="1"/>
    </row>
    <row r="10" spans="2:12" ht="15">
      <c r="B10" s="157"/>
      <c r="C10" s="158" t="s">
        <v>302</v>
      </c>
      <c r="D10" s="158"/>
      <c r="E10" s="159">
        <v>21834</v>
      </c>
      <c r="F10" s="160">
        <v>29386</v>
      </c>
      <c r="G10" s="160">
        <v>18914</v>
      </c>
      <c r="H10" s="160"/>
      <c r="I10" s="160"/>
      <c r="J10" s="159"/>
      <c r="K10" s="161">
        <f t="shared" si="0"/>
        <v>70134</v>
      </c>
      <c r="L10" s="1"/>
    </row>
    <row r="11" spans="2:12" ht="15.75" thickBot="1">
      <c r="B11" s="162"/>
      <c r="C11" s="163" t="s">
        <v>303</v>
      </c>
      <c r="D11" s="163"/>
      <c r="E11" s="164">
        <f>1149+6327</f>
        <v>7476</v>
      </c>
      <c r="F11" s="165">
        <f>1547+7521</f>
        <v>9068</v>
      </c>
      <c r="G11" s="165">
        <f>995+4594</f>
        <v>5589</v>
      </c>
      <c r="H11" s="165"/>
      <c r="I11" s="165"/>
      <c r="J11" s="164"/>
      <c r="K11" s="166">
        <f t="shared" si="0"/>
        <v>22133</v>
      </c>
      <c r="L11" s="1"/>
    </row>
    <row r="12" spans="2:12" ht="27">
      <c r="B12" s="152" t="s">
        <v>2</v>
      </c>
      <c r="C12" s="153" t="s">
        <v>304</v>
      </c>
      <c r="D12" s="153"/>
      <c r="E12" s="154">
        <v>21568</v>
      </c>
      <c r="F12" s="155">
        <v>8432</v>
      </c>
      <c r="G12" s="155"/>
      <c r="H12" s="155"/>
      <c r="I12" s="155"/>
      <c r="J12" s="154"/>
      <c r="K12" s="156">
        <f t="shared" si="0"/>
        <v>30000</v>
      </c>
      <c r="L12" s="1"/>
    </row>
    <row r="13" spans="2:12" ht="15">
      <c r="B13" s="157"/>
      <c r="C13" s="158" t="s">
        <v>302</v>
      </c>
      <c r="D13" s="158"/>
      <c r="E13" s="159">
        <v>21568</v>
      </c>
      <c r="F13" s="160">
        <v>8432</v>
      </c>
      <c r="G13" s="160"/>
      <c r="H13" s="160"/>
      <c r="I13" s="160"/>
      <c r="J13" s="159"/>
      <c r="K13" s="161">
        <f t="shared" si="0"/>
        <v>30000</v>
      </c>
      <c r="L13" s="1"/>
    </row>
    <row r="14" spans="2:12" ht="15.75" thickBot="1">
      <c r="B14" s="162"/>
      <c r="C14" s="163" t="s">
        <v>303</v>
      </c>
      <c r="D14" s="163"/>
      <c r="E14" s="164"/>
      <c r="F14" s="165"/>
      <c r="G14" s="165"/>
      <c r="H14" s="165"/>
      <c r="I14" s="165"/>
      <c r="J14" s="164"/>
      <c r="K14" s="166">
        <f t="shared" si="0"/>
        <v>0</v>
      </c>
      <c r="L14" s="1"/>
    </row>
    <row r="15" spans="2:12" ht="15">
      <c r="B15" s="152" t="s">
        <v>3</v>
      </c>
      <c r="C15" s="153" t="s">
        <v>305</v>
      </c>
      <c r="D15" s="173">
        <v>1778</v>
      </c>
      <c r="E15" s="154">
        <f>31366-1778</f>
        <v>29588</v>
      </c>
      <c r="F15" s="155">
        <v>11905</v>
      </c>
      <c r="G15" s="155">
        <v>11297</v>
      </c>
      <c r="H15" s="155">
        <v>10842</v>
      </c>
      <c r="I15" s="155"/>
      <c r="J15" s="154"/>
      <c r="K15" s="156">
        <f>SUM(D15:J15)</f>
        <v>65410</v>
      </c>
      <c r="L15" s="1"/>
    </row>
    <row r="16" spans="2:12" ht="15">
      <c r="B16" s="157"/>
      <c r="C16" s="158" t="s">
        <v>302</v>
      </c>
      <c r="D16" s="174">
        <v>1778</v>
      </c>
      <c r="E16" s="159">
        <f>E15</f>
        <v>29588</v>
      </c>
      <c r="F16" s="160">
        <f>F15</f>
        <v>11905</v>
      </c>
      <c r="G16" s="160">
        <v>11297</v>
      </c>
      <c r="H16" s="160">
        <v>10842</v>
      </c>
      <c r="I16" s="160"/>
      <c r="J16" s="159"/>
      <c r="K16" s="161">
        <f>SUM(D16:J16)</f>
        <v>65410</v>
      </c>
      <c r="L16" s="1"/>
    </row>
    <row r="17" spans="2:12" ht="15.75" thickBot="1">
      <c r="B17" s="162"/>
      <c r="C17" s="163" t="s">
        <v>303</v>
      </c>
      <c r="D17" s="163"/>
      <c r="E17" s="164"/>
      <c r="F17" s="165"/>
      <c r="G17" s="165"/>
      <c r="H17" s="165"/>
      <c r="I17" s="165"/>
      <c r="J17" s="164"/>
      <c r="K17" s="166"/>
      <c r="L17" s="1"/>
    </row>
    <row r="18" spans="2:12" ht="15">
      <c r="B18" s="152"/>
      <c r="C18" s="167" t="s">
        <v>29</v>
      </c>
      <c r="D18" s="167"/>
      <c r="E18" s="167">
        <f aca="true" t="shared" si="1" ref="E18:J20">E15+E12+E9</f>
        <v>80466</v>
      </c>
      <c r="F18" s="167">
        <f t="shared" si="1"/>
        <v>58791</v>
      </c>
      <c r="G18" s="167">
        <f t="shared" si="1"/>
        <v>35800</v>
      </c>
      <c r="H18" s="167">
        <f t="shared" si="1"/>
        <v>10842</v>
      </c>
      <c r="I18" s="167">
        <f t="shared" si="1"/>
        <v>0</v>
      </c>
      <c r="J18" s="167">
        <f t="shared" si="1"/>
        <v>0</v>
      </c>
      <c r="K18" s="156">
        <f>SUM(E18:J18)</f>
        <v>185899</v>
      </c>
      <c r="L18" s="3"/>
    </row>
    <row r="19" spans="2:12" ht="15">
      <c r="B19" s="168"/>
      <c r="C19" s="158" t="s">
        <v>302</v>
      </c>
      <c r="D19" s="158"/>
      <c r="E19" s="159">
        <f t="shared" si="1"/>
        <v>72990</v>
      </c>
      <c r="F19" s="159">
        <f t="shared" si="1"/>
        <v>49723</v>
      </c>
      <c r="G19" s="159">
        <f t="shared" si="1"/>
        <v>30211</v>
      </c>
      <c r="H19" s="159">
        <f t="shared" si="1"/>
        <v>10842</v>
      </c>
      <c r="I19" s="159">
        <f t="shared" si="1"/>
        <v>0</v>
      </c>
      <c r="J19" s="159">
        <f t="shared" si="1"/>
        <v>0</v>
      </c>
      <c r="K19" s="161">
        <f>SUM(E19:J19)</f>
        <v>163766</v>
      </c>
      <c r="L19" s="146"/>
    </row>
    <row r="20" spans="2:12" ht="15.75" thickBot="1">
      <c r="B20" s="169"/>
      <c r="C20" s="163" t="s">
        <v>303</v>
      </c>
      <c r="D20" s="163"/>
      <c r="E20" s="170">
        <f t="shared" si="1"/>
        <v>7476</v>
      </c>
      <c r="F20" s="170">
        <f t="shared" si="1"/>
        <v>9068</v>
      </c>
      <c r="G20" s="170">
        <f t="shared" si="1"/>
        <v>5589</v>
      </c>
      <c r="H20" s="170">
        <f t="shared" si="1"/>
        <v>0</v>
      </c>
      <c r="I20" s="170">
        <f t="shared" si="1"/>
        <v>0</v>
      </c>
      <c r="J20" s="170">
        <f t="shared" si="1"/>
        <v>0</v>
      </c>
      <c r="K20" s="166">
        <f>SUM(E20:J20)</f>
        <v>22133</v>
      </c>
      <c r="L20" s="171"/>
    </row>
    <row r="21" spans="2:12" ht="15">
      <c r="B21" s="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2:12" ht="15">
      <c r="B22" s="1"/>
      <c r="C22" s="1"/>
      <c r="D22" s="1"/>
      <c r="E22" s="1"/>
      <c r="F22" s="1"/>
      <c r="G22" s="79"/>
      <c r="H22" s="1"/>
      <c r="I22" s="79"/>
      <c r="J22" s="79"/>
      <c r="K22" s="1"/>
      <c r="L22" s="1"/>
    </row>
    <row r="23" spans="2:12" ht="15">
      <c r="B23" s="1"/>
      <c r="C23" s="1"/>
      <c r="D23" s="1"/>
      <c r="E23" s="1"/>
      <c r="F23" s="1"/>
      <c r="G23" s="79"/>
      <c r="H23" s="1"/>
      <c r="I23" s="79"/>
      <c r="J23" s="79"/>
      <c r="K23" s="1"/>
      <c r="L23" s="1"/>
    </row>
    <row r="24" spans="2:12" ht="15">
      <c r="B24" s="1"/>
      <c r="C24" s="1"/>
      <c r="D24" s="1"/>
      <c r="E24" s="1"/>
      <c r="F24" s="1"/>
      <c r="G24" s="79"/>
      <c r="H24" s="1"/>
      <c r="I24" s="79"/>
      <c r="J24" s="79"/>
      <c r="K24" s="1"/>
      <c r="L24" s="1"/>
    </row>
    <row r="25" spans="2:12" ht="15">
      <c r="B25" s="1"/>
      <c r="C25" s="1"/>
      <c r="D25" s="1"/>
      <c r="E25" s="1"/>
      <c r="F25" s="1"/>
      <c r="G25" s="79"/>
      <c r="H25" s="1"/>
      <c r="I25" s="79"/>
      <c r="J25" s="79"/>
      <c r="K25" s="1"/>
      <c r="L25" s="1"/>
    </row>
    <row r="26" spans="2:12" ht="15">
      <c r="B26" s="1"/>
      <c r="C26" s="1"/>
      <c r="D26" s="1"/>
      <c r="E26" s="1"/>
      <c r="F26" s="1"/>
      <c r="G26" s="79"/>
      <c r="H26" s="1"/>
      <c r="I26" s="79"/>
      <c r="J26" s="79"/>
      <c r="K26" s="1"/>
      <c r="L26" s="1"/>
    </row>
    <row r="27" spans="2:12" ht="15">
      <c r="B27" s="1"/>
      <c r="C27" s="1"/>
      <c r="D27" s="1"/>
      <c r="E27" s="1"/>
      <c r="F27" s="1"/>
      <c r="G27" s="79"/>
      <c r="H27" s="1"/>
      <c r="I27" s="79"/>
      <c r="J27" s="79"/>
      <c r="K27" s="1"/>
      <c r="L27" s="1"/>
    </row>
    <row r="28" spans="2:12" ht="15">
      <c r="B28" s="1"/>
      <c r="C28" s="1"/>
      <c r="D28" s="1"/>
      <c r="E28" s="1"/>
      <c r="F28" s="1"/>
      <c r="G28" s="79"/>
      <c r="H28" s="1"/>
      <c r="I28" s="79"/>
      <c r="J28" s="79"/>
      <c r="K28" s="1"/>
      <c r="L28" s="1"/>
    </row>
    <row r="29" spans="2:12" ht="15">
      <c r="B29" s="1"/>
      <c r="C29" s="1"/>
      <c r="D29" s="1"/>
      <c r="E29" s="1"/>
      <c r="F29" s="1"/>
      <c r="G29" s="79"/>
      <c r="H29" s="1"/>
      <c r="I29" s="79"/>
      <c r="J29" s="79"/>
      <c r="K29" s="1"/>
      <c r="L29" s="1"/>
    </row>
  </sheetData>
  <sheetProtection/>
  <mergeCells count="3">
    <mergeCell ref="C5:K5"/>
    <mergeCell ref="C6:K6"/>
    <mergeCell ref="A1:E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0.28125" style="125" customWidth="1"/>
    <col min="2" max="2" width="8.28125" style="24" customWidth="1"/>
    <col min="3" max="3" width="9.7109375" style="24" customWidth="1"/>
    <col min="4" max="4" width="8.57421875" style="24" customWidth="1"/>
    <col min="5" max="5" width="10.8515625" style="24" customWidth="1"/>
    <col min="6" max="6" width="10.421875" style="24" bestFit="1" customWidth="1"/>
    <col min="7" max="16384" width="9.140625" style="27" customWidth="1"/>
  </cols>
  <sheetData>
    <row r="1" spans="1:4" ht="13.5">
      <c r="A1" s="243" t="s">
        <v>328</v>
      </c>
      <c r="B1" s="243"/>
      <c r="C1" s="243"/>
      <c r="D1" s="243"/>
    </row>
    <row r="2" spans="1:4" ht="13.5">
      <c r="A2" s="120"/>
      <c r="B2" s="33"/>
      <c r="C2" s="33"/>
      <c r="D2" s="33"/>
    </row>
    <row r="3" spans="1:7" ht="13.5">
      <c r="A3" s="244" t="s">
        <v>27</v>
      </c>
      <c r="B3" s="245"/>
      <c r="C3" s="245"/>
      <c r="D3" s="245"/>
      <c r="E3" s="245"/>
      <c r="F3" s="245"/>
      <c r="G3" s="245"/>
    </row>
    <row r="4" spans="1:7" ht="12.75">
      <c r="A4" s="246" t="s">
        <v>31</v>
      </c>
      <c r="B4" s="246"/>
      <c r="C4" s="246"/>
      <c r="D4" s="246"/>
      <c r="E4" s="234"/>
      <c r="F4" s="234"/>
      <c r="G4" s="234"/>
    </row>
    <row r="5" spans="1:5" ht="12.75">
      <c r="A5" s="28"/>
      <c r="B5" s="232" t="s">
        <v>313</v>
      </c>
      <c r="C5" s="232"/>
      <c r="D5" s="232"/>
      <c r="E5" s="25"/>
    </row>
    <row r="6" spans="1:5" ht="12.75">
      <c r="A6" s="28"/>
      <c r="B6" s="29"/>
      <c r="C6" s="29"/>
      <c r="D6" s="29"/>
      <c r="E6" s="25"/>
    </row>
    <row r="7" spans="1:7" ht="13.5">
      <c r="A7" s="235" t="s">
        <v>35</v>
      </c>
      <c r="B7" s="234"/>
      <c r="C7" s="234"/>
      <c r="D7" s="234"/>
      <c r="E7" s="234"/>
      <c r="F7" s="234"/>
      <c r="G7" s="234"/>
    </row>
    <row r="8" spans="1:7" ht="12.75">
      <c r="A8" s="238" t="s">
        <v>321</v>
      </c>
      <c r="B8" s="234"/>
      <c r="C8" s="234"/>
      <c r="D8" s="234"/>
      <c r="E8" s="234"/>
      <c r="F8" s="234"/>
      <c r="G8" s="234"/>
    </row>
    <row r="9" spans="1:5" ht="12.75">
      <c r="A9" s="28"/>
      <c r="B9" s="29"/>
      <c r="C9" s="29"/>
      <c r="D9" s="29"/>
      <c r="E9" s="25"/>
    </row>
    <row r="10" spans="1:7" s="32" customFormat="1" ht="13.5">
      <c r="A10" s="235" t="s">
        <v>36</v>
      </c>
      <c r="B10" s="236"/>
      <c r="C10" s="236"/>
      <c r="D10" s="236"/>
      <c r="E10" s="236"/>
      <c r="F10" s="236"/>
      <c r="G10" s="236"/>
    </row>
    <row r="11" spans="1:6" s="126" customFormat="1" ht="12.75">
      <c r="A11" s="30" t="s">
        <v>17</v>
      </c>
      <c r="B11" s="121"/>
      <c r="C11" s="121"/>
      <c r="D11" s="121"/>
      <c r="E11" s="26">
        <f>SUM(E12:E13)</f>
        <v>40901</v>
      </c>
      <c r="F11" s="26"/>
    </row>
    <row r="12" spans="1:5" ht="12.75">
      <c r="A12" s="28" t="s">
        <v>32</v>
      </c>
      <c r="B12" s="121"/>
      <c r="C12" s="121"/>
      <c r="D12" s="121"/>
      <c r="E12" s="24">
        <v>263</v>
      </c>
    </row>
    <row r="13" spans="1:6" s="32" customFormat="1" ht="12.75">
      <c r="A13" s="30" t="s">
        <v>33</v>
      </c>
      <c r="B13" s="127"/>
      <c r="C13" s="127"/>
      <c r="D13" s="127"/>
      <c r="E13" s="31">
        <v>40638</v>
      </c>
      <c r="F13" s="31"/>
    </row>
    <row r="14" spans="1:6" s="32" customFormat="1" ht="12.75">
      <c r="A14" s="30"/>
      <c r="B14" s="127"/>
      <c r="C14" s="127"/>
      <c r="D14" s="127"/>
      <c r="E14" s="31"/>
      <c r="F14" s="31"/>
    </row>
    <row r="15" spans="1:6" s="126" customFormat="1" ht="12.75">
      <c r="A15" s="30" t="s">
        <v>37</v>
      </c>
      <c r="B15" s="121"/>
      <c r="C15" s="121"/>
      <c r="D15" s="121"/>
      <c r="E15" s="26">
        <f>SUM(E16:E17)</f>
        <v>24141</v>
      </c>
      <c r="F15" s="26"/>
    </row>
    <row r="16" spans="1:5" ht="12.75">
      <c r="A16" s="28" t="s">
        <v>32</v>
      </c>
      <c r="B16" s="121"/>
      <c r="C16" s="121"/>
      <c r="D16" s="121"/>
      <c r="E16" s="24">
        <v>6849</v>
      </c>
    </row>
    <row r="17" spans="1:6" s="32" customFormat="1" ht="12.75">
      <c r="A17" s="30" t="s">
        <v>33</v>
      </c>
      <c r="B17" s="127"/>
      <c r="C17" s="127"/>
      <c r="D17" s="127"/>
      <c r="E17" s="31">
        <v>17292</v>
      </c>
      <c r="F17" s="31"/>
    </row>
    <row r="18" spans="1:6" s="32" customFormat="1" ht="12.75">
      <c r="A18" s="30"/>
      <c r="B18" s="127"/>
      <c r="C18" s="127"/>
      <c r="D18" s="127"/>
      <c r="E18" s="31"/>
      <c r="F18" s="31"/>
    </row>
    <row r="19" spans="1:5" ht="12.75">
      <c r="A19" s="30" t="s">
        <v>95</v>
      </c>
      <c r="B19" s="121"/>
      <c r="C19" s="121"/>
      <c r="D19" s="121"/>
      <c r="E19" s="24">
        <f>SUM(E20:E21)</f>
        <v>46978</v>
      </c>
    </row>
    <row r="20" spans="1:6" s="131" customFormat="1" ht="12.75">
      <c r="A20" s="128" t="s">
        <v>32</v>
      </c>
      <c r="B20" s="129"/>
      <c r="C20" s="129"/>
      <c r="D20" s="129"/>
      <c r="E20" s="130">
        <v>4120</v>
      </c>
      <c r="F20" s="130"/>
    </row>
    <row r="21" spans="1:6" s="32" customFormat="1" ht="12.75">
      <c r="A21" s="30" t="s">
        <v>33</v>
      </c>
      <c r="B21" s="127"/>
      <c r="C21" s="127"/>
      <c r="D21" s="127"/>
      <c r="E21" s="31">
        <v>42858</v>
      </c>
      <c r="F21" s="31"/>
    </row>
    <row r="22" spans="1:4" ht="12.75">
      <c r="A22" s="28"/>
      <c r="B22" s="121"/>
      <c r="C22" s="121"/>
      <c r="D22" s="121"/>
    </row>
    <row r="23" spans="1:5" ht="15.75" customHeight="1">
      <c r="A23" s="237" t="s">
        <v>38</v>
      </c>
      <c r="B23" s="237"/>
      <c r="C23" s="121"/>
      <c r="D23" s="121"/>
      <c r="E23" s="24">
        <f>SUM(E24:E26)</f>
        <v>34818</v>
      </c>
    </row>
    <row r="24" spans="1:5" ht="12.75">
      <c r="A24" s="28" t="s">
        <v>39</v>
      </c>
      <c r="B24" s="121"/>
      <c r="C24" s="121"/>
      <c r="D24" s="121"/>
      <c r="E24" s="24">
        <v>1778</v>
      </c>
    </row>
    <row r="25" spans="1:5" ht="12.75">
      <c r="A25" s="28" t="s">
        <v>40</v>
      </c>
      <c r="B25" s="121"/>
      <c r="C25" s="121"/>
      <c r="D25" s="121"/>
      <c r="E25" s="24">
        <v>931</v>
      </c>
    </row>
    <row r="26" spans="1:6" s="123" customFormat="1" ht="13.5">
      <c r="A26" s="30" t="s">
        <v>33</v>
      </c>
      <c r="B26" s="122"/>
      <c r="C26" s="122"/>
      <c r="D26" s="122"/>
      <c r="E26" s="34">
        <v>32109</v>
      </c>
      <c r="F26" s="34"/>
    </row>
    <row r="27" spans="1:4" ht="6.75" customHeight="1">
      <c r="A27" s="28"/>
      <c r="B27" s="33"/>
      <c r="C27" s="33"/>
      <c r="D27" s="33"/>
    </row>
    <row r="28" spans="1:12" ht="13.5">
      <c r="A28" s="235" t="s">
        <v>34</v>
      </c>
      <c r="B28" s="236"/>
      <c r="C28" s="33"/>
      <c r="D28" s="33" t="s">
        <v>41</v>
      </c>
      <c r="E28" s="34">
        <f>E12+E16+E20+E24+E25</f>
        <v>13941</v>
      </c>
      <c r="L28" s="132"/>
    </row>
    <row r="29" spans="1:4" ht="12.75">
      <c r="A29" s="28"/>
      <c r="B29" s="33"/>
      <c r="C29" s="33"/>
      <c r="D29" s="33"/>
    </row>
    <row r="30" spans="1:7" ht="13.5">
      <c r="A30" s="233" t="s">
        <v>42</v>
      </c>
      <c r="B30" s="234"/>
      <c r="C30" s="234"/>
      <c r="D30" s="234"/>
      <c r="E30" s="234"/>
      <c r="F30" s="234"/>
      <c r="G30" s="234"/>
    </row>
    <row r="31" spans="1:5" ht="12.75">
      <c r="A31" s="239" t="s">
        <v>241</v>
      </c>
      <c r="B31" s="239"/>
      <c r="C31" s="239"/>
      <c r="D31" s="239"/>
      <c r="E31" s="239"/>
    </row>
    <row r="32" spans="1:5" ht="27" customHeight="1">
      <c r="A32" s="242" t="s">
        <v>96</v>
      </c>
      <c r="B32" s="234"/>
      <c r="C32" s="234"/>
      <c r="D32" s="234"/>
      <c r="E32" s="24">
        <v>24405</v>
      </c>
    </row>
    <row r="33" spans="1:4" ht="12.75" customHeight="1">
      <c r="A33" s="28"/>
      <c r="B33" s="33"/>
      <c r="C33" s="33"/>
      <c r="D33" s="33"/>
    </row>
    <row r="34" spans="1:5" ht="13.5">
      <c r="A34" s="235" t="s">
        <v>34</v>
      </c>
      <c r="B34" s="236"/>
      <c r="C34" s="33"/>
      <c r="D34" s="33"/>
      <c r="E34" s="34">
        <f>E32</f>
        <v>24405</v>
      </c>
    </row>
    <row r="35" spans="1:4" ht="12.75">
      <c r="A35" s="28"/>
      <c r="B35" s="33"/>
      <c r="C35" s="33"/>
      <c r="D35" s="33"/>
    </row>
    <row r="36" spans="1:7" ht="13.5">
      <c r="A36" s="235" t="s">
        <v>43</v>
      </c>
      <c r="B36" s="236"/>
      <c r="C36" s="236"/>
      <c r="D36" s="236"/>
      <c r="E36" s="236"/>
      <c r="F36" s="236"/>
      <c r="G36" s="236"/>
    </row>
    <row r="37" spans="1:5" ht="12.75">
      <c r="A37" s="242" t="s">
        <v>44</v>
      </c>
      <c r="B37" s="234"/>
      <c r="C37" s="234"/>
      <c r="D37" s="33"/>
      <c r="E37" s="24">
        <f>E38+E39</f>
        <v>13596</v>
      </c>
    </row>
    <row r="38" spans="1:5" ht="12.75">
      <c r="A38" s="28" t="s">
        <v>32</v>
      </c>
      <c r="B38" s="121"/>
      <c r="C38" s="121"/>
      <c r="D38" s="121"/>
      <c r="E38" s="24">
        <v>284</v>
      </c>
    </row>
    <row r="39" spans="1:6" s="123" customFormat="1" ht="13.5">
      <c r="A39" s="30" t="s">
        <v>33</v>
      </c>
      <c r="B39" s="122"/>
      <c r="C39" s="122"/>
      <c r="D39" s="122"/>
      <c r="E39" s="31">
        <v>13312</v>
      </c>
      <c r="F39" s="34"/>
    </row>
    <row r="40" spans="1:4" ht="6.75" customHeight="1">
      <c r="A40" s="28"/>
      <c r="B40" s="33"/>
      <c r="C40" s="33"/>
      <c r="D40" s="33"/>
    </row>
    <row r="41" spans="1:5" ht="13.5">
      <c r="A41" s="235" t="s">
        <v>34</v>
      </c>
      <c r="B41" s="236"/>
      <c r="C41" s="33"/>
      <c r="D41" s="33"/>
      <c r="E41" s="34">
        <f>E38</f>
        <v>284</v>
      </c>
    </row>
    <row r="42" spans="1:5" ht="13.5">
      <c r="A42" s="118"/>
      <c r="B42" s="119"/>
      <c r="C42" s="33"/>
      <c r="D42" s="33"/>
      <c r="E42" s="34"/>
    </row>
    <row r="43" spans="1:6" s="32" customFormat="1" ht="12.75">
      <c r="A43" s="240" t="s">
        <v>45</v>
      </c>
      <c r="B43" s="241"/>
      <c r="C43" s="241"/>
      <c r="D43" s="124"/>
      <c r="E43" s="31">
        <f>E41+E34+E28</f>
        <v>38630</v>
      </c>
      <c r="F43" s="31"/>
    </row>
    <row r="44" spans="1:4" ht="12.75">
      <c r="A44" s="28"/>
      <c r="B44" s="33"/>
      <c r="C44" s="33"/>
      <c r="D44" s="33"/>
    </row>
  </sheetData>
  <sheetProtection/>
  <mergeCells count="17">
    <mergeCell ref="A31:E31"/>
    <mergeCell ref="A43:C43"/>
    <mergeCell ref="A32:D32"/>
    <mergeCell ref="A34:B34"/>
    <mergeCell ref="A1:D1"/>
    <mergeCell ref="A36:G36"/>
    <mergeCell ref="A37:C37"/>
    <mergeCell ref="A41:B41"/>
    <mergeCell ref="A3:G3"/>
    <mergeCell ref="A4:G4"/>
    <mergeCell ref="B5:D5"/>
    <mergeCell ref="A30:G30"/>
    <mergeCell ref="A28:B28"/>
    <mergeCell ref="A23:B23"/>
    <mergeCell ref="A7:G7"/>
    <mergeCell ref="A8:G8"/>
    <mergeCell ref="A10:G10"/>
  </mergeCells>
  <printOptions/>
  <pageMargins left="0.7874015748031497" right="0.7874015748031497" top="1.1023622047244095" bottom="1.1811023622047245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140625" style="36" customWidth="1"/>
    <col min="2" max="3" width="13.7109375" style="36" customWidth="1"/>
    <col min="4" max="4" width="11.421875" style="36" customWidth="1"/>
    <col min="5" max="5" width="11.140625" style="36" customWidth="1"/>
    <col min="6" max="6" width="10.8515625" style="36" customWidth="1"/>
    <col min="7" max="7" width="10.421875" style="1" customWidth="1"/>
    <col min="8" max="8" width="10.8515625" style="36" customWidth="1"/>
    <col min="9" max="9" width="9.57421875" style="36" customWidth="1"/>
    <col min="10" max="16384" width="9.140625" style="36" customWidth="1"/>
  </cols>
  <sheetData>
    <row r="1" spans="1:5" ht="15">
      <c r="A1" s="248" t="s">
        <v>328</v>
      </c>
      <c r="B1" s="248"/>
      <c r="C1" s="248"/>
      <c r="D1" s="248"/>
      <c r="E1" s="248"/>
    </row>
    <row r="2" spans="1:10" ht="30.75" customHeight="1">
      <c r="A2" s="247" t="s">
        <v>327</v>
      </c>
      <c r="B2" s="247"/>
      <c r="C2" s="247"/>
      <c r="D2" s="247"/>
      <c r="E2" s="247"/>
      <c r="F2" s="247"/>
      <c r="G2" s="247"/>
      <c r="H2" s="247"/>
      <c r="I2" s="37"/>
      <c r="J2" s="37"/>
    </row>
    <row r="4" spans="2:8" ht="52.5" customHeight="1">
      <c r="B4" s="113" t="s">
        <v>322</v>
      </c>
      <c r="C4" s="113" t="s">
        <v>323</v>
      </c>
      <c r="D4" s="38" t="s">
        <v>324</v>
      </c>
      <c r="E4" s="39" t="s">
        <v>239</v>
      </c>
      <c r="F4" s="39" t="s">
        <v>240</v>
      </c>
      <c r="G4" s="114" t="s">
        <v>325</v>
      </c>
      <c r="H4" s="39" t="s">
        <v>94</v>
      </c>
    </row>
    <row r="5" spans="1:9" ht="12.75">
      <c r="A5" s="40" t="s">
        <v>49</v>
      </c>
      <c r="B5" s="110"/>
      <c r="C5" s="110"/>
      <c r="D5" s="41"/>
      <c r="E5" s="42"/>
      <c r="F5" s="42"/>
      <c r="G5" s="115"/>
      <c r="H5" s="42"/>
      <c r="I5" s="43"/>
    </row>
    <row r="6" spans="1:8" ht="12.75">
      <c r="A6" s="36" t="s">
        <v>50</v>
      </c>
      <c r="B6" s="111">
        <v>392570</v>
      </c>
      <c r="C6" s="111">
        <f>474092-4234</f>
        <v>469858</v>
      </c>
      <c r="D6" s="44">
        <v>423240</v>
      </c>
      <c r="E6" s="45">
        <v>420000</v>
      </c>
      <c r="F6" s="45">
        <v>420000</v>
      </c>
      <c r="G6" s="116">
        <v>420000</v>
      </c>
      <c r="H6" s="46">
        <f aca="true" t="shared" si="0" ref="H6:H12">D6+E6+F6</f>
        <v>1263240</v>
      </c>
    </row>
    <row r="7" spans="1:8" ht="25.5">
      <c r="A7" s="47" t="s">
        <v>51</v>
      </c>
      <c r="B7" s="111">
        <v>20000</v>
      </c>
      <c r="C7" s="111">
        <v>36496</v>
      </c>
      <c r="D7" s="44">
        <v>20000</v>
      </c>
      <c r="E7" s="45">
        <v>20000</v>
      </c>
      <c r="F7" s="45">
        <v>20000</v>
      </c>
      <c r="G7" s="116">
        <v>20000</v>
      </c>
      <c r="H7" s="46">
        <f t="shared" si="0"/>
        <v>60000</v>
      </c>
    </row>
    <row r="8" spans="1:8" ht="12.75">
      <c r="A8" s="36" t="s">
        <v>52</v>
      </c>
      <c r="B8" s="111"/>
      <c r="C8" s="111"/>
      <c r="D8" s="44"/>
      <c r="E8" s="45"/>
      <c r="F8" s="45"/>
      <c r="G8" s="116"/>
      <c r="H8" s="46">
        <f t="shared" si="0"/>
        <v>0</v>
      </c>
    </row>
    <row r="9" spans="1:8" ht="25.5">
      <c r="A9" s="47" t="s">
        <v>53</v>
      </c>
      <c r="B9" s="111">
        <v>36415</v>
      </c>
      <c r="C9" s="111"/>
      <c r="D9" s="44">
        <v>57248</v>
      </c>
      <c r="E9" s="45">
        <v>35000</v>
      </c>
      <c r="F9" s="45">
        <v>35000</v>
      </c>
      <c r="G9" s="116">
        <v>35000</v>
      </c>
      <c r="H9" s="46">
        <f t="shared" si="0"/>
        <v>127248</v>
      </c>
    </row>
    <row r="10" spans="1:8" ht="12.75">
      <c r="A10" s="36" t="s">
        <v>54</v>
      </c>
      <c r="B10" s="111">
        <v>580</v>
      </c>
      <c r="C10" s="111">
        <v>4234</v>
      </c>
      <c r="D10" s="44">
        <v>800</v>
      </c>
      <c r="E10" s="45">
        <v>500</v>
      </c>
      <c r="F10" s="45">
        <v>500</v>
      </c>
      <c r="G10" s="116">
        <v>500</v>
      </c>
      <c r="H10" s="46">
        <f t="shared" si="0"/>
        <v>1800</v>
      </c>
    </row>
    <row r="11" spans="1:8" ht="12.75">
      <c r="A11" s="36" t="s">
        <v>55</v>
      </c>
      <c r="B11" s="111"/>
      <c r="C11" s="111"/>
      <c r="D11" s="44"/>
      <c r="E11" s="45"/>
      <c r="F11" s="45"/>
      <c r="G11" s="116"/>
      <c r="H11" s="46">
        <f t="shared" si="0"/>
        <v>0</v>
      </c>
    </row>
    <row r="12" spans="1:8" s="40" customFormat="1" ht="12.75">
      <c r="A12" s="40" t="s">
        <v>29</v>
      </c>
      <c r="B12" s="112">
        <f aca="true" t="shared" si="1" ref="B12:G12">SUM(B6:B11)</f>
        <v>449565</v>
      </c>
      <c r="C12" s="112">
        <f t="shared" si="1"/>
        <v>510588</v>
      </c>
      <c r="D12" s="48">
        <f t="shared" si="1"/>
        <v>501288</v>
      </c>
      <c r="E12" s="46">
        <f t="shared" si="1"/>
        <v>475500</v>
      </c>
      <c r="F12" s="46">
        <f t="shared" si="1"/>
        <v>475500</v>
      </c>
      <c r="G12" s="117">
        <f t="shared" si="1"/>
        <v>475500</v>
      </c>
      <c r="H12" s="46">
        <f t="shared" si="0"/>
        <v>1452288</v>
      </c>
    </row>
    <row r="13" spans="2:8" ht="12.75">
      <c r="B13" s="111"/>
      <c r="C13" s="111"/>
      <c r="D13" s="44"/>
      <c r="E13" s="45"/>
      <c r="F13" s="45"/>
      <c r="G13" s="116"/>
      <c r="H13" s="46"/>
    </row>
    <row r="14" spans="1:8" s="40" customFormat="1" ht="12.75">
      <c r="A14" s="40" t="s">
        <v>56</v>
      </c>
      <c r="B14" s="112">
        <f aca="true" t="shared" si="2" ref="B14:H14">B12*0.5</f>
        <v>224782.5</v>
      </c>
      <c r="C14" s="112">
        <f t="shared" si="2"/>
        <v>255294</v>
      </c>
      <c r="D14" s="48">
        <f t="shared" si="2"/>
        <v>250644</v>
      </c>
      <c r="E14" s="46">
        <f t="shared" si="2"/>
        <v>237750</v>
      </c>
      <c r="F14" s="46">
        <f t="shared" si="2"/>
        <v>237750</v>
      </c>
      <c r="G14" s="117">
        <f t="shared" si="2"/>
        <v>237750</v>
      </c>
      <c r="H14" s="46">
        <f t="shared" si="2"/>
        <v>726144</v>
      </c>
    </row>
    <row r="15" spans="2:8" ht="12.75">
      <c r="B15" s="111"/>
      <c r="C15" s="111"/>
      <c r="D15" s="44"/>
      <c r="E15" s="45"/>
      <c r="F15" s="45"/>
      <c r="G15" s="45"/>
      <c r="H15" s="46"/>
    </row>
    <row r="16" spans="1:8" ht="12.75">
      <c r="A16" s="40" t="s">
        <v>57</v>
      </c>
      <c r="B16" s="111"/>
      <c r="C16" s="111"/>
      <c r="D16" s="44"/>
      <c r="E16" s="45"/>
      <c r="F16" s="45"/>
      <c r="G16" s="45"/>
      <c r="H16" s="46"/>
    </row>
    <row r="17" spans="1:8" ht="12.75">
      <c r="A17" s="36" t="s">
        <v>58</v>
      </c>
      <c r="B17" s="111"/>
      <c r="C17" s="111"/>
      <c r="D17" s="44"/>
      <c r="E17" s="45"/>
      <c r="F17" s="45"/>
      <c r="G17" s="45"/>
      <c r="H17" s="46">
        <f aca="true" t="shared" si="3" ref="H17:H22">D17+E17+F17</f>
        <v>0</v>
      </c>
    </row>
    <row r="18" spans="1:8" ht="12.75">
      <c r="A18" s="36" t="s">
        <v>59</v>
      </c>
      <c r="B18" s="111"/>
      <c r="C18" s="111"/>
      <c r="D18" s="44"/>
      <c r="E18" s="45"/>
      <c r="F18" s="45"/>
      <c r="G18" s="45"/>
      <c r="H18" s="46">
        <f t="shared" si="3"/>
        <v>0</v>
      </c>
    </row>
    <row r="19" spans="1:8" ht="12.75">
      <c r="A19" s="36" t="s">
        <v>93</v>
      </c>
      <c r="B19" s="111"/>
      <c r="C19" s="111"/>
      <c r="D19" s="44"/>
      <c r="E19" s="45"/>
      <c r="F19" s="45"/>
      <c r="G19" s="45"/>
      <c r="H19" s="46">
        <f t="shared" si="3"/>
        <v>0</v>
      </c>
    </row>
    <row r="20" spans="2:8" ht="12.75">
      <c r="B20" s="111"/>
      <c r="C20" s="111"/>
      <c r="D20" s="44"/>
      <c r="E20" s="45"/>
      <c r="F20" s="45"/>
      <c r="G20" s="45"/>
      <c r="H20" s="46">
        <f t="shared" si="3"/>
        <v>0</v>
      </c>
    </row>
    <row r="21" spans="2:8" ht="12.75">
      <c r="B21" s="111"/>
      <c r="C21" s="111"/>
      <c r="D21" s="44"/>
      <c r="E21" s="45"/>
      <c r="F21" s="45"/>
      <c r="G21" s="45"/>
      <c r="H21" s="46">
        <f t="shared" si="3"/>
        <v>0</v>
      </c>
    </row>
    <row r="22" spans="1:8" s="40" customFormat="1" ht="25.5">
      <c r="A22" s="49" t="s">
        <v>60</v>
      </c>
      <c r="B22" s="112">
        <f aca="true" t="shared" si="4" ref="B22:G22">SUM(B17:B21)</f>
        <v>0</v>
      </c>
      <c r="C22" s="112">
        <f t="shared" si="4"/>
        <v>0</v>
      </c>
      <c r="D22" s="48">
        <f t="shared" si="4"/>
        <v>0</v>
      </c>
      <c r="E22" s="46">
        <f t="shared" si="4"/>
        <v>0</v>
      </c>
      <c r="F22" s="46">
        <f t="shared" si="4"/>
        <v>0</v>
      </c>
      <c r="G22" s="46">
        <f t="shared" si="4"/>
        <v>0</v>
      </c>
      <c r="H22" s="46">
        <f t="shared" si="3"/>
        <v>0</v>
      </c>
    </row>
    <row r="23" spans="2:8" ht="12.75">
      <c r="B23" s="50"/>
      <c r="C23" s="50"/>
      <c r="D23" s="50"/>
      <c r="E23" s="50"/>
      <c r="F23" s="50"/>
      <c r="H23" s="51"/>
    </row>
    <row r="26" spans="1:8" ht="55.5" customHeight="1">
      <c r="A26" s="249" t="s">
        <v>326</v>
      </c>
      <c r="B26" s="249"/>
      <c r="C26" s="249"/>
      <c r="D26" s="249"/>
      <c r="E26" s="249"/>
      <c r="F26" s="249"/>
      <c r="G26" s="249"/>
      <c r="H26" s="249"/>
    </row>
  </sheetData>
  <sheetProtection/>
  <mergeCells count="3">
    <mergeCell ref="A2:H2"/>
    <mergeCell ref="A1:E1"/>
    <mergeCell ref="A26:H26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6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D2"/>
    </sheetView>
  </sheetViews>
  <sheetFormatPr defaultColWidth="9.140625" defaultRowHeight="12.75"/>
  <cols>
    <col min="1" max="1" width="67.28125" style="186" customWidth="1"/>
    <col min="2" max="2" width="13.7109375" style="187" customWidth="1"/>
    <col min="3" max="3" width="15.00390625" style="187" customWidth="1"/>
    <col min="4" max="8" width="11.57421875" style="187" customWidth="1"/>
    <col min="9" max="9" width="13.00390625" style="187" customWidth="1"/>
    <col min="10" max="10" width="15.421875" style="187" customWidth="1"/>
    <col min="11" max="11" width="15.28125" style="187" customWidth="1"/>
    <col min="12" max="12" width="13.00390625" style="187" customWidth="1"/>
    <col min="13" max="13" width="14.28125" style="187" customWidth="1"/>
    <col min="14" max="14" width="13.00390625" style="187" hidden="1" customWidth="1"/>
    <col min="15" max="15" width="14.57421875" style="186" customWidth="1"/>
    <col min="16" max="16384" width="9.140625" style="186" customWidth="1"/>
  </cols>
  <sheetData>
    <row r="1" spans="1:16" ht="15" customHeight="1">
      <c r="A1" s="262" t="s">
        <v>328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4" ht="15">
      <c r="A2" s="248" t="s">
        <v>329</v>
      </c>
      <c r="B2" s="248"/>
      <c r="C2" s="248"/>
      <c r="D2" s="248"/>
    </row>
    <row r="3" spans="1:16" ht="15" customHeight="1">
      <c r="A3" s="252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4" ht="24" customHeight="1">
      <c r="A4" s="252" t="s">
        <v>314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188"/>
    </row>
    <row r="5" spans="1:5" ht="19.5">
      <c r="A5" s="189"/>
      <c r="E5" s="190" t="s">
        <v>242</v>
      </c>
    </row>
    <row r="7" ht="15.75" thickBot="1">
      <c r="A7" s="191"/>
    </row>
    <row r="8" spans="1:15" ht="40.5" customHeight="1">
      <c r="A8" s="260" t="s">
        <v>243</v>
      </c>
      <c r="B8" s="254" t="s">
        <v>46</v>
      </c>
      <c r="C8" s="254" t="s">
        <v>244</v>
      </c>
      <c r="D8" s="254" t="s">
        <v>245</v>
      </c>
      <c r="E8" s="254" t="s">
        <v>47</v>
      </c>
      <c r="F8" s="254" t="s">
        <v>315</v>
      </c>
      <c r="G8" s="254" t="s">
        <v>316</v>
      </c>
      <c r="H8" s="254" t="s">
        <v>317</v>
      </c>
      <c r="I8" s="254" t="s">
        <v>26</v>
      </c>
      <c r="J8" s="254" t="s">
        <v>48</v>
      </c>
      <c r="K8" s="250" t="s">
        <v>246</v>
      </c>
      <c r="L8" s="250" t="s">
        <v>247</v>
      </c>
      <c r="M8" s="250" t="s">
        <v>307</v>
      </c>
      <c r="N8" s="263" t="s">
        <v>248</v>
      </c>
      <c r="O8" s="192"/>
    </row>
    <row r="9" spans="1:15" ht="40.5" customHeight="1">
      <c r="A9" s="261"/>
      <c r="B9" s="255"/>
      <c r="C9" s="255"/>
      <c r="D9" s="255"/>
      <c r="E9" s="255"/>
      <c r="F9" s="255"/>
      <c r="G9" s="255"/>
      <c r="H9" s="255"/>
      <c r="I9" s="255"/>
      <c r="J9" s="255"/>
      <c r="K9" s="251"/>
      <c r="L9" s="251"/>
      <c r="M9" s="251"/>
      <c r="N9" s="264"/>
      <c r="O9" s="192"/>
    </row>
    <row r="10" spans="1:14" ht="15">
      <c r="A10" s="257" t="s">
        <v>0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9"/>
    </row>
    <row r="11" spans="1:15" ht="15">
      <c r="A11" s="133" t="s">
        <v>249</v>
      </c>
      <c r="B11" s="134"/>
      <c r="C11" s="134"/>
      <c r="D11" s="134"/>
      <c r="E11" s="134"/>
      <c r="F11" s="134"/>
      <c r="G11" s="134"/>
      <c r="H11" s="134"/>
      <c r="I11" s="134"/>
      <c r="J11" s="134">
        <f aca="true" t="shared" si="0" ref="J11:J18">SUM(B11:I11)</f>
        <v>0</v>
      </c>
      <c r="K11" s="193"/>
      <c r="L11" s="194"/>
      <c r="M11" s="193"/>
      <c r="N11" s="195">
        <f aca="true" t="shared" si="1" ref="N11:N18">SUM(K11:M11)</f>
        <v>0</v>
      </c>
      <c r="O11" s="187"/>
    </row>
    <row r="12" spans="1:15" ht="15">
      <c r="A12" s="196" t="s">
        <v>250</v>
      </c>
      <c r="B12" s="134"/>
      <c r="C12" s="134"/>
      <c r="D12" s="134"/>
      <c r="E12" s="134"/>
      <c r="F12" s="134"/>
      <c r="G12" s="134"/>
      <c r="H12" s="134"/>
      <c r="I12" s="134"/>
      <c r="J12" s="134">
        <f t="shared" si="0"/>
        <v>0</v>
      </c>
      <c r="K12" s="193"/>
      <c r="L12" s="194"/>
      <c r="M12" s="193"/>
      <c r="N12" s="195">
        <f t="shared" si="1"/>
        <v>0</v>
      </c>
      <c r="O12" s="187"/>
    </row>
    <row r="13" spans="1:15" ht="15">
      <c r="A13" s="196" t="s">
        <v>251</v>
      </c>
      <c r="B13" s="134"/>
      <c r="C13" s="134"/>
      <c r="D13" s="134"/>
      <c r="E13" s="134"/>
      <c r="F13" s="134"/>
      <c r="G13" s="134"/>
      <c r="H13" s="134"/>
      <c r="I13" s="134"/>
      <c r="J13" s="134">
        <f t="shared" si="0"/>
        <v>0</v>
      </c>
      <c r="K13" s="193"/>
      <c r="L13" s="193"/>
      <c r="M13" s="193"/>
      <c r="N13" s="195">
        <f t="shared" si="1"/>
        <v>0</v>
      </c>
      <c r="O13" s="187"/>
    </row>
    <row r="14" spans="1:15" ht="15">
      <c r="A14" s="133" t="s">
        <v>252</v>
      </c>
      <c r="B14" s="134">
        <v>11108417</v>
      </c>
      <c r="C14" s="134"/>
      <c r="D14" s="134">
        <v>2017500</v>
      </c>
      <c r="E14" s="134">
        <v>885000</v>
      </c>
      <c r="F14" s="134">
        <v>964796</v>
      </c>
      <c r="G14" s="134">
        <v>421200</v>
      </c>
      <c r="H14" s="134">
        <v>235200</v>
      </c>
      <c r="I14" s="134">
        <v>268054777</v>
      </c>
      <c r="J14" s="134">
        <f t="shared" si="0"/>
        <v>283686890</v>
      </c>
      <c r="K14" s="193"/>
      <c r="L14" s="193">
        <f>J14</f>
        <v>283686890</v>
      </c>
      <c r="M14" s="193"/>
      <c r="N14" s="195">
        <f t="shared" si="1"/>
        <v>283686890</v>
      </c>
      <c r="O14" s="187"/>
    </row>
    <row r="15" spans="1:15" ht="15">
      <c r="A15" s="196" t="s">
        <v>250</v>
      </c>
      <c r="B15" s="214">
        <v>10317603</v>
      </c>
      <c r="C15" s="134"/>
      <c r="D15" s="134">
        <v>2017500</v>
      </c>
      <c r="E15" s="134"/>
      <c r="F15" s="134"/>
      <c r="G15" s="134">
        <v>421200</v>
      </c>
      <c r="H15" s="134">
        <v>37200</v>
      </c>
      <c r="I15" s="134">
        <v>101547</v>
      </c>
      <c r="J15" s="134">
        <f t="shared" si="0"/>
        <v>12895050</v>
      </c>
      <c r="K15" s="193"/>
      <c r="L15" s="193">
        <f>J15</f>
        <v>12895050</v>
      </c>
      <c r="M15" s="193"/>
      <c r="N15" s="195">
        <f t="shared" si="1"/>
        <v>12895050</v>
      </c>
      <c r="O15" s="187"/>
    </row>
    <row r="16" spans="1:15" ht="15">
      <c r="A16" s="196" t="s">
        <v>251</v>
      </c>
      <c r="B16" s="134"/>
      <c r="C16" s="134"/>
      <c r="D16" s="134"/>
      <c r="E16" s="134"/>
      <c r="F16" s="134"/>
      <c r="G16" s="134"/>
      <c r="H16" s="134"/>
      <c r="I16" s="134"/>
      <c r="J16" s="134">
        <f t="shared" si="0"/>
        <v>0</v>
      </c>
      <c r="K16" s="193"/>
      <c r="L16" s="193">
        <f>J16</f>
        <v>0</v>
      </c>
      <c r="M16" s="193"/>
      <c r="N16" s="195">
        <f t="shared" si="1"/>
        <v>0</v>
      </c>
      <c r="O16" s="187"/>
    </row>
    <row r="17" spans="1:15" ht="15">
      <c r="A17" s="133" t="s">
        <v>253</v>
      </c>
      <c r="B17" s="134"/>
      <c r="C17" s="134"/>
      <c r="D17" s="134"/>
      <c r="E17" s="134"/>
      <c r="F17" s="134"/>
      <c r="G17" s="134"/>
      <c r="H17" s="134"/>
      <c r="I17" s="134"/>
      <c r="J17" s="134">
        <f t="shared" si="0"/>
        <v>0</v>
      </c>
      <c r="K17" s="193"/>
      <c r="L17" s="193"/>
      <c r="M17" s="193"/>
      <c r="N17" s="195">
        <f t="shared" si="1"/>
        <v>0</v>
      </c>
      <c r="O17" s="187"/>
    </row>
    <row r="18" spans="1:15" ht="15">
      <c r="A18" s="196" t="s">
        <v>254</v>
      </c>
      <c r="B18" s="134">
        <v>-10317603</v>
      </c>
      <c r="C18" s="134"/>
      <c r="D18" s="134">
        <v>-2017500</v>
      </c>
      <c r="E18" s="134">
        <v>-524960</v>
      </c>
      <c r="F18" s="134">
        <v>-709612</v>
      </c>
      <c r="G18" s="134">
        <v>-421200</v>
      </c>
      <c r="H18" s="134">
        <v>-235200</v>
      </c>
      <c r="I18" s="134">
        <v>-258141790</v>
      </c>
      <c r="J18" s="134">
        <f t="shared" si="0"/>
        <v>-272367865</v>
      </c>
      <c r="K18" s="193"/>
      <c r="L18" s="193"/>
      <c r="M18" s="193"/>
      <c r="N18" s="195">
        <f t="shared" si="1"/>
        <v>0</v>
      </c>
      <c r="O18" s="187"/>
    </row>
    <row r="19" spans="1:15" ht="15">
      <c r="A19" s="135" t="s">
        <v>255</v>
      </c>
      <c r="B19" s="136">
        <f aca="true" t="shared" si="2" ref="B19:N19">B11+B14+B17+B18</f>
        <v>790814</v>
      </c>
      <c r="C19" s="136">
        <f t="shared" si="2"/>
        <v>0</v>
      </c>
      <c r="D19" s="136">
        <f t="shared" si="2"/>
        <v>0</v>
      </c>
      <c r="E19" s="136">
        <f t="shared" si="2"/>
        <v>360040</v>
      </c>
      <c r="F19" s="136">
        <f t="shared" si="2"/>
        <v>255184</v>
      </c>
      <c r="G19" s="136">
        <f t="shared" si="2"/>
        <v>0</v>
      </c>
      <c r="H19" s="136">
        <f t="shared" si="2"/>
        <v>0</v>
      </c>
      <c r="I19" s="136">
        <f t="shared" si="2"/>
        <v>9912987</v>
      </c>
      <c r="J19" s="136">
        <f t="shared" si="2"/>
        <v>11319025</v>
      </c>
      <c r="K19" s="136">
        <f t="shared" si="2"/>
        <v>0</v>
      </c>
      <c r="L19" s="136">
        <f t="shared" si="2"/>
        <v>283686890</v>
      </c>
      <c r="M19" s="136">
        <f t="shared" si="2"/>
        <v>0</v>
      </c>
      <c r="N19" s="136">
        <f t="shared" si="2"/>
        <v>283686890</v>
      </c>
      <c r="O19" s="187"/>
    </row>
    <row r="20" spans="1:15" ht="15">
      <c r="A20" s="133" t="s">
        <v>256</v>
      </c>
      <c r="B20" s="134"/>
      <c r="C20" s="134">
        <v>5996435</v>
      </c>
      <c r="D20" s="134"/>
      <c r="E20" s="134"/>
      <c r="F20" s="134">
        <v>759625</v>
      </c>
      <c r="G20" s="134">
        <v>1174771</v>
      </c>
      <c r="H20" s="134"/>
      <c r="I20" s="134">
        <v>10553402922</v>
      </c>
      <c r="J20" s="134">
        <f aca="true" t="shared" si="3" ref="J20:J32">SUM(B20:I20)</f>
        <v>10561333753</v>
      </c>
      <c r="K20" s="193">
        <f>7127154259-874016363</f>
        <v>6253137896</v>
      </c>
      <c r="L20" s="193">
        <v>2587313776</v>
      </c>
      <c r="M20" s="193">
        <v>1012325910</v>
      </c>
      <c r="N20" s="195">
        <f aca="true" t="shared" si="4" ref="N20:N32">SUM(K20:M20)</f>
        <v>9852777582</v>
      </c>
      <c r="O20" s="187"/>
    </row>
    <row r="21" spans="1:15" ht="15">
      <c r="A21" s="196" t="s">
        <v>250</v>
      </c>
      <c r="B21" s="134"/>
      <c r="C21" s="134"/>
      <c r="D21" s="134"/>
      <c r="E21" s="134"/>
      <c r="F21" s="134"/>
      <c r="G21" s="134"/>
      <c r="H21" s="134"/>
      <c r="I21" s="134"/>
      <c r="J21" s="134">
        <f t="shared" si="3"/>
        <v>0</v>
      </c>
      <c r="K21" s="193"/>
      <c r="L21" s="193"/>
      <c r="M21" s="193"/>
      <c r="N21" s="195">
        <f t="shared" si="4"/>
        <v>0</v>
      </c>
      <c r="O21" s="187"/>
    </row>
    <row r="22" spans="1:15" ht="15">
      <c r="A22" s="196" t="s">
        <v>251</v>
      </c>
      <c r="B22" s="134"/>
      <c r="C22" s="134"/>
      <c r="D22" s="134"/>
      <c r="E22" s="134"/>
      <c r="F22" s="134"/>
      <c r="G22" s="134"/>
      <c r="H22" s="134"/>
      <c r="I22" s="134"/>
      <c r="J22" s="134">
        <f t="shared" si="3"/>
        <v>0</v>
      </c>
      <c r="K22" s="193"/>
      <c r="L22" s="193"/>
      <c r="M22" s="193"/>
      <c r="N22" s="195">
        <f t="shared" si="4"/>
        <v>0</v>
      </c>
      <c r="O22" s="187"/>
    </row>
    <row r="23" spans="1:15" ht="15">
      <c r="A23" s="196" t="s">
        <v>257</v>
      </c>
      <c r="B23" s="134"/>
      <c r="C23" s="134">
        <v>-1217061</v>
      </c>
      <c r="D23" s="134"/>
      <c r="E23" s="134"/>
      <c r="F23" s="134">
        <v>-18990</v>
      </c>
      <c r="G23" s="134">
        <v>-67732</v>
      </c>
      <c r="H23" s="134"/>
      <c r="I23" s="134">
        <v>-2296772544</v>
      </c>
      <c r="J23" s="134">
        <f t="shared" si="3"/>
        <v>-2298076327</v>
      </c>
      <c r="K23" s="193"/>
      <c r="L23" s="193"/>
      <c r="M23" s="193"/>
      <c r="N23" s="195">
        <f t="shared" si="4"/>
        <v>0</v>
      </c>
      <c r="O23" s="187"/>
    </row>
    <row r="24" spans="1:15" ht="15">
      <c r="A24" s="133" t="s">
        <v>258</v>
      </c>
      <c r="B24" s="134">
        <v>37821701</v>
      </c>
      <c r="C24" s="134">
        <v>40136899</v>
      </c>
      <c r="D24" s="134">
        <v>13054545</v>
      </c>
      <c r="E24" s="134">
        <v>49378756</v>
      </c>
      <c r="F24" s="134">
        <v>78809904</v>
      </c>
      <c r="G24" s="134">
        <v>16296169</v>
      </c>
      <c r="H24" s="134">
        <v>10568374</v>
      </c>
      <c r="I24" s="134">
        <v>384948215</v>
      </c>
      <c r="J24" s="134">
        <f t="shared" si="3"/>
        <v>631014563</v>
      </c>
      <c r="K24" s="193"/>
      <c r="L24" s="194">
        <f>J24</f>
        <v>631014563</v>
      </c>
      <c r="M24" s="194"/>
      <c r="N24" s="195">
        <f t="shared" si="4"/>
        <v>631014563</v>
      </c>
      <c r="O24" s="187"/>
    </row>
    <row r="25" spans="1:15" ht="15">
      <c r="A25" s="196" t="s">
        <v>250</v>
      </c>
      <c r="B25" s="213">
        <v>21343552</v>
      </c>
      <c r="C25" s="213">
        <v>28867760</v>
      </c>
      <c r="D25" s="213">
        <v>11697597</v>
      </c>
      <c r="E25" s="213">
        <v>11740432</v>
      </c>
      <c r="F25" s="213">
        <v>9546240</v>
      </c>
      <c r="G25" s="213">
        <v>2583839</v>
      </c>
      <c r="H25" s="213">
        <v>3375250</v>
      </c>
      <c r="I25" s="213">
        <v>66774522</v>
      </c>
      <c r="J25" s="213">
        <f t="shared" si="3"/>
        <v>155929192</v>
      </c>
      <c r="K25" s="215"/>
      <c r="L25" s="215">
        <f>J25</f>
        <v>155929192</v>
      </c>
      <c r="M25" s="215"/>
      <c r="N25" s="195">
        <f t="shared" si="4"/>
        <v>155929192</v>
      </c>
      <c r="O25" s="187"/>
    </row>
    <row r="26" spans="1:15" ht="15">
      <c r="A26" s="197" t="s">
        <v>251</v>
      </c>
      <c r="B26" s="213">
        <v>6842379</v>
      </c>
      <c r="C26" s="213">
        <v>1094041</v>
      </c>
      <c r="D26" s="213">
        <f>683401+2449034</f>
        <v>3132435</v>
      </c>
      <c r="E26" s="213">
        <f>692416+2263550</f>
        <v>2955966</v>
      </c>
      <c r="F26" s="213">
        <f>692416+2263550</f>
        <v>2955966</v>
      </c>
      <c r="G26" s="213">
        <f>692416+2263550</f>
        <v>2955966</v>
      </c>
      <c r="H26" s="213">
        <f>692416+2263550</f>
        <v>2955966</v>
      </c>
      <c r="I26" s="213">
        <f>1763669+55542299</f>
        <v>57305968</v>
      </c>
      <c r="J26" s="213">
        <f t="shared" si="3"/>
        <v>80198687</v>
      </c>
      <c r="K26" s="215"/>
      <c r="L26" s="215">
        <f>J26</f>
        <v>80198687</v>
      </c>
      <c r="M26" s="215">
        <f>J26-L26</f>
        <v>0</v>
      </c>
      <c r="N26" s="195">
        <f t="shared" si="4"/>
        <v>80198687</v>
      </c>
      <c r="O26" s="187"/>
    </row>
    <row r="27" spans="1:15" ht="15">
      <c r="A27" s="196" t="s">
        <v>259</v>
      </c>
      <c r="B27" s="134">
        <v>-35050124</v>
      </c>
      <c r="C27" s="134">
        <v>-35591922</v>
      </c>
      <c r="D27" s="134">
        <v>-12230396</v>
      </c>
      <c r="E27" s="134">
        <v>-37937680</v>
      </c>
      <c r="F27" s="134">
        <v>-78145011</v>
      </c>
      <c r="G27" s="134">
        <v>-14680679</v>
      </c>
      <c r="H27" s="134">
        <v>-10307509</v>
      </c>
      <c r="I27" s="134">
        <v>-255566511</v>
      </c>
      <c r="J27" s="134">
        <f t="shared" si="3"/>
        <v>-479509832</v>
      </c>
      <c r="K27" s="193"/>
      <c r="L27" s="194"/>
      <c r="M27" s="194"/>
      <c r="N27" s="195">
        <f t="shared" si="4"/>
        <v>0</v>
      </c>
      <c r="O27" s="187"/>
    </row>
    <row r="28" spans="1:15" ht="15">
      <c r="A28" s="133" t="s">
        <v>260</v>
      </c>
      <c r="B28" s="134"/>
      <c r="C28" s="134"/>
      <c r="D28" s="134"/>
      <c r="E28" s="134"/>
      <c r="F28" s="134"/>
      <c r="G28" s="134"/>
      <c r="H28" s="134"/>
      <c r="I28" s="134"/>
      <c r="J28" s="134">
        <f t="shared" si="3"/>
        <v>0</v>
      </c>
      <c r="K28" s="193"/>
      <c r="L28" s="194"/>
      <c r="M28" s="194"/>
      <c r="N28" s="195">
        <f t="shared" si="4"/>
        <v>0</v>
      </c>
      <c r="O28" s="187"/>
    </row>
    <row r="29" spans="1:15" ht="15">
      <c r="A29" s="196" t="s">
        <v>250</v>
      </c>
      <c r="B29" s="134"/>
      <c r="C29" s="134"/>
      <c r="D29" s="134"/>
      <c r="E29" s="134"/>
      <c r="F29" s="134"/>
      <c r="G29" s="134"/>
      <c r="H29" s="134"/>
      <c r="I29" s="134"/>
      <c r="J29" s="134">
        <f t="shared" si="3"/>
        <v>0</v>
      </c>
      <c r="K29" s="193"/>
      <c r="L29" s="193"/>
      <c r="M29" s="193"/>
      <c r="N29" s="195">
        <f t="shared" si="4"/>
        <v>0</v>
      </c>
      <c r="O29" s="187"/>
    </row>
    <row r="30" spans="1:15" ht="15">
      <c r="A30" s="196" t="s">
        <v>251</v>
      </c>
      <c r="B30" s="134"/>
      <c r="C30" s="134"/>
      <c r="D30" s="134"/>
      <c r="E30" s="134"/>
      <c r="F30" s="134"/>
      <c r="G30" s="134"/>
      <c r="H30" s="134"/>
      <c r="I30" s="134"/>
      <c r="J30" s="134">
        <f t="shared" si="3"/>
        <v>0</v>
      </c>
      <c r="K30" s="193"/>
      <c r="L30" s="193"/>
      <c r="M30" s="193"/>
      <c r="N30" s="195">
        <f t="shared" si="4"/>
        <v>0</v>
      </c>
      <c r="O30" s="187"/>
    </row>
    <row r="31" spans="1:15" ht="15">
      <c r="A31" s="133" t="s">
        <v>261</v>
      </c>
      <c r="B31" s="134"/>
      <c r="C31" s="134"/>
      <c r="D31" s="134"/>
      <c r="E31" s="134"/>
      <c r="F31" s="134"/>
      <c r="G31" s="134"/>
      <c r="H31" s="134"/>
      <c r="I31" s="134">
        <v>74975044</v>
      </c>
      <c r="J31" s="134">
        <f t="shared" si="3"/>
        <v>74975044</v>
      </c>
      <c r="K31" s="194"/>
      <c r="L31" s="194">
        <v>13121980</v>
      </c>
      <c r="M31" s="194"/>
      <c r="N31" s="195">
        <f t="shared" si="4"/>
        <v>13121980</v>
      </c>
      <c r="O31" s="187"/>
    </row>
    <row r="32" spans="1:15" ht="15">
      <c r="A32" s="133" t="s">
        <v>262</v>
      </c>
      <c r="B32" s="134"/>
      <c r="C32" s="134"/>
      <c r="D32" s="134"/>
      <c r="E32" s="134"/>
      <c r="F32" s="134"/>
      <c r="G32" s="134"/>
      <c r="H32" s="134"/>
      <c r="I32" s="134"/>
      <c r="J32" s="134">
        <f t="shared" si="3"/>
        <v>0</v>
      </c>
      <c r="K32" s="193"/>
      <c r="L32" s="193"/>
      <c r="M32" s="193"/>
      <c r="N32" s="195">
        <f t="shared" si="4"/>
        <v>0</v>
      </c>
      <c r="O32" s="187"/>
    </row>
    <row r="33" spans="1:15" ht="15">
      <c r="A33" s="135" t="s">
        <v>263</v>
      </c>
      <c r="B33" s="136">
        <f aca="true" t="shared" si="5" ref="B33:N33">B20+B24+B28+B31+B32+B23+B27</f>
        <v>2771577</v>
      </c>
      <c r="C33" s="136">
        <f t="shared" si="5"/>
        <v>9324351</v>
      </c>
      <c r="D33" s="136">
        <f t="shared" si="5"/>
        <v>824149</v>
      </c>
      <c r="E33" s="136">
        <f t="shared" si="5"/>
        <v>11441076</v>
      </c>
      <c r="F33" s="136">
        <f t="shared" si="5"/>
        <v>1405528</v>
      </c>
      <c r="G33" s="136">
        <f t="shared" si="5"/>
        <v>2722529</v>
      </c>
      <c r="H33" s="136">
        <f t="shared" si="5"/>
        <v>260865</v>
      </c>
      <c r="I33" s="136">
        <f t="shared" si="5"/>
        <v>8460987126</v>
      </c>
      <c r="J33" s="136">
        <f t="shared" si="5"/>
        <v>8489737201</v>
      </c>
      <c r="K33" s="136">
        <f t="shared" si="5"/>
        <v>6253137896</v>
      </c>
      <c r="L33" s="136">
        <f t="shared" si="5"/>
        <v>3231450319</v>
      </c>
      <c r="M33" s="136">
        <f t="shared" si="5"/>
        <v>1012325910</v>
      </c>
      <c r="N33" s="136">
        <f t="shared" si="5"/>
        <v>10496914125</v>
      </c>
      <c r="O33" s="187"/>
    </row>
    <row r="34" spans="1:15" ht="15">
      <c r="A34" s="133" t="s">
        <v>264</v>
      </c>
      <c r="B34" s="134"/>
      <c r="C34" s="134"/>
      <c r="D34" s="134"/>
      <c r="E34" s="134"/>
      <c r="F34" s="134"/>
      <c r="G34" s="134"/>
      <c r="H34" s="134"/>
      <c r="I34" s="134">
        <v>210920200</v>
      </c>
      <c r="J34" s="134">
        <f>SUM(B34:I34)</f>
        <v>210920200</v>
      </c>
      <c r="K34" s="193"/>
      <c r="L34" s="194">
        <v>121225200</v>
      </c>
      <c r="M34" s="194">
        <v>1500000</v>
      </c>
      <c r="N34" s="195">
        <f>SUM(K34:M34)</f>
        <v>122725200</v>
      </c>
      <c r="O34" s="187"/>
    </row>
    <row r="35" spans="1:15" ht="15">
      <c r="A35" s="133" t="s">
        <v>265</v>
      </c>
      <c r="B35" s="134"/>
      <c r="C35" s="134"/>
      <c r="D35" s="134"/>
      <c r="E35" s="134"/>
      <c r="F35" s="134"/>
      <c r="G35" s="134"/>
      <c r="H35" s="134"/>
      <c r="I35" s="134">
        <v>-1500000</v>
      </c>
      <c r="J35" s="134">
        <f>SUM(B35:I35)</f>
        <v>-1500000</v>
      </c>
      <c r="K35" s="193"/>
      <c r="L35" s="193"/>
      <c r="M35" s="193">
        <v>-1500000</v>
      </c>
      <c r="N35" s="195">
        <f>SUM(K35:M35)</f>
        <v>-1500000</v>
      </c>
      <c r="O35" s="187"/>
    </row>
    <row r="36" spans="1:15" ht="15">
      <c r="A36" s="133" t="s">
        <v>266</v>
      </c>
      <c r="B36" s="134"/>
      <c r="C36" s="134"/>
      <c r="D36" s="134"/>
      <c r="E36" s="134"/>
      <c r="F36" s="134"/>
      <c r="G36" s="134"/>
      <c r="H36" s="134"/>
      <c r="I36" s="134"/>
      <c r="J36" s="134">
        <f>SUM(B36:I36)</f>
        <v>0</v>
      </c>
      <c r="K36" s="193"/>
      <c r="L36" s="193"/>
      <c r="M36" s="193"/>
      <c r="N36" s="195">
        <f>SUM(K36:M36)</f>
        <v>0</v>
      </c>
      <c r="O36" s="187"/>
    </row>
    <row r="37" spans="1:15" ht="15">
      <c r="A37" s="133" t="s">
        <v>267</v>
      </c>
      <c r="B37" s="134"/>
      <c r="C37" s="134"/>
      <c r="D37" s="134"/>
      <c r="E37" s="134"/>
      <c r="F37" s="134"/>
      <c r="G37" s="134"/>
      <c r="H37" s="134"/>
      <c r="I37" s="134"/>
      <c r="J37" s="134">
        <f>SUM(B37:I37)</f>
        <v>0</v>
      </c>
      <c r="K37" s="193"/>
      <c r="L37" s="193"/>
      <c r="M37" s="193"/>
      <c r="N37" s="195">
        <f>SUM(K37:M37)</f>
        <v>0</v>
      </c>
      <c r="O37" s="187"/>
    </row>
    <row r="38" spans="1:15" ht="15">
      <c r="A38" s="135" t="s">
        <v>268</v>
      </c>
      <c r="B38" s="136">
        <f aca="true" t="shared" si="6" ref="B38:N38">B34+B36+B37+B35</f>
        <v>0</v>
      </c>
      <c r="C38" s="136">
        <f t="shared" si="6"/>
        <v>0</v>
      </c>
      <c r="D38" s="136">
        <f t="shared" si="6"/>
        <v>0</v>
      </c>
      <c r="E38" s="136">
        <f t="shared" si="6"/>
        <v>0</v>
      </c>
      <c r="F38" s="136">
        <f t="shared" si="6"/>
        <v>0</v>
      </c>
      <c r="G38" s="136">
        <f t="shared" si="6"/>
        <v>0</v>
      </c>
      <c r="H38" s="136">
        <f t="shared" si="6"/>
        <v>0</v>
      </c>
      <c r="I38" s="136">
        <f t="shared" si="6"/>
        <v>209420200</v>
      </c>
      <c r="J38" s="136">
        <f t="shared" si="6"/>
        <v>209420200</v>
      </c>
      <c r="K38" s="136">
        <f t="shared" si="6"/>
        <v>0</v>
      </c>
      <c r="L38" s="136">
        <f t="shared" si="6"/>
        <v>121225200</v>
      </c>
      <c r="M38" s="136">
        <f t="shared" si="6"/>
        <v>0</v>
      </c>
      <c r="N38" s="136">
        <f t="shared" si="6"/>
        <v>121225200</v>
      </c>
      <c r="O38" s="187"/>
    </row>
    <row r="39" spans="1:15" ht="15">
      <c r="A39" s="196" t="s">
        <v>143</v>
      </c>
      <c r="B39" s="137"/>
      <c r="C39" s="137"/>
      <c r="D39" s="137"/>
      <c r="E39" s="137"/>
      <c r="F39" s="137"/>
      <c r="G39" s="137"/>
      <c r="H39" s="137"/>
      <c r="I39" s="134"/>
      <c r="J39" s="134">
        <f>SUM(B39:I39)</f>
        <v>0</v>
      </c>
      <c r="K39" s="193">
        <v>0</v>
      </c>
      <c r="L39" s="199"/>
      <c r="M39" s="199"/>
      <c r="N39" s="200">
        <f>SUM(K39:M39)</f>
        <v>0</v>
      </c>
      <c r="O39" s="187"/>
    </row>
    <row r="40" spans="1:15" ht="15">
      <c r="A40" s="196" t="s">
        <v>269</v>
      </c>
      <c r="B40" s="137"/>
      <c r="C40" s="137"/>
      <c r="D40" s="137"/>
      <c r="E40" s="137"/>
      <c r="F40" s="137"/>
      <c r="G40" s="137"/>
      <c r="H40" s="137"/>
      <c r="I40" s="134"/>
      <c r="J40" s="134">
        <f>SUM(B40:I40)</f>
        <v>0</v>
      </c>
      <c r="K40" s="193">
        <v>0</v>
      </c>
      <c r="L40" s="193"/>
      <c r="M40" s="193"/>
      <c r="N40" s="195">
        <f>SUM(K40:M40)</f>
        <v>0</v>
      </c>
      <c r="O40" s="187"/>
    </row>
    <row r="41" spans="1:15" ht="15">
      <c r="A41" s="135" t="s">
        <v>270</v>
      </c>
      <c r="B41" s="136">
        <f aca="true" t="shared" si="7" ref="B41:N41">B39+B40</f>
        <v>0</v>
      </c>
      <c r="C41" s="136">
        <f t="shared" si="7"/>
        <v>0</v>
      </c>
      <c r="D41" s="136">
        <f t="shared" si="7"/>
        <v>0</v>
      </c>
      <c r="E41" s="136">
        <f t="shared" si="7"/>
        <v>0</v>
      </c>
      <c r="F41" s="136">
        <f t="shared" si="7"/>
        <v>0</v>
      </c>
      <c r="G41" s="136">
        <f t="shared" si="7"/>
        <v>0</v>
      </c>
      <c r="H41" s="136">
        <f t="shared" si="7"/>
        <v>0</v>
      </c>
      <c r="I41" s="136">
        <f t="shared" si="7"/>
        <v>0</v>
      </c>
      <c r="J41" s="136">
        <f t="shared" si="7"/>
        <v>0</v>
      </c>
      <c r="K41" s="136">
        <f t="shared" si="7"/>
        <v>0</v>
      </c>
      <c r="L41" s="136">
        <f t="shared" si="7"/>
        <v>0</v>
      </c>
      <c r="M41" s="136">
        <f t="shared" si="7"/>
        <v>0</v>
      </c>
      <c r="N41" s="138">
        <f t="shared" si="7"/>
        <v>0</v>
      </c>
      <c r="O41" s="187"/>
    </row>
    <row r="42" spans="1:15" ht="15">
      <c r="A42" s="139" t="s">
        <v>271</v>
      </c>
      <c r="B42" s="140">
        <f aca="true" t="shared" si="8" ref="B42:N42">B19+B33+B38+B41</f>
        <v>3562391</v>
      </c>
      <c r="C42" s="140">
        <f t="shared" si="8"/>
        <v>9324351</v>
      </c>
      <c r="D42" s="140">
        <f t="shared" si="8"/>
        <v>824149</v>
      </c>
      <c r="E42" s="140">
        <f t="shared" si="8"/>
        <v>11801116</v>
      </c>
      <c r="F42" s="140">
        <f t="shared" si="8"/>
        <v>1660712</v>
      </c>
      <c r="G42" s="140">
        <f t="shared" si="8"/>
        <v>2722529</v>
      </c>
      <c r="H42" s="140">
        <f t="shared" si="8"/>
        <v>260865</v>
      </c>
      <c r="I42" s="140">
        <f t="shared" si="8"/>
        <v>8680320313</v>
      </c>
      <c r="J42" s="140">
        <f t="shared" si="8"/>
        <v>8710476426</v>
      </c>
      <c r="K42" s="140">
        <f t="shared" si="8"/>
        <v>6253137896</v>
      </c>
      <c r="L42" s="140">
        <f t="shared" si="8"/>
        <v>3636362409</v>
      </c>
      <c r="M42" s="140">
        <f t="shared" si="8"/>
        <v>1012325910</v>
      </c>
      <c r="N42" s="140">
        <f t="shared" si="8"/>
        <v>10901826215</v>
      </c>
      <c r="O42" s="187"/>
    </row>
    <row r="43" spans="1:15" ht="15">
      <c r="A43" s="135" t="s">
        <v>272</v>
      </c>
      <c r="B43" s="136"/>
      <c r="C43" s="136"/>
      <c r="D43" s="136"/>
      <c r="E43" s="136"/>
      <c r="F43" s="136"/>
      <c r="G43" s="136"/>
      <c r="H43" s="136"/>
      <c r="I43" s="136"/>
      <c r="J43" s="136">
        <f>SUM(B43:I43)</f>
        <v>0</v>
      </c>
      <c r="K43" s="201"/>
      <c r="L43" s="201"/>
      <c r="M43" s="201"/>
      <c r="N43" s="202">
        <f>SUM(K43:M43)</f>
        <v>0</v>
      </c>
      <c r="O43" s="187"/>
    </row>
    <row r="44" spans="1:15" ht="15">
      <c r="A44" s="135" t="s">
        <v>273</v>
      </c>
      <c r="B44" s="136"/>
      <c r="C44" s="136"/>
      <c r="D44" s="136"/>
      <c r="E44" s="136"/>
      <c r="F44" s="136"/>
      <c r="G44" s="136"/>
      <c r="H44" s="136"/>
      <c r="I44" s="136"/>
      <c r="J44" s="136">
        <f>SUM(B44:I44)</f>
        <v>0</v>
      </c>
      <c r="K44" s="201"/>
      <c r="L44" s="201"/>
      <c r="M44" s="201"/>
      <c r="N44" s="202">
        <f>SUM(K44:M44)</f>
        <v>0</v>
      </c>
      <c r="O44" s="187"/>
    </row>
    <row r="45" spans="1:15" ht="15">
      <c r="A45" s="139" t="s">
        <v>274</v>
      </c>
      <c r="B45" s="140">
        <f aca="true" t="shared" si="9" ref="B45:N45">SUM(B43:B44)</f>
        <v>0</v>
      </c>
      <c r="C45" s="140">
        <f t="shared" si="9"/>
        <v>0</v>
      </c>
      <c r="D45" s="140">
        <f t="shared" si="9"/>
        <v>0</v>
      </c>
      <c r="E45" s="140">
        <f t="shared" si="9"/>
        <v>0</v>
      </c>
      <c r="F45" s="140">
        <f t="shared" si="9"/>
        <v>0</v>
      </c>
      <c r="G45" s="140">
        <f t="shared" si="9"/>
        <v>0</v>
      </c>
      <c r="H45" s="140">
        <f t="shared" si="9"/>
        <v>0</v>
      </c>
      <c r="I45" s="140">
        <f t="shared" si="9"/>
        <v>0</v>
      </c>
      <c r="J45" s="140">
        <f t="shared" si="9"/>
        <v>0</v>
      </c>
      <c r="K45" s="140">
        <f t="shared" si="9"/>
        <v>0</v>
      </c>
      <c r="L45" s="140">
        <f t="shared" si="9"/>
        <v>0</v>
      </c>
      <c r="M45" s="140">
        <f t="shared" si="9"/>
        <v>0</v>
      </c>
      <c r="N45" s="140">
        <f t="shared" si="9"/>
        <v>0</v>
      </c>
      <c r="O45" s="187"/>
    </row>
    <row r="46" spans="1:15" ht="15">
      <c r="A46" s="133" t="s">
        <v>275</v>
      </c>
      <c r="B46" s="134"/>
      <c r="C46" s="134"/>
      <c r="D46" s="134"/>
      <c r="E46" s="134"/>
      <c r="F46" s="134"/>
      <c r="G46" s="134"/>
      <c r="H46" s="134"/>
      <c r="I46" s="134">
        <v>0</v>
      </c>
      <c r="J46" s="134">
        <f>SUM(B46:I46)</f>
        <v>0</v>
      </c>
      <c r="K46" s="193"/>
      <c r="L46" s="193"/>
      <c r="M46" s="193"/>
      <c r="N46" s="195">
        <f>SUM(K46:M46)</f>
        <v>0</v>
      </c>
      <c r="O46" s="187"/>
    </row>
    <row r="47" spans="1:15" ht="15">
      <c r="A47" s="133" t="s">
        <v>276</v>
      </c>
      <c r="B47" s="134">
        <v>316525</v>
      </c>
      <c r="C47" s="134">
        <v>209865</v>
      </c>
      <c r="D47" s="134">
        <v>90840</v>
      </c>
      <c r="E47" s="134">
        <v>316660</v>
      </c>
      <c r="F47" s="134">
        <v>500000</v>
      </c>
      <c r="G47" s="134">
        <v>438940</v>
      </c>
      <c r="H47" s="134">
        <v>574400</v>
      </c>
      <c r="I47" s="134">
        <v>658205</v>
      </c>
      <c r="J47" s="134">
        <f>SUM(B47:I47)</f>
        <v>3105435</v>
      </c>
      <c r="K47" s="193"/>
      <c r="L47" s="193"/>
      <c r="M47" s="193"/>
      <c r="N47" s="195">
        <f>SUM(K47:M47)</f>
        <v>0</v>
      </c>
      <c r="O47" s="187"/>
    </row>
    <row r="48" spans="1:15" ht="15">
      <c r="A48" s="133" t="s">
        <v>277</v>
      </c>
      <c r="B48" s="134">
        <v>16056141</v>
      </c>
      <c r="C48" s="134">
        <v>13023767</v>
      </c>
      <c r="D48" s="134">
        <v>40579</v>
      </c>
      <c r="E48" s="134">
        <v>9667365</v>
      </c>
      <c r="F48" s="134">
        <v>7627248</v>
      </c>
      <c r="G48" s="134">
        <v>11023254</v>
      </c>
      <c r="H48" s="134">
        <v>6859572</v>
      </c>
      <c r="I48" s="134">
        <v>1388456400</v>
      </c>
      <c r="J48" s="134">
        <f>SUM(B48:I48)</f>
        <v>1452754326</v>
      </c>
      <c r="K48" s="193"/>
      <c r="L48" s="193"/>
      <c r="M48" s="193"/>
      <c r="N48" s="195">
        <f>SUM(K48:M48)</f>
        <v>0</v>
      </c>
      <c r="O48" s="187"/>
    </row>
    <row r="49" spans="1:15" ht="15">
      <c r="A49" s="133" t="s">
        <v>278</v>
      </c>
      <c r="B49" s="134"/>
      <c r="C49" s="134"/>
      <c r="D49" s="134"/>
      <c r="E49" s="134"/>
      <c r="F49" s="134"/>
      <c r="G49" s="134"/>
      <c r="H49" s="134"/>
      <c r="I49" s="134">
        <v>0</v>
      </c>
      <c r="J49" s="134">
        <f>SUM(B49:I49)</f>
        <v>0</v>
      </c>
      <c r="K49" s="193"/>
      <c r="L49" s="193"/>
      <c r="M49" s="193"/>
      <c r="N49" s="195">
        <f>SUM(K49:M49)</f>
        <v>0</v>
      </c>
      <c r="O49" s="187"/>
    </row>
    <row r="50" spans="1:15" ht="15">
      <c r="A50" s="133" t="s">
        <v>279</v>
      </c>
      <c r="B50" s="134"/>
      <c r="C50" s="134"/>
      <c r="D50" s="134"/>
      <c r="E50" s="134"/>
      <c r="F50" s="134"/>
      <c r="G50" s="134"/>
      <c r="H50" s="134"/>
      <c r="I50" s="134">
        <v>0</v>
      </c>
      <c r="J50" s="134">
        <f>SUM(B50:I50)</f>
        <v>0</v>
      </c>
      <c r="K50" s="193"/>
      <c r="L50" s="193"/>
      <c r="M50" s="193"/>
      <c r="N50" s="195">
        <f>SUM(K50:M50)</f>
        <v>0</v>
      </c>
      <c r="O50" s="187"/>
    </row>
    <row r="51" spans="1:15" ht="15">
      <c r="A51" s="139" t="s">
        <v>280</v>
      </c>
      <c r="B51" s="140">
        <f aca="true" t="shared" si="10" ref="B51:N51">SUM(B46:B50)</f>
        <v>16372666</v>
      </c>
      <c r="C51" s="140">
        <f t="shared" si="10"/>
        <v>13233632</v>
      </c>
      <c r="D51" s="140">
        <f t="shared" si="10"/>
        <v>131419</v>
      </c>
      <c r="E51" s="140">
        <f t="shared" si="10"/>
        <v>9984025</v>
      </c>
      <c r="F51" s="140">
        <f t="shared" si="10"/>
        <v>8127248</v>
      </c>
      <c r="G51" s="140">
        <f t="shared" si="10"/>
        <v>11462194</v>
      </c>
      <c r="H51" s="140">
        <f t="shared" si="10"/>
        <v>7433972</v>
      </c>
      <c r="I51" s="140">
        <f t="shared" si="10"/>
        <v>1389114605</v>
      </c>
      <c r="J51" s="140">
        <f t="shared" si="10"/>
        <v>1455859761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0</v>
      </c>
      <c r="O51" s="187"/>
    </row>
    <row r="52" spans="1:15" ht="15">
      <c r="A52" s="133" t="s">
        <v>281</v>
      </c>
      <c r="B52" s="134">
        <v>222148</v>
      </c>
      <c r="C52" s="134">
        <v>446766</v>
      </c>
      <c r="D52" s="134">
        <v>0</v>
      </c>
      <c r="E52" s="134">
        <v>0</v>
      </c>
      <c r="F52" s="134">
        <v>374000</v>
      </c>
      <c r="G52" s="134">
        <v>40374</v>
      </c>
      <c r="H52" s="134">
        <v>1487755</v>
      </c>
      <c r="I52" s="134">
        <v>35901341</v>
      </c>
      <c r="J52" s="134">
        <f>SUM(B52:I52)</f>
        <v>38472384</v>
      </c>
      <c r="K52" s="193"/>
      <c r="L52" s="193"/>
      <c r="M52" s="193"/>
      <c r="N52" s="195">
        <f>SUM(K52:M52)</f>
        <v>0</v>
      </c>
      <c r="O52" s="187"/>
    </row>
    <row r="53" spans="1:15" ht="15">
      <c r="A53" s="133" t="s">
        <v>282</v>
      </c>
      <c r="B53" s="134">
        <v>0</v>
      </c>
      <c r="C53" s="134">
        <v>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50479383</v>
      </c>
      <c r="J53" s="134">
        <f>SUM(B53:I53)</f>
        <v>50479383</v>
      </c>
      <c r="K53" s="193"/>
      <c r="L53" s="193"/>
      <c r="M53" s="193"/>
      <c r="N53" s="195">
        <f>SUM(K53:M53)</f>
        <v>0</v>
      </c>
      <c r="O53" s="187"/>
    </row>
    <row r="54" spans="1:15" ht="15">
      <c r="A54" s="133" t="s">
        <v>283</v>
      </c>
      <c r="B54" s="134">
        <v>384000</v>
      </c>
      <c r="C54" s="134">
        <v>0</v>
      </c>
      <c r="D54" s="134">
        <v>0</v>
      </c>
      <c r="E54" s="134">
        <v>0</v>
      </c>
      <c r="F54" s="134">
        <v>590000</v>
      </c>
      <c r="G54" s="134">
        <v>238000</v>
      </c>
      <c r="H54" s="134">
        <v>458333</v>
      </c>
      <c r="I54" s="134">
        <v>12853947</v>
      </c>
      <c r="J54" s="134">
        <f>SUM(B54:I54)</f>
        <v>14524280</v>
      </c>
      <c r="K54" s="193"/>
      <c r="L54" s="193"/>
      <c r="M54" s="193"/>
      <c r="N54" s="195">
        <f>SUM(K54:M54)</f>
        <v>0</v>
      </c>
      <c r="O54" s="187"/>
    </row>
    <row r="55" spans="1:15" s="191" customFormat="1" ht="15">
      <c r="A55" s="139" t="s">
        <v>284</v>
      </c>
      <c r="B55" s="140">
        <f aca="true" t="shared" si="11" ref="B55:N55">SUM(B52:B54)</f>
        <v>606148</v>
      </c>
      <c r="C55" s="140">
        <f t="shared" si="11"/>
        <v>446766</v>
      </c>
      <c r="D55" s="140">
        <f t="shared" si="11"/>
        <v>0</v>
      </c>
      <c r="E55" s="140">
        <f t="shared" si="11"/>
        <v>0</v>
      </c>
      <c r="F55" s="140">
        <f t="shared" si="11"/>
        <v>964000</v>
      </c>
      <c r="G55" s="140">
        <f t="shared" si="11"/>
        <v>278374</v>
      </c>
      <c r="H55" s="140">
        <f t="shared" si="11"/>
        <v>1946088</v>
      </c>
      <c r="I55" s="140">
        <f t="shared" si="11"/>
        <v>99234671</v>
      </c>
      <c r="J55" s="140">
        <f t="shared" si="11"/>
        <v>103476047</v>
      </c>
      <c r="K55" s="140">
        <f t="shared" si="11"/>
        <v>0</v>
      </c>
      <c r="L55" s="140">
        <f t="shared" si="11"/>
        <v>0</v>
      </c>
      <c r="M55" s="140">
        <f t="shared" si="11"/>
        <v>0</v>
      </c>
      <c r="N55" s="140">
        <f t="shared" si="11"/>
        <v>0</v>
      </c>
      <c r="O55" s="187"/>
    </row>
    <row r="56" spans="1:15" ht="15">
      <c r="A56" s="139" t="s">
        <v>285</v>
      </c>
      <c r="B56" s="140">
        <v>408730</v>
      </c>
      <c r="C56" s="140">
        <v>120673</v>
      </c>
      <c r="D56" s="140">
        <v>47367</v>
      </c>
      <c r="E56" s="140">
        <v>111549</v>
      </c>
      <c r="F56" s="140">
        <v>69520</v>
      </c>
      <c r="G56" s="140">
        <v>151564</v>
      </c>
      <c r="H56" s="140">
        <v>29899</v>
      </c>
      <c r="I56" s="140">
        <v>604380</v>
      </c>
      <c r="J56" s="140">
        <f>SUM(B56:I56)</f>
        <v>1543682</v>
      </c>
      <c r="K56" s="198"/>
      <c r="L56" s="198"/>
      <c r="M56" s="198"/>
      <c r="N56" s="203">
        <f>SUM(K56:M56)</f>
        <v>0</v>
      </c>
      <c r="O56" s="187"/>
    </row>
    <row r="57" spans="1:15" ht="15">
      <c r="A57" s="139" t="s">
        <v>286</v>
      </c>
      <c r="B57" s="140">
        <v>0</v>
      </c>
      <c r="C57" s="140">
        <v>0</v>
      </c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f>SUM(B57:I57)</f>
        <v>0</v>
      </c>
      <c r="K57" s="198"/>
      <c r="L57" s="198"/>
      <c r="M57" s="198"/>
      <c r="N57" s="203">
        <f>SUM(K57:M57)</f>
        <v>0</v>
      </c>
      <c r="O57" s="187"/>
    </row>
    <row r="58" spans="1:15" ht="15">
      <c r="A58" s="141" t="s">
        <v>287</v>
      </c>
      <c r="B58" s="142">
        <f aca="true" t="shared" si="12" ref="B58:N58">B42+B45+B51+B55+B56+B57</f>
        <v>20949935</v>
      </c>
      <c r="C58" s="142">
        <f t="shared" si="12"/>
        <v>23125422</v>
      </c>
      <c r="D58" s="142">
        <f t="shared" si="12"/>
        <v>1002935</v>
      </c>
      <c r="E58" s="142">
        <f t="shared" si="12"/>
        <v>21896690</v>
      </c>
      <c r="F58" s="142">
        <f t="shared" si="12"/>
        <v>10821480</v>
      </c>
      <c r="G58" s="142">
        <f t="shared" si="12"/>
        <v>14614661</v>
      </c>
      <c r="H58" s="142">
        <f t="shared" si="12"/>
        <v>9670824</v>
      </c>
      <c r="I58" s="142">
        <f t="shared" si="12"/>
        <v>10169273969</v>
      </c>
      <c r="J58" s="142">
        <f t="shared" si="12"/>
        <v>10271355916</v>
      </c>
      <c r="K58" s="142">
        <f t="shared" si="12"/>
        <v>6253137896</v>
      </c>
      <c r="L58" s="142">
        <f t="shared" si="12"/>
        <v>3636362409</v>
      </c>
      <c r="M58" s="142">
        <f t="shared" si="12"/>
        <v>1012325910</v>
      </c>
      <c r="N58" s="142">
        <f t="shared" si="12"/>
        <v>10901826215</v>
      </c>
      <c r="O58" s="187"/>
    </row>
    <row r="59" spans="1:15" ht="39">
      <c r="A59" s="204" t="s">
        <v>288</v>
      </c>
      <c r="B59" s="143"/>
      <c r="C59" s="143"/>
      <c r="D59" s="143"/>
      <c r="E59" s="143"/>
      <c r="F59" s="143"/>
      <c r="G59" s="143"/>
      <c r="H59" s="143"/>
      <c r="I59" s="143">
        <f>953862214-272381242</f>
        <v>681480972</v>
      </c>
      <c r="J59" s="143">
        <f>SUM(B59:I59)</f>
        <v>681480972</v>
      </c>
      <c r="K59" s="193"/>
      <c r="L59" s="193"/>
      <c r="M59" s="193"/>
      <c r="N59" s="195">
        <f>SUM(K59:M59)</f>
        <v>0</v>
      </c>
      <c r="O59" s="187"/>
    </row>
    <row r="60" spans="1:15" ht="15">
      <c r="A60" s="196" t="s">
        <v>289</v>
      </c>
      <c r="B60" s="143"/>
      <c r="C60" s="143"/>
      <c r="D60" s="143"/>
      <c r="E60" s="143"/>
      <c r="F60" s="143"/>
      <c r="G60" s="143"/>
      <c r="H60" s="143"/>
      <c r="I60" s="143"/>
      <c r="J60" s="143">
        <f>SUM(B60:I60)</f>
        <v>0</v>
      </c>
      <c r="K60" s="193"/>
      <c r="L60" s="193"/>
      <c r="M60" s="193"/>
      <c r="N60" s="195">
        <f>SUM(K60:M60)</f>
        <v>0</v>
      </c>
      <c r="O60" s="187"/>
    </row>
    <row r="61" spans="1:15" ht="15">
      <c r="A61" s="196" t="s">
        <v>290</v>
      </c>
      <c r="B61" s="143"/>
      <c r="C61" s="143"/>
      <c r="D61" s="143"/>
      <c r="E61" s="143"/>
      <c r="F61" s="143"/>
      <c r="G61" s="143"/>
      <c r="H61" s="143"/>
      <c r="I61" s="143"/>
      <c r="J61" s="143">
        <f>SUM(B61:I61)</f>
        <v>0</v>
      </c>
      <c r="K61" s="193"/>
      <c r="L61" s="193"/>
      <c r="M61" s="193"/>
      <c r="N61" s="195">
        <f>SUM(K61:M61)</f>
        <v>0</v>
      </c>
      <c r="O61" s="187"/>
    </row>
    <row r="62" spans="1:15" ht="15">
      <c r="A62" s="257" t="s">
        <v>11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9"/>
      <c r="O62" s="187"/>
    </row>
    <row r="63" spans="1:15" ht="15">
      <c r="A63" s="133" t="s">
        <v>291</v>
      </c>
      <c r="B63" s="134">
        <v>32826</v>
      </c>
      <c r="C63" s="134">
        <v>627000</v>
      </c>
      <c r="D63" s="134">
        <v>0</v>
      </c>
      <c r="E63" s="134">
        <v>354000</v>
      </c>
      <c r="F63" s="134">
        <v>52000</v>
      </c>
      <c r="G63" s="134">
        <v>0</v>
      </c>
      <c r="H63" s="134">
        <v>0</v>
      </c>
      <c r="I63" s="134">
        <v>3972396</v>
      </c>
      <c r="J63" s="134">
        <f>SUM(B63:I63)</f>
        <v>5038222</v>
      </c>
      <c r="K63" s="193"/>
      <c r="L63" s="193"/>
      <c r="M63" s="193"/>
      <c r="N63" s="195">
        <f>SUM(K63:M63)</f>
        <v>0</v>
      </c>
      <c r="O63" s="187"/>
    </row>
    <row r="64" spans="1:15" ht="15">
      <c r="A64" s="133" t="s">
        <v>292</v>
      </c>
      <c r="B64" s="134">
        <v>1481441</v>
      </c>
      <c r="C64" s="134">
        <v>1846173</v>
      </c>
      <c r="D64" s="134">
        <v>309805</v>
      </c>
      <c r="E64" s="134">
        <v>1202586</v>
      </c>
      <c r="F64" s="134">
        <v>1762782</v>
      </c>
      <c r="G64" s="134">
        <v>666479</v>
      </c>
      <c r="H64" s="134">
        <v>520220</v>
      </c>
      <c r="I64" s="134">
        <v>31671616</v>
      </c>
      <c r="J64" s="134">
        <f>SUM(B64:I64)</f>
        <v>39461102</v>
      </c>
      <c r="K64" s="193"/>
      <c r="L64" s="193"/>
      <c r="M64" s="193"/>
      <c r="N64" s="195">
        <f>SUM(K64:M64)</f>
        <v>0</v>
      </c>
      <c r="O64" s="187"/>
    </row>
    <row r="65" spans="1:15" ht="15">
      <c r="A65" s="133" t="s">
        <v>293</v>
      </c>
      <c r="B65" s="134">
        <v>0</v>
      </c>
      <c r="C65" s="134">
        <v>180996</v>
      </c>
      <c r="D65" s="134">
        <v>0</v>
      </c>
      <c r="E65" s="134">
        <v>0</v>
      </c>
      <c r="F65" s="134">
        <v>0</v>
      </c>
      <c r="G65" s="134">
        <v>542988</v>
      </c>
      <c r="H65" s="134">
        <v>361992</v>
      </c>
      <c r="I65" s="134">
        <v>17055239</v>
      </c>
      <c r="J65" s="134">
        <f>SUM(B65:I65)</f>
        <v>18141215</v>
      </c>
      <c r="K65" s="193"/>
      <c r="L65" s="193"/>
      <c r="M65" s="193"/>
      <c r="N65" s="195">
        <f>SUM(K65:M65)</f>
        <v>0</v>
      </c>
      <c r="O65" s="187"/>
    </row>
    <row r="66" spans="1:15" ht="15">
      <c r="A66" s="139" t="s">
        <v>294</v>
      </c>
      <c r="B66" s="140">
        <f aca="true" t="shared" si="13" ref="B66:N66">B63+B64+B65</f>
        <v>1514267</v>
      </c>
      <c r="C66" s="140">
        <f t="shared" si="13"/>
        <v>2654169</v>
      </c>
      <c r="D66" s="140">
        <f t="shared" si="13"/>
        <v>309805</v>
      </c>
      <c r="E66" s="140">
        <f t="shared" si="13"/>
        <v>1556586</v>
      </c>
      <c r="F66" s="140">
        <f t="shared" si="13"/>
        <v>1814782</v>
      </c>
      <c r="G66" s="140">
        <f t="shared" si="13"/>
        <v>1209467</v>
      </c>
      <c r="H66" s="140">
        <f t="shared" si="13"/>
        <v>882212</v>
      </c>
      <c r="I66" s="140">
        <f t="shared" si="13"/>
        <v>52699251</v>
      </c>
      <c r="J66" s="140">
        <f t="shared" si="13"/>
        <v>62640539</v>
      </c>
      <c r="K66" s="140">
        <f t="shared" si="13"/>
        <v>0</v>
      </c>
      <c r="L66" s="140">
        <f t="shared" si="13"/>
        <v>0</v>
      </c>
      <c r="M66" s="140">
        <f t="shared" si="13"/>
        <v>0</v>
      </c>
      <c r="N66" s="140">
        <f t="shared" si="13"/>
        <v>0</v>
      </c>
      <c r="O66" s="187"/>
    </row>
    <row r="67" spans="1:15" ht="15.75" thickBot="1">
      <c r="A67" s="144" t="s">
        <v>295</v>
      </c>
      <c r="B67" s="205"/>
      <c r="C67" s="205"/>
      <c r="D67" s="205"/>
      <c r="E67" s="205"/>
      <c r="F67" s="205"/>
      <c r="G67" s="205"/>
      <c r="H67" s="205"/>
      <c r="I67" s="205"/>
      <c r="J67" s="205">
        <f>SUM(B67:I67)</f>
        <v>0</v>
      </c>
      <c r="K67" s="205"/>
      <c r="L67" s="205"/>
      <c r="M67" s="205"/>
      <c r="N67" s="206">
        <f>SUM(K67:M67)</f>
        <v>0</v>
      </c>
      <c r="O67" s="187"/>
    </row>
  </sheetData>
  <sheetProtection/>
  <mergeCells count="20">
    <mergeCell ref="A62:N62"/>
    <mergeCell ref="A10:N10"/>
    <mergeCell ref="A8:A9"/>
    <mergeCell ref="A1:P1"/>
    <mergeCell ref="J8:J9"/>
    <mergeCell ref="I8:I9"/>
    <mergeCell ref="C8:C9"/>
    <mergeCell ref="D8:D9"/>
    <mergeCell ref="H8:H9"/>
    <mergeCell ref="N8:N9"/>
    <mergeCell ref="K8:K9"/>
    <mergeCell ref="L8:L9"/>
    <mergeCell ref="M8:M9"/>
    <mergeCell ref="A2:D2"/>
    <mergeCell ref="A4:M4"/>
    <mergeCell ref="B8:B9"/>
    <mergeCell ref="A3:P3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27.8515625" style="1" customWidth="1"/>
    <col min="4" max="4" width="11.140625" style="1" customWidth="1"/>
    <col min="5" max="5" width="6.57421875" style="1" customWidth="1"/>
    <col min="6" max="6" width="12.00390625" style="1" customWidth="1"/>
    <col min="7" max="16384" width="9.140625" style="1" customWidth="1"/>
  </cols>
  <sheetData>
    <row r="1" spans="1:4" ht="15">
      <c r="A1" s="248" t="s">
        <v>328</v>
      </c>
      <c r="B1" s="248"/>
      <c r="C1" s="248"/>
      <c r="D1" s="248"/>
    </row>
    <row r="3" spans="2:6" ht="13.5">
      <c r="B3" s="265" t="s">
        <v>318</v>
      </c>
      <c r="C3" s="265"/>
      <c r="D3" s="265"/>
      <c r="E3" s="265"/>
      <c r="F3" s="265"/>
    </row>
    <row r="4" spans="2:6" ht="13.5">
      <c r="B4" s="265" t="s">
        <v>61</v>
      </c>
      <c r="C4" s="265"/>
      <c r="D4" s="265"/>
      <c r="E4" s="265"/>
      <c r="F4" s="265"/>
    </row>
    <row r="5" ht="12.75">
      <c r="B5" s="35"/>
    </row>
    <row r="6" ht="12.75">
      <c r="B6" s="4"/>
    </row>
    <row r="7" ht="13.5">
      <c r="B7" s="3" t="s">
        <v>62</v>
      </c>
    </row>
    <row r="9" ht="13.5">
      <c r="B9" s="3" t="s">
        <v>63</v>
      </c>
    </row>
    <row r="11" spans="2:6" ht="12.75">
      <c r="B11" s="2" t="s">
        <v>64</v>
      </c>
      <c r="C11" s="2" t="s">
        <v>65</v>
      </c>
      <c r="D11" s="52" t="s">
        <v>66</v>
      </c>
      <c r="E11" s="52" t="s">
        <v>67</v>
      </c>
      <c r="F11" s="52" t="s">
        <v>68</v>
      </c>
    </row>
    <row r="12" spans="2:5" ht="12.75">
      <c r="B12" s="53" t="s">
        <v>30</v>
      </c>
      <c r="D12" s="52" t="s">
        <v>69</v>
      </c>
      <c r="E12" s="54"/>
    </row>
    <row r="13" spans="2:6" ht="12.75">
      <c r="B13" s="1" t="s">
        <v>70</v>
      </c>
      <c r="C13" s="1" t="s">
        <v>71</v>
      </c>
      <c r="D13" s="55">
        <v>1558000</v>
      </c>
      <c r="E13" s="54">
        <v>26</v>
      </c>
      <c r="F13" s="55">
        <v>40508000</v>
      </c>
    </row>
    <row r="14" spans="2:6" ht="12.75">
      <c r="B14" s="1" t="s">
        <v>72</v>
      </c>
      <c r="C14" s="1" t="s">
        <v>73</v>
      </c>
      <c r="D14" s="55">
        <v>155800</v>
      </c>
      <c r="E14" s="54">
        <v>9</v>
      </c>
      <c r="F14" s="55">
        <v>1402200</v>
      </c>
    </row>
    <row r="15" spans="5:6" ht="12.75">
      <c r="E15" s="54"/>
      <c r="F15" s="56">
        <f>SUM(F13:F14)</f>
        <v>41910200</v>
      </c>
    </row>
    <row r="16" spans="5:6" ht="12.75">
      <c r="E16" s="54"/>
      <c r="F16" s="56"/>
    </row>
    <row r="17" ht="13.5">
      <c r="B17" s="3" t="s">
        <v>78</v>
      </c>
    </row>
    <row r="18" spans="2:6" ht="12.75">
      <c r="B18" s="267" t="s">
        <v>74</v>
      </c>
      <c r="C18" s="267"/>
      <c r="D18" s="267"/>
      <c r="F18" s="212">
        <f>79315000+88195000</f>
        <v>167510000</v>
      </c>
    </row>
    <row r="19" spans="2:6" ht="12.75">
      <c r="B19" s="267" t="s">
        <v>75</v>
      </c>
      <c r="C19" s="267"/>
      <c r="D19" s="267"/>
      <c r="F19" s="6">
        <v>0</v>
      </c>
    </row>
    <row r="21" spans="2:6" ht="13.5">
      <c r="B21" s="3" t="s">
        <v>76</v>
      </c>
      <c r="D21" s="3" t="s">
        <v>77</v>
      </c>
      <c r="F21" s="5">
        <f>F15+F18+F19</f>
        <v>209420200</v>
      </c>
    </row>
    <row r="22" ht="13.5">
      <c r="B22" s="3"/>
    </row>
    <row r="23" ht="13.5">
      <c r="B23" s="3"/>
    </row>
    <row r="24" spans="2:6" ht="12.75">
      <c r="B24" s="266"/>
      <c r="C24" s="266"/>
      <c r="D24" s="266"/>
      <c r="E24" s="266"/>
      <c r="F24" s="266"/>
    </row>
  </sheetData>
  <sheetProtection/>
  <mergeCells count="6">
    <mergeCell ref="A1:D1"/>
    <mergeCell ref="B3:F3"/>
    <mergeCell ref="B4:F4"/>
    <mergeCell ref="B24:F24"/>
    <mergeCell ref="B18:D18"/>
    <mergeCell ref="B19:D19"/>
  </mergeCells>
  <printOptions/>
  <pageMargins left="0.48" right="0.4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</dc:creator>
  <cp:keywords/>
  <dc:description/>
  <cp:lastModifiedBy>user</cp:lastModifiedBy>
  <cp:lastPrinted>2018-05-25T09:56:51Z</cp:lastPrinted>
  <dcterms:created xsi:type="dcterms:W3CDTF">2013-10-02T09:20:33Z</dcterms:created>
  <dcterms:modified xsi:type="dcterms:W3CDTF">2018-05-31T13:40:20Z</dcterms:modified>
  <cp:category/>
  <cp:version/>
  <cp:contentType/>
  <cp:contentStatus/>
</cp:coreProperties>
</file>