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activeTab="0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a.sz.2.b.sz." sheetId="5" r:id="rId5"/>
    <sheet name="3.sz.mell." sheetId="6" r:id="rId6"/>
    <sheet name="4.sz.mell." sheetId="7" r:id="rId7"/>
    <sheet name="5. sz. mell. " sheetId="8" r:id="rId8"/>
    <sheet name="6.1. sz. mell" sheetId="9" r:id="rId9"/>
    <sheet name="6.2. sz. mell" sheetId="10" r:id="rId10"/>
    <sheet name="6.3. sz. mell" sheetId="11" r:id="rId11"/>
    <sheet name="7.sz.mell" sheetId="12" r:id="rId12"/>
    <sheet name="1. sz tájékoztató t." sheetId="13" r:id="rId13"/>
    <sheet name="2. sz tájékoztató t" sheetId="14" r:id="rId14"/>
    <sheet name="3. sz tájékoztató t." sheetId="15" r:id="rId15"/>
    <sheet name="4.sz tájékoztató t." sheetId="16" r:id="rId16"/>
    <sheet name="5.1. tájékoztató tábla" sheetId="17" r:id="rId17"/>
    <sheet name="5.2. tájékoztató tábla" sheetId="18" r:id="rId18"/>
    <sheet name="Munka1" sheetId="19" r:id="rId19"/>
  </sheets>
  <definedNames>
    <definedName name="_xlfn.IFERROR" hidden="1">#NAME?</definedName>
    <definedName name="_xlnm.Print_Titles" localSheetId="16">'5.1. tájékoztató tábla'!$2:$6</definedName>
    <definedName name="_xlnm.Print_Titles" localSheetId="8">'6.1. sz. mell'!$1:$6</definedName>
    <definedName name="_xlnm.Print_Titles" localSheetId="9">'6.2. sz. mell'!$1:$6</definedName>
    <definedName name="_xlnm.Print_Titles" localSheetId="10">'6.3. sz. mell'!$1:$6</definedName>
    <definedName name="_xlnm.Print_Area" localSheetId="12">'1. sz tájékoztató t.'!$A$1:$E$147</definedName>
    <definedName name="_xlnm.Print_Area" localSheetId="1">'1.1.sz.mell.'!$A$1:$E$159</definedName>
  </definedNames>
  <calcPr fullCalcOnLoad="1"/>
</workbook>
</file>

<file path=xl/sharedStrings.xml><?xml version="1.0" encoding="utf-8"?>
<sst xmlns="http://schemas.openxmlformats.org/spreadsheetml/2006/main" count="1808" uniqueCount="689">
  <si>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</si>
  <si>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</si>
  <si>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</si>
  <si>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</si>
  <si>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</si>
  <si>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</si>
  <si>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</si>
  <si>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</si>
  <si>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</si>
  <si>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</si>
  <si>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</si>
  <si>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</si>
  <si>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</si>
  <si>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</si>
  <si>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</si>
  <si>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</si>
  <si>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</si>
  <si>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</si>
  <si>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</si>
  <si>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</si>
  <si>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</si>
  <si>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</si>
  <si>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</si>
  <si>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</si>
  <si>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</si>
  <si>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</si>
  <si>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</si>
  <si>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</si>
  <si>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</si>
  <si>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</si>
  <si>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</si>
  <si>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</si>
  <si>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</si>
  <si>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</si>
  <si>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</si>
  <si>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</si>
  <si>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</si>
  <si>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</si>
  <si>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</si>
  <si>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</si>
  <si>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</si>
  <si>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</si>
  <si>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</si>
  <si>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</si>
  <si>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</si>
  <si>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</si>
  <si>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</si>
  <si>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</si>
  <si>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</si>
  <si>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</si>
  <si>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</si>
  <si>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</si>
  <si>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</si>
  <si>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</si>
  <si>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</si>
  <si>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</si>
  <si>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</si>
  <si>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</si>
  <si>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</si>
  <si>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</si>
  <si>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</si>
  <si>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</si>
  <si>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</si>
  <si>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</si>
  <si>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</si>
  <si>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</si>
  <si>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</si>
  <si>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</si>
  <si>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</si>
  <si>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</si>
  <si>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</si>
  <si>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</si>
  <si>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</si>
  <si>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</si>
  <si>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</si>
  <si>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</si>
  <si>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</si>
  <si>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</si>
  <si>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</si>
  <si>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</si>
  <si>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</si>
  <si>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</si>
  <si>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</si>
  <si>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</si>
  <si>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</si>
  <si>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</si>
  <si>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</si>
  <si>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</si>
  <si>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</si>
  <si>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</si>
  <si>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</si>
  <si>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</si>
  <si>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</si>
  <si>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</si>
  <si>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</si>
  <si>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</si>
  <si>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</si>
  <si>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</si>
  <si>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</si>
  <si>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</si>
  <si>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</si>
  <si>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</si>
  <si>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</si>
  <si>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</si>
  <si>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</si>
  <si>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</si>
  <si>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</si>
  <si>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</si>
  <si>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</si>
  <si>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</si>
  <si>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</si>
  <si>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</si>
  <si>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</si>
  <si>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</si>
  <si>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</si>
  <si>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</si>
  <si>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</si>
  <si>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</si>
  <si>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</si>
  <si>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</si>
  <si>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</si>
  <si>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</si>
  <si>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</si>
  <si>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</si>
  <si>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</si>
  <si>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</si>
  <si>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</si>
  <si>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</si>
  <si>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</si>
  <si>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</si>
  <si>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</si>
  <si>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</si>
  <si>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</si>
  <si>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</si>
  <si>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</si>
  <si>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</si>
  <si>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</si>
  <si>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</si>
  <si>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</si>
  <si>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</si>
  <si>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</si>
  <si>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</si>
  <si>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</si>
  <si>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</si>
  <si>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</si>
  <si>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</si>
  <si>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</si>
  <si>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</si>
  <si>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</si>
  <si>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</si>
  <si>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</si>
  <si>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</si>
  <si>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</si>
  <si>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</si>
  <si>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</si>
  <si>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</si>
  <si>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</si>
  <si>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</si>
  <si>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</si>
  <si>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</si>
  <si>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</si>
  <si>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</si>
  <si>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</si>
  <si>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</si>
  <si>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</si>
  <si>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</si>
  <si>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</si>
  <si>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</si>
  <si>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</si>
  <si>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</si>
  <si>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</si>
  <si>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</si>
  <si>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</si>
  <si>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</si>
  <si>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</si>
  <si>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</si>
  <si>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</si>
  <si>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</si>
  <si>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</si>
  <si>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</si>
  <si>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</si>
  <si>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</si>
  <si>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</si>
  <si>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</si>
  <si>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</si>
  <si>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</si>
  <si>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</si>
  <si>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</si>
  <si>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</si>
  <si>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</si>
  <si>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</si>
  <si>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</si>
  <si>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</si>
  <si>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</si>
  <si>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</si>
  <si>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</si>
  <si>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</si>
  <si>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</si>
  <si>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</si>
  <si>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</si>
  <si>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</si>
  <si>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</si>
  <si>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</si>
  <si>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</si>
  <si>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</si>
  <si>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</si>
  <si>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</si>
  <si>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</si>
  <si>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</si>
  <si>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</si>
  <si>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</si>
  <si>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</si>
  <si>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</si>
  <si>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</si>
  <si>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</si>
  <si>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</si>
  <si>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</si>
  <si>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</si>
  <si>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</si>
  <si>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</si>
  <si>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</si>
  <si>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</si>
  <si>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</si>
  <si>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</si>
  <si>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</si>
  <si>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</si>
  <si>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</si>
  <si>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</si>
  <si>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</si>
  <si>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</si>
  <si>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</si>
  <si>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</si>
  <si>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</si>
  <si>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</si>
  <si>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</si>
  <si>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</si>
  <si>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</si>
  <si>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</si>
  <si>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</si>
  <si>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</si>
  <si>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</si>
  <si>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</si>
  <si>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</si>
  <si>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</si>
  <si>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</si>
  <si>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</si>
  <si>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</si>
  <si>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</si>
  <si>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</si>
  <si>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</si>
  <si>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</si>
  <si>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</si>
  <si>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</si>
  <si>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</si>
  <si>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</si>
  <si>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</si>
  <si>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</si>
  <si>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</si>
  <si>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</si>
  <si>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</si>
  <si>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</si>
  <si>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</si>
  <si>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</si>
  <si>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</si>
  <si>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</si>
  <si>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</si>
  <si>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</si>
  <si>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</si>
  <si>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</si>
  <si>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</si>
  <si>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</si>
  <si>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</si>
  <si>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</si>
  <si>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</si>
  <si>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</si>
  <si>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</si>
  <si>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</si>
  <si>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</si>
  <si>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</si>
  <si>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</si>
  <si>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</si>
  <si>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</si>
  <si>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</si>
  <si>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</si>
  <si>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</si>
  <si>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</si>
  <si>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</si>
  <si>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</si>
  <si>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</si>
  <si>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</si>
  <si>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</si>
  <si>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</si>
  <si>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</si>
  <si>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</si>
  <si>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</si>
  <si>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</si>
  <si>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</si>
  <si>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</si>
  <si>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</si>
  <si>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</si>
  <si>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</si>
  <si>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</si>
  <si>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</si>
  <si>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</si>
  <si>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</si>
  <si>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</si>
  <si>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</si>
  <si>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</si>
  <si>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</si>
  <si>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</si>
  <si>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</si>
  <si>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</si>
  <si>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</si>
  <si>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</si>
  <si>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</si>
  <si>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</si>
  <si>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</si>
  <si>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</si>
  <si>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</si>
  <si>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</si>
  <si>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</si>
  <si>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</si>
  <si>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</si>
  <si>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</si>
  <si>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</si>
  <si>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</si>
  <si>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</si>
  <si>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</si>
  <si>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</si>
  <si>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</si>
  <si>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</si>
  <si>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</si>
  <si>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</si>
  <si>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</si>
  <si>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</si>
  <si>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</si>
  <si>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</si>
  <si>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</si>
  <si>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</si>
  <si>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</si>
  <si>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</si>
  <si>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</si>
  <si>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</si>
  <si>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</si>
  <si>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</si>
  <si>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</si>
  <si>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</si>
  <si>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</si>
  <si>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</si>
  <si>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</si>
  <si>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</si>
  <si>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</si>
  <si>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</si>
  <si>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</si>
  <si>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</si>
  <si>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</si>
  <si>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</si>
  <si>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</si>
  <si>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</si>
  <si>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</si>
  <si>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</si>
  <si>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</si>
  <si>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</si>
  <si>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</si>
  <si>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</si>
  <si>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</si>
  <si>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</si>
  <si>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</si>
  <si>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</si>
  <si>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</si>
  <si>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</si>
  <si>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</si>
  <si>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</si>
  <si>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</si>
  <si>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</si>
  <si>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</si>
  <si>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</si>
  <si>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</si>
  <si>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</si>
  <si>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</si>
  <si>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</si>
  <si>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</si>
  <si>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</si>
  <si>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</si>
  <si>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</si>
  <si>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</si>
  <si>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</si>
  <si>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</si>
  <si>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</si>
  <si>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</si>
  <si>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</si>
  <si>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</si>
  <si>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</si>
  <si>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</si>
  <si>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</si>
  <si>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</si>
  <si>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</si>
  <si>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</si>
  <si>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</si>
  <si>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</si>
  <si>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</si>
  <si>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</si>
  <si>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</si>
  <si>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</si>
  <si>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</si>
  <si>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</si>
  <si>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</si>
  <si>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</si>
  <si>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</si>
  <si>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</si>
  <si>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</si>
  <si>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</si>
  <si>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</si>
  <si>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</si>
  <si>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</si>
  <si>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</si>
  <si>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</si>
  <si>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</si>
  <si>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</si>
  <si>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</si>
  <si>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</si>
  <si>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</si>
  <si>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</si>
  <si>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</si>
  <si>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</si>
  <si>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</si>
  <si>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</si>
  <si>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</si>
  <si>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</si>
  <si>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</si>
  <si>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</si>
  <si>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</si>
  <si>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</si>
  <si>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</si>
  <si>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</si>
  <si>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</si>
  <si>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</si>
  <si>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</si>
  <si>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</si>
  <si>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</si>
  <si>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</si>
  <si>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</si>
  <si>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</si>
  <si>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</si>
  <si>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</si>
  <si>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</si>
  <si>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</si>
  <si>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</si>
  <si>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</si>
  <si>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</si>
  <si>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</si>
  <si>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</si>
  <si>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</si>
  <si>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</si>
  <si>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</si>
  <si>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</si>
  <si>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</si>
  <si>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</si>
  <si>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</si>
  <si>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</si>
  <si>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</si>
  <si>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</si>
  <si>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</si>
  <si>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</si>
  <si>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</si>
  <si>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</si>
  <si>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</si>
  <si>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</si>
  <si>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</si>
  <si>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</si>
  <si>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</si>
  <si>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</si>
  <si>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</si>
  <si>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</si>
  <si>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</si>
  <si>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</si>
  <si>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</si>
  <si>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KIADÁSOK ÖSSZESEN: (1.+2.+3.)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</si>
  <si>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</si>
  <si>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</si>
  <si>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</si>
  <si>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</si>
  <si>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</si>
  <si>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</si>
  <si>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</si>
  <si>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</si>
  <si>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</si>
  <si>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</si>
  <si>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</si>
  <si>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</si>
  <si>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</si>
  <si>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Idegenforgalmi adó</t>
  </si>
  <si>
    <t>Iparűzési adó</t>
  </si>
  <si>
    <t>Talajterhelési díj</t>
  </si>
  <si>
    <t>2016. évi előirányzat BEVÉTELEK</t>
  </si>
  <si>
    <t>Kamatbevételek és más nyereségjellegű bevételek</t>
  </si>
  <si>
    <t>Közhatalmi bevételek (4.1.+...+4.7.)</t>
  </si>
  <si>
    <t>F=(B-D-E)</t>
  </si>
  <si>
    <t>Kiemelt előirányzat, előirányzat megnevezése</t>
  </si>
  <si>
    <t>Kommunális adó</t>
  </si>
  <si>
    <t>Polgármesteri hivatal</t>
  </si>
  <si>
    <t>Buji Aranyalma Egységes Óvoda és Bölcsőde</t>
  </si>
  <si>
    <t>Napfény Nyugdíjas Egyesület</t>
  </si>
  <si>
    <t>működési támogatás</t>
  </si>
  <si>
    <t>Buji Diáksport Egyesület</t>
  </si>
  <si>
    <t>Buji Polgárőr Egyesület</t>
  </si>
  <si>
    <t>Buji Sportbarátok Egyesülete</t>
  </si>
  <si>
    <t>Buji Református Egyházközség</t>
  </si>
  <si>
    <t>Buji Görög-katolikus Egyházközség</t>
  </si>
  <si>
    <t>Buji Római-katolikus Egyházközség</t>
  </si>
  <si>
    <t>Ingatlan vásárlás</t>
  </si>
  <si>
    <t>2016-2016</t>
  </si>
  <si>
    <t>Járda-rendszer kialakítása</t>
  </si>
  <si>
    <t>START programon belüli eszköz beszerzés</t>
  </si>
  <si>
    <t>Gép-eszköz állomány fejlesztése</t>
  </si>
  <si>
    <t>Kisértékű tárgyi eszközök beszerzése- hivatal</t>
  </si>
  <si>
    <t>Kisértékű tárgyi eszközök beszerzése-óvoda és konyha</t>
  </si>
  <si>
    <t>Kisértékű tárgyi eszközök beszerzése- önkormányzat</t>
  </si>
  <si>
    <t>hosszú lejáratú hitel törlesztése- óvoda építés</t>
  </si>
  <si>
    <t>2015</t>
  </si>
  <si>
    <t>2014</t>
  </si>
  <si>
    <t>Összesen (1+4+8+10+12)</t>
  </si>
  <si>
    <t>pénzügyi lízing- Suzuki Splash</t>
  </si>
  <si>
    <t>pénzügyi lízing- pótkocsi</t>
  </si>
  <si>
    <t>Önkormányzatok szociális és gyermekjóléti feladatainak támogatása</t>
  </si>
  <si>
    <t>Hitel-, kölcsönfelvétel államháztartáson kívülről  (10.1.+…+10.3.)</t>
  </si>
  <si>
    <t>2016. évi előirányzat</t>
  </si>
  <si>
    <t>2016. évi módosított</t>
  </si>
  <si>
    <t>2016. évi teljesítés</t>
  </si>
  <si>
    <t>Módosítás</t>
  </si>
  <si>
    <t>Teljesítés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</si>
  <si>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</si>
  <si>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</si>
  <si>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</si>
  <si>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</si>
  <si>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</si>
  <si>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</si>
  <si>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</si>
  <si>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</si>
  <si>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Buj község Önkormányzata</t>
  </si>
  <si>
    <t>Buji Polgármesteri Hivatal</t>
  </si>
  <si>
    <t>Buji Egységes Aranyalma Óvoda és Bölcsőde</t>
  </si>
  <si>
    <t>2016. évi módosítás</t>
  </si>
  <si>
    <t>2016. évi tény</t>
  </si>
  <si>
    <t>2.1. melléklet a ………../2017. (……….) önkormányzati rendelethez</t>
  </si>
  <si>
    <t>2.2. melléklet a ………../2017. (……….) önkormányzati rendelethez</t>
  </si>
  <si>
    <t>Rákóczi u. 6. sz előtti parkoló kialakítása</t>
  </si>
  <si>
    <t>2016-2017</t>
  </si>
  <si>
    <t>ASP eszközbeszerzés</t>
  </si>
  <si>
    <t>Általános iskola épületének felújítása (tetőszerkezet- kerítés)</t>
  </si>
  <si>
    <t>Buj Község Önkormányzata ASP központhoz való csatlakozása KÖFOP-1.2.1-VEKOP-16-2016-00212</t>
  </si>
  <si>
    <t>2015-2016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</si>
  <si>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</si>
  <si>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</si>
  <si>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</si>
  <si>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</si>
  <si>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</si>
  <si>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</si>
  <si>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</si>
  <si>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</si>
  <si>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</si>
  <si>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</si>
  <si>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</si>
  <si>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</si>
  <si>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</si>
  <si>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</si>
  <si>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</si>
  <si>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</si>
  <si>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</si>
  <si>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</si>
  <si>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</si>
  <si>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</si>
  <si>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</si>
  <si>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</si>
  <si>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</si>
  <si>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</si>
  <si>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</si>
  <si>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</si>
  <si>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</si>
  <si>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</si>
  <si>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</si>
  <si>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</si>
  <si>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</si>
  <si>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</si>
  <si>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</si>
  <si>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</si>
  <si>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</si>
  <si>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</si>
  <si>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</si>
  <si>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</si>
  <si>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</si>
  <si>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</si>
  <si>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</si>
  <si>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</si>
  <si>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</si>
  <si>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</si>
  <si>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</si>
  <si>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</si>
  <si>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</si>
  <si>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</si>
  <si>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</si>
  <si>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</si>
  <si>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</si>
  <si>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</si>
  <si>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</si>
  <si>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</si>
  <si>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</si>
  <si>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</si>
  <si>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</si>
  <si>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</si>
  <si>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</si>
  <si>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</si>
  <si>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</si>
  <si>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</si>
  <si>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</si>
  <si>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</si>
  <si>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</si>
  <si>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</si>
  <si>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</si>
  <si>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</si>
  <si>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</si>
  <si>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</si>
  <si>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</si>
  <si>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</si>
  <si>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</si>
  <si>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</si>
  <si>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</si>
  <si>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</si>
  <si>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</si>
  <si>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</si>
  <si>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</si>
  <si>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</si>
  <si>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</si>
  <si>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</si>
  <si>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</si>
  <si>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</si>
  <si>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</si>
  <si>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</si>
  <si>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</si>
  <si>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</si>
  <si>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</si>
  <si>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</si>
  <si>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</si>
  <si>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</si>
  <si>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</si>
  <si>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</si>
  <si>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</si>
  <si>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</si>
  <si>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</si>
  <si>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</si>
  <si>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</si>
  <si>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</si>
  <si>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</si>
  <si>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</si>
  <si>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</si>
  <si>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</si>
  <si>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</si>
  <si>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</si>
  <si>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</si>
  <si>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</si>
  <si>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</si>
  <si>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</si>
  <si>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</si>
  <si>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</si>
  <si>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</si>
  <si>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</si>
  <si>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</si>
  <si>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</si>
  <si>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</si>
  <si>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</si>
  <si>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</si>
  <si>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</si>
  <si>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</si>
  <si>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</si>
  <si>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</si>
  <si>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</si>
  <si>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</si>
  <si>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</si>
  <si>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</si>
  <si>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</si>
  <si>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</si>
  <si>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</si>
  <si>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 xml:space="preserve">VAGYONKIMUTATÁS  a könyvviteli mérlegben értékkel szereplő eszközökről </t>
  </si>
  <si>
    <t>2016.</t>
  </si>
  <si>
    <t>III. Előzetesen felszámított áfa</t>
  </si>
  <si>
    <t>63.</t>
  </si>
  <si>
    <t>2015. évi tény</t>
  </si>
  <si>
    <t>fejlesztési támogatás</t>
  </si>
  <si>
    <t xml:space="preserve">Államháztartáson belüli megelőlegezések 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</si>
</sst>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00"/>
    <numFmt numFmtId="174" formatCode="#,###__;\-#,###__"/>
    <numFmt numFmtId="175" formatCode="#,###\ _F_t;\-#,###\ _F_t"/>
  </numFmts>
  <fonts count="7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2"/>
      <name val="Times New Roman"/>
      <family val="1"/>
    </font>
    <font>
      <b/>
      <sz val="8"/>
      <name val="Arial"/>
      <family val="2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646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5" fillId="0" borderId="10" xfId="59" applyFont="1" applyFill="1" applyBorder="1" applyAlignment="1" applyProtection="1">
      <alignment horizontal="left" vertical="center" wrapText="1" indent="1"/>
      <protection/>
    </xf>
    <xf numFmtId="0" fontId="15" fillId="0" borderId="11" xfId="59" applyFont="1" applyFill="1" applyBorder="1" applyAlignment="1" applyProtection="1">
      <alignment horizontal="left" vertical="center" wrapText="1" indent="1"/>
      <protection/>
    </xf>
    <xf numFmtId="0" fontId="15" fillId="0" borderId="12" xfId="59" applyFont="1" applyFill="1" applyBorder="1" applyAlignment="1" applyProtection="1">
      <alignment horizontal="left" vertical="center" wrapText="1" indent="1"/>
      <protection/>
    </xf>
    <xf numFmtId="0" fontId="15" fillId="0" borderId="13" xfId="59" applyFont="1" applyFill="1" applyBorder="1" applyAlignment="1" applyProtection="1">
      <alignment horizontal="left" vertical="center" wrapText="1" indent="1"/>
      <protection/>
    </xf>
    <xf numFmtId="0" fontId="15" fillId="0" borderId="14" xfId="59" applyFont="1" applyFill="1" applyBorder="1" applyAlignment="1" applyProtection="1">
      <alignment horizontal="left" vertical="center" wrapText="1" indent="1"/>
      <protection/>
    </xf>
    <xf numFmtId="0" fontId="15" fillId="0" borderId="15" xfId="59" applyFont="1" applyFill="1" applyBorder="1" applyAlignment="1" applyProtection="1">
      <alignment horizontal="left" vertical="center" wrapText="1" indent="1"/>
      <protection/>
    </xf>
    <xf numFmtId="49" fontId="15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5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5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5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5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5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59" applyFont="1" applyFill="1" applyBorder="1" applyAlignment="1" applyProtection="1">
      <alignment horizontal="left" vertical="center" wrapText="1" indent="1"/>
      <protection/>
    </xf>
    <xf numFmtId="0" fontId="14" fillId="0" borderId="22" xfId="59" applyFont="1" applyFill="1" applyBorder="1" applyAlignment="1" applyProtection="1">
      <alignment horizontal="left" vertical="center" wrapText="1" indent="1"/>
      <protection/>
    </xf>
    <xf numFmtId="0" fontId="14" fillId="0" borderId="23" xfId="59" applyFont="1" applyFill="1" applyBorder="1" applyAlignment="1" applyProtection="1">
      <alignment horizontal="left" vertical="center" wrapText="1" indent="1"/>
      <protection/>
    </xf>
    <xf numFmtId="0" fontId="14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9" applyFont="1" applyFill="1" applyBorder="1" applyAlignment="1" applyProtection="1">
      <alignment vertical="center" wrapText="1"/>
      <protection/>
    </xf>
    <xf numFmtId="0" fontId="14" fillId="0" borderId="25" xfId="59" applyFont="1" applyFill="1" applyBorder="1" applyAlignment="1" applyProtection="1">
      <alignment vertical="center" wrapText="1"/>
      <protection/>
    </xf>
    <xf numFmtId="0" fontId="15" fillId="0" borderId="11" xfId="0" applyFont="1" applyBorder="1" applyAlignment="1" applyProtection="1">
      <alignment horizontal="left" vertical="center" indent="1"/>
      <protection locked="0"/>
    </xf>
    <xf numFmtId="3" fontId="15" fillId="0" borderId="26" xfId="0" applyNumberFormat="1" applyFont="1" applyBorder="1" applyAlignment="1" applyProtection="1">
      <alignment horizontal="right" vertical="center" indent="1"/>
      <protection locked="0"/>
    </xf>
    <xf numFmtId="0" fontId="14" fillId="0" borderId="22" xfId="59" applyFont="1" applyFill="1" applyBorder="1" applyAlignment="1" applyProtection="1">
      <alignment horizontal="center" vertical="center" wrapText="1"/>
      <protection/>
    </xf>
    <xf numFmtId="0" fontId="14" fillId="0" borderId="23" xfId="59" applyFont="1" applyFill="1" applyBorder="1" applyAlignment="1" applyProtection="1">
      <alignment horizontal="center" vertical="center" wrapText="1"/>
      <protection/>
    </xf>
    <xf numFmtId="0" fontId="14" fillId="0" borderId="27" xfId="59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7" fillId="0" borderId="27" xfId="59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26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7" fillId="0" borderId="27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7" xfId="0" applyFont="1" applyFill="1" applyBorder="1" applyAlignment="1">
      <alignment horizontal="center" vertical="center" wrapText="1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0" applyFont="1" applyFill="1" applyBorder="1" applyAlignment="1" applyProtection="1">
      <alignment vertical="center" wrapText="1"/>
      <protection locked="0"/>
    </xf>
    <xf numFmtId="0" fontId="15" fillId="0" borderId="32" xfId="0" applyFont="1" applyFill="1" applyBorder="1" applyAlignment="1" applyProtection="1">
      <alignment vertical="center" wrapText="1"/>
      <protection locked="0"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5" fillId="0" borderId="13" xfId="0" applyNumberFormat="1" applyFont="1" applyFill="1" applyBorder="1" applyAlignment="1" applyProtection="1">
      <alignment vertical="center"/>
      <protection locked="0"/>
    </xf>
    <xf numFmtId="3" fontId="20" fillId="0" borderId="11" xfId="0" applyNumberFormat="1" applyFont="1" applyFill="1" applyBorder="1" applyAlignment="1" applyProtection="1">
      <alignment vertical="center"/>
      <protection locked="0"/>
    </xf>
    <xf numFmtId="3" fontId="15" fillId="0" borderId="11" xfId="0" applyNumberFormat="1" applyFont="1" applyFill="1" applyBorder="1" applyAlignment="1" applyProtection="1">
      <alignment vertical="center"/>
      <protection locked="0"/>
    </xf>
    <xf numFmtId="49" fontId="15" fillId="0" borderId="19" xfId="0" applyNumberFormat="1" applyFont="1" applyFill="1" applyBorder="1" applyAlignment="1" applyProtection="1">
      <alignment vertical="center"/>
      <protection locked="0"/>
    </xf>
    <xf numFmtId="3" fontId="15" fillId="0" borderId="15" xfId="0" applyNumberFormat="1" applyFont="1" applyFill="1" applyBorder="1" applyAlignment="1" applyProtection="1">
      <alignment vertical="center"/>
      <protection locked="0"/>
    </xf>
    <xf numFmtId="49" fontId="15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12" xfId="0" applyFont="1" applyFill="1" applyBorder="1" applyAlignment="1" applyProtection="1">
      <alignment vertical="center" wrapText="1"/>
      <protection locked="0"/>
    </xf>
    <xf numFmtId="0" fontId="14" fillId="0" borderId="23" xfId="59" applyFont="1" applyFill="1" applyBorder="1" applyAlignment="1" applyProtection="1">
      <alignment horizontal="lef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 indent="1"/>
    </xf>
    <xf numFmtId="0" fontId="16" fillId="0" borderId="0" xfId="0" applyFont="1" applyAlignment="1">
      <alignment horizontal="center"/>
    </xf>
    <xf numFmtId="164" fontId="1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3" fillId="0" borderId="0" xfId="0" applyFont="1" applyFill="1" applyAlignment="1">
      <alignment horizontal="right" indent="1"/>
    </xf>
    <xf numFmtId="0" fontId="5" fillId="0" borderId="36" xfId="0" applyFont="1" applyFill="1" applyBorder="1" applyAlignment="1" applyProtection="1">
      <alignment horizontal="right"/>
      <protection/>
    </xf>
    <xf numFmtId="0" fontId="15" fillId="0" borderId="29" xfId="59" applyFont="1" applyFill="1" applyBorder="1" applyAlignment="1" applyProtection="1">
      <alignment horizontal="left" vertical="center" wrapText="1" indent="1"/>
      <protection/>
    </xf>
    <xf numFmtId="0" fontId="15" fillId="0" borderId="11" xfId="59" applyFont="1" applyFill="1" applyBorder="1" applyAlignment="1" applyProtection="1">
      <alignment horizontal="left" indent="6"/>
      <protection/>
    </xf>
    <xf numFmtId="0" fontId="15" fillId="0" borderId="11" xfId="59" applyFont="1" applyFill="1" applyBorder="1" applyAlignment="1" applyProtection="1">
      <alignment horizontal="left" vertical="center" wrapText="1" indent="6"/>
      <protection/>
    </xf>
    <xf numFmtId="0" fontId="15" fillId="0" borderId="15" xfId="59" applyFont="1" applyFill="1" applyBorder="1" applyAlignment="1" applyProtection="1">
      <alignment horizontal="left" vertical="center" wrapText="1" indent="6"/>
      <protection/>
    </xf>
    <xf numFmtId="0" fontId="15" fillId="0" borderId="32" xfId="59" applyFont="1" applyFill="1" applyBorder="1" applyAlignment="1" applyProtection="1">
      <alignment horizontal="left" vertical="center" wrapText="1" indent="6"/>
      <protection/>
    </xf>
    <xf numFmtId="0" fontId="25" fillId="0" borderId="0" xfId="0" applyFont="1" applyFill="1" applyAlignment="1">
      <alignment/>
    </xf>
    <xf numFmtId="0" fontId="26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8" fillId="0" borderId="35" xfId="0" applyFont="1" applyFill="1" applyBorder="1" applyAlignment="1" applyProtection="1">
      <alignment horizontal="left" vertical="center" wrapText="1" indent="1"/>
      <protection/>
    </xf>
    <xf numFmtId="0" fontId="18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4" xfId="0" applyFont="1" applyFill="1" applyBorder="1" applyAlignment="1" applyProtection="1">
      <alignment horizontal="left" vertical="center" wrapText="1" indent="8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vertical="center" wrapText="1"/>
      <protection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37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3" fontId="3" fillId="0" borderId="27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5" fillId="0" borderId="20" xfId="0" applyNumberFormat="1" applyFont="1" applyFill="1" applyBorder="1" applyAlignment="1" applyProtection="1">
      <alignment vertical="center"/>
      <protection/>
    </xf>
    <xf numFmtId="3" fontId="15" fillId="0" borderId="39" xfId="0" applyNumberFormat="1" applyFont="1" applyFill="1" applyBorder="1" applyAlignment="1" applyProtection="1">
      <alignment vertical="center"/>
      <protection/>
    </xf>
    <xf numFmtId="49" fontId="20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0" fillId="0" borderId="26" xfId="0" applyNumberFormat="1" applyFont="1" applyFill="1" applyBorder="1" applyAlignment="1" applyProtection="1">
      <alignment vertical="center"/>
      <protection/>
    </xf>
    <xf numFmtId="49" fontId="15" fillId="0" borderId="17" xfId="0" applyNumberFormat="1" applyFont="1" applyFill="1" applyBorder="1" applyAlignment="1" applyProtection="1">
      <alignment vertical="center"/>
      <protection/>
    </xf>
    <xf numFmtId="3" fontId="15" fillId="0" borderId="26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5" fillId="0" borderId="23" xfId="0" applyNumberFormat="1" applyFont="1" applyFill="1" applyBorder="1" applyAlignment="1" applyProtection="1">
      <alignment vertical="center"/>
      <protection/>
    </xf>
    <xf numFmtId="3" fontId="15" fillId="0" borderId="27" xfId="0" applyNumberFormat="1" applyFont="1" applyFill="1" applyBorder="1" applyAlignment="1" applyProtection="1">
      <alignment vertical="center"/>
      <protection/>
    </xf>
    <xf numFmtId="49" fontId="15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4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164" fontId="7" fillId="0" borderId="43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23" fillId="0" borderId="44" xfId="0" applyFont="1" applyBorder="1" applyAlignment="1" applyProtection="1">
      <alignment horizontal="left" wrapText="1" inden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14" fillId="0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5" fillId="0" borderId="47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8" xfId="0" applyNumberFormat="1" applyFont="1" applyFill="1" applyBorder="1" applyAlignment="1" applyProtection="1">
      <alignment horizontal="center" vertical="center"/>
      <protection/>
    </xf>
    <xf numFmtId="164" fontId="7" fillId="0" borderId="33" xfId="0" applyNumberFormat="1" applyFont="1" applyFill="1" applyBorder="1" applyAlignment="1" applyProtection="1">
      <alignment horizontal="center" vertical="center" wrapText="1"/>
      <protection/>
    </xf>
    <xf numFmtId="164" fontId="14" fillId="0" borderId="45" xfId="0" applyNumberFormat="1" applyFont="1" applyFill="1" applyBorder="1" applyAlignment="1" applyProtection="1">
      <alignment horizontal="center" vertical="center" wrapText="1"/>
      <protection/>
    </xf>
    <xf numFmtId="164" fontId="14" fillId="0" borderId="49" xfId="0" applyNumberFormat="1" applyFont="1" applyFill="1" applyBorder="1" applyAlignment="1" applyProtection="1">
      <alignment horizontal="center" vertical="center" wrapText="1"/>
      <protection/>
    </xf>
    <xf numFmtId="164" fontId="14" fillId="0" borderId="34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50" xfId="0" applyNumberFormat="1" applyFont="1" applyFill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164" fontId="14" fillId="0" borderId="38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27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59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33" xfId="59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7" xfId="0" applyNumberFormat="1" applyFont="1" applyBorder="1" applyAlignment="1" applyProtection="1">
      <alignment horizontal="right" vertical="center" wrapText="1" indent="1"/>
      <protection/>
    </xf>
    <xf numFmtId="0" fontId="5" fillId="0" borderId="36" xfId="0" applyFont="1" applyFill="1" applyBorder="1" applyAlignment="1" applyProtection="1">
      <alignment horizontal="right" vertical="center"/>
      <protection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7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49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4" xfId="0" applyNumberForma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 quotePrefix="1">
      <alignment horizontal="right" vertical="center" indent="1"/>
      <protection/>
    </xf>
    <xf numFmtId="164" fontId="7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0" xfId="0" applyFont="1" applyFill="1" applyAlignment="1" applyProtection="1">
      <alignment horizontal="right" vertical="center" wrapText="1" indent="1"/>
      <protection/>
    </xf>
    <xf numFmtId="164" fontId="14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39" xfId="0" applyNumberFormat="1" applyFont="1" applyFill="1" applyBorder="1" applyAlignment="1" applyProtection="1">
      <alignment horizontal="right" vertical="center"/>
      <protection/>
    </xf>
    <xf numFmtId="49" fontId="7" fillId="0" borderId="57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9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14" fillId="0" borderId="24" xfId="59" applyFont="1" applyFill="1" applyBorder="1" applyAlignment="1" applyProtection="1">
      <alignment horizontal="center" vertical="center" wrapText="1"/>
      <protection/>
    </xf>
    <xf numFmtId="0" fontId="14" fillId="0" borderId="25" xfId="59" applyFont="1" applyFill="1" applyBorder="1" applyAlignment="1" applyProtection="1">
      <alignment horizontal="center" vertical="center" wrapText="1"/>
      <protection/>
    </xf>
    <xf numFmtId="0" fontId="14" fillId="0" borderId="38" xfId="59" applyFont="1" applyFill="1" applyBorder="1" applyAlignment="1" applyProtection="1">
      <alignment horizontal="center" vertical="center" wrapText="1"/>
      <protection/>
    </xf>
    <xf numFmtId="164" fontId="15" fillId="0" borderId="31" xfId="59" applyNumberFormat="1" applyFont="1" applyFill="1" applyBorder="1" applyAlignment="1" applyProtection="1">
      <alignment horizontal="right" vertical="center" wrapText="1" indent="1"/>
      <protection/>
    </xf>
    <xf numFmtId="0" fontId="15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5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18" xfId="0" applyFont="1" applyBorder="1" applyAlignment="1" applyProtection="1">
      <alignment wrapText="1"/>
      <protection/>
    </xf>
    <xf numFmtId="0" fontId="18" fillId="0" borderId="17" xfId="0" applyFont="1" applyBorder="1" applyAlignment="1" applyProtection="1">
      <alignment wrapText="1"/>
      <protection/>
    </xf>
    <xf numFmtId="0" fontId="18" fillId="0" borderId="19" xfId="0" applyFont="1" applyBorder="1" applyAlignment="1" applyProtection="1">
      <alignment wrapText="1"/>
      <protection/>
    </xf>
    <xf numFmtId="0" fontId="19" fillId="0" borderId="23" xfId="0" applyFont="1" applyBorder="1" applyAlignment="1" applyProtection="1">
      <alignment wrapText="1"/>
      <protection/>
    </xf>
    <xf numFmtId="0" fontId="19" fillId="0" borderId="29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4" fontId="17" fillId="0" borderId="27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164" fontId="1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5" fillId="0" borderId="18" xfId="59" applyNumberFormat="1" applyFont="1" applyFill="1" applyBorder="1" applyAlignment="1" applyProtection="1">
      <alignment horizontal="center" vertical="center" wrapText="1"/>
      <protection/>
    </xf>
    <xf numFmtId="49" fontId="15" fillId="0" borderId="17" xfId="59" applyNumberFormat="1" applyFont="1" applyFill="1" applyBorder="1" applyAlignment="1" applyProtection="1">
      <alignment horizontal="center" vertical="center" wrapText="1"/>
      <protection/>
    </xf>
    <xf numFmtId="49" fontId="15" fillId="0" borderId="19" xfId="59" applyNumberFormat="1" applyFont="1" applyFill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wrapText="1"/>
      <protection/>
    </xf>
    <xf numFmtId="0" fontId="18" fillId="0" borderId="18" xfId="0" applyFont="1" applyBorder="1" applyAlignment="1" applyProtection="1">
      <alignment horizont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8" fillId="0" borderId="19" xfId="0" applyFont="1" applyBorder="1" applyAlignment="1" applyProtection="1">
      <alignment horizontal="center" wrapText="1"/>
      <protection/>
    </xf>
    <xf numFmtId="0" fontId="19" fillId="0" borderId="28" xfId="0" applyFont="1" applyBorder="1" applyAlignment="1" applyProtection="1">
      <alignment horizontal="center" wrapText="1"/>
      <protection/>
    </xf>
    <xf numFmtId="49" fontId="15" fillId="0" borderId="20" xfId="59" applyNumberFormat="1" applyFont="1" applyFill="1" applyBorder="1" applyAlignment="1" applyProtection="1">
      <alignment horizontal="center" vertical="center" wrapText="1"/>
      <protection/>
    </xf>
    <xf numFmtId="49" fontId="15" fillId="0" borderId="16" xfId="59" applyNumberFormat="1" applyFont="1" applyFill="1" applyBorder="1" applyAlignment="1" applyProtection="1">
      <alignment horizontal="center" vertical="center" wrapText="1"/>
      <protection/>
    </xf>
    <xf numFmtId="49" fontId="15" fillId="0" borderId="21" xfId="59" applyNumberFormat="1" applyFont="1" applyFill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49" fontId="15" fillId="0" borderId="20" xfId="0" applyNumberFormat="1" applyFont="1" applyFill="1" applyBorder="1" applyAlignment="1" applyProtection="1">
      <alignment horizontal="center" vertical="center" wrapText="1"/>
      <protection/>
    </xf>
    <xf numFmtId="49" fontId="15" fillId="0" borderId="17" xfId="0" applyNumberFormat="1" applyFont="1" applyFill="1" applyBorder="1" applyAlignment="1" applyProtection="1">
      <alignment horizontal="center" vertical="center" wrapText="1"/>
      <protection/>
    </xf>
    <xf numFmtId="49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59" applyFont="1" applyFill="1" applyBorder="1" applyAlignment="1" applyProtection="1">
      <alignment horizontal="left" vertical="center" wrapText="1" indent="1"/>
      <protection/>
    </xf>
    <xf numFmtId="0" fontId="15" fillId="0" borderId="11" xfId="59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5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2" xfId="0" applyFont="1" applyBorder="1" applyAlignment="1" applyProtection="1">
      <alignment vertical="center" wrapText="1"/>
      <protection/>
    </xf>
    <xf numFmtId="0" fontId="19" fillId="0" borderId="28" xfId="0" applyFont="1" applyBorder="1" applyAlignment="1" applyProtection="1">
      <alignment vertical="center" wrapText="1"/>
      <protection/>
    </xf>
    <xf numFmtId="164" fontId="15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vertical="center" wrapText="1"/>
      <protection/>
    </xf>
    <xf numFmtId="0" fontId="14" fillId="0" borderId="28" xfId="59" applyFont="1" applyFill="1" applyBorder="1" applyAlignment="1" applyProtection="1">
      <alignment horizontal="left" vertical="center" wrapText="1" indent="1"/>
      <protection/>
    </xf>
    <xf numFmtId="0" fontId="14" fillId="0" borderId="29" xfId="59" applyFont="1" applyFill="1" applyBorder="1" applyAlignment="1" applyProtection="1">
      <alignment vertical="center" wrapText="1"/>
      <protection/>
    </xf>
    <xf numFmtId="164" fontId="14" fillId="0" borderId="37" xfId="59" applyNumberFormat="1" applyFont="1" applyFill="1" applyBorder="1" applyAlignment="1" applyProtection="1">
      <alignment horizontal="right" vertical="center" wrapText="1" indent="1"/>
      <protection/>
    </xf>
    <xf numFmtId="0" fontId="15" fillId="0" borderId="32" xfId="59" applyFont="1" applyFill="1" applyBorder="1" applyAlignment="1" applyProtection="1">
      <alignment horizontal="left" vertical="center" wrapText="1" indent="7"/>
      <protection/>
    </xf>
    <xf numFmtId="164" fontId="19" fillId="0" borderId="27" xfId="0" applyNumberFormat="1" applyFont="1" applyBorder="1" applyAlignment="1" applyProtection="1">
      <alignment horizontal="right" vertical="center" wrapText="1" indent="1"/>
      <protection locked="0"/>
    </xf>
    <xf numFmtId="0" fontId="14" fillId="0" borderId="22" xfId="59" applyFont="1" applyFill="1" applyBorder="1" applyAlignment="1" applyProtection="1">
      <alignment horizontal="left" vertical="center" wrapTex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57" xfId="0" applyNumberFormat="1" applyFont="1" applyFill="1" applyBorder="1" applyAlignment="1" applyProtection="1">
      <alignment horizontal="right" vertical="center" indent="1"/>
      <protection/>
    </xf>
    <xf numFmtId="49" fontId="14" fillId="0" borderId="22" xfId="59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left" indent="1"/>
      <protection/>
    </xf>
    <xf numFmtId="164" fontId="7" fillId="0" borderId="27" xfId="0" applyNumberFormat="1" applyFont="1" applyFill="1" applyBorder="1" applyAlignment="1" applyProtection="1">
      <alignment horizontal="center" wrapText="1"/>
      <protection/>
    </xf>
    <xf numFmtId="164" fontId="14" fillId="0" borderId="37" xfId="0" applyNumberFormat="1" applyFont="1" applyFill="1" applyBorder="1" applyAlignment="1" applyProtection="1">
      <alignment horizontal="center" vertical="center" wrapText="1"/>
      <protection/>
    </xf>
    <xf numFmtId="164" fontId="14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right" vertical="center" indent="1"/>
      <protection/>
    </xf>
    <xf numFmtId="0" fontId="0" fillId="0" borderId="13" xfId="0" applyFont="1" applyBorder="1" applyAlignment="1" applyProtection="1">
      <alignment horizontal="left" vertical="center" indent="1"/>
      <protection locked="0"/>
    </xf>
    <xf numFmtId="0" fontId="0" fillId="0" borderId="25" xfId="0" applyFont="1" applyBorder="1" applyAlignment="1" applyProtection="1">
      <alignment horizontal="left" vertical="center" indent="1"/>
      <protection locked="0"/>
    </xf>
    <xf numFmtId="3" fontId="0" fillId="0" borderId="39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Font="1" applyAlignment="1">
      <alignment/>
    </xf>
    <xf numFmtId="0" fontId="0" fillId="0" borderId="17" xfId="0" applyFont="1" applyBorder="1" applyAlignment="1" applyProtection="1">
      <alignment horizontal="right" vertical="center" indent="1"/>
      <protection/>
    </xf>
    <xf numFmtId="0" fontId="0" fillId="0" borderId="11" xfId="0" applyFont="1" applyBorder="1" applyAlignment="1" applyProtection="1">
      <alignment horizontal="left" vertical="center" indent="1"/>
      <protection locked="0"/>
    </xf>
    <xf numFmtId="3" fontId="0" fillId="0" borderId="26" xfId="0" applyNumberFormat="1" applyFont="1" applyBorder="1" applyAlignment="1" applyProtection="1">
      <alignment horizontal="right" vertical="center" indent="1"/>
      <protection locked="0"/>
    </xf>
    <xf numFmtId="164" fontId="0" fillId="34" borderId="49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26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ont="1" applyFill="1" applyAlignment="1">
      <alignment vertical="center" wrapText="1"/>
    </xf>
    <xf numFmtId="164" fontId="3" fillId="0" borderId="22" xfId="0" applyNumberFormat="1" applyFont="1" applyFill="1" applyBorder="1" applyAlignment="1" applyProtection="1">
      <alignment horizontal="left" vertical="center" wrapText="1"/>
      <protection/>
    </xf>
    <xf numFmtId="164" fontId="3" fillId="0" borderId="23" xfId="0" applyNumberFormat="1" applyFont="1" applyFill="1" applyBorder="1" applyAlignment="1" applyProtection="1">
      <alignment vertical="center" wrapText="1"/>
      <protection/>
    </xf>
    <xf numFmtId="164" fontId="3" fillId="33" borderId="23" xfId="0" applyNumberFormat="1" applyFont="1" applyFill="1" applyBorder="1" applyAlignment="1" applyProtection="1">
      <alignment vertical="center" wrapText="1"/>
      <protection/>
    </xf>
    <xf numFmtId="164" fontId="3" fillId="0" borderId="27" xfId="0" applyNumberFormat="1" applyFont="1" applyFill="1" applyBorder="1" applyAlignment="1" applyProtection="1">
      <alignment vertical="center" wrapText="1"/>
      <protection/>
    </xf>
    <xf numFmtId="164" fontId="3" fillId="0" borderId="22" xfId="0" applyNumberFormat="1" applyFont="1" applyFill="1" applyBorder="1" applyAlignment="1" applyProtection="1">
      <alignment horizontal="center" vertical="center" wrapText="1"/>
      <protection/>
    </xf>
    <xf numFmtId="164" fontId="3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9" xfId="0" applyNumberFormat="1" applyFont="1" applyFill="1" applyBorder="1" applyAlignment="1" applyProtection="1">
      <alignment vertical="center" wrapText="1"/>
      <protection/>
    </xf>
    <xf numFmtId="164" fontId="0" fillId="0" borderId="22" xfId="0" applyNumberFormat="1" applyFont="1" applyFill="1" applyBorder="1" applyAlignment="1" applyProtection="1">
      <alignment vertical="center" wrapText="1"/>
      <protection/>
    </xf>
    <xf numFmtId="164" fontId="0" fillId="0" borderId="23" xfId="0" applyNumberFormat="1" applyFont="1" applyFill="1" applyBorder="1" applyAlignment="1" applyProtection="1">
      <alignment vertical="center" wrapText="1"/>
      <protection/>
    </xf>
    <xf numFmtId="164" fontId="0" fillId="0" borderId="27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164" fontId="0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4" xfId="0" applyNumberFormat="1" applyFont="1" applyFill="1" applyBorder="1" applyAlignment="1" applyProtection="1">
      <alignment vertical="center" wrapText="1"/>
      <protection locked="0"/>
    </xf>
    <xf numFmtId="164" fontId="0" fillId="0" borderId="17" xfId="0" applyNumberFormat="1" applyFont="1" applyFill="1" applyBorder="1" applyAlignment="1" applyProtection="1">
      <alignment vertical="center" wrapText="1"/>
      <protection locked="0"/>
    </xf>
    <xf numFmtId="164" fontId="0" fillId="0" borderId="26" xfId="0" applyNumberFormat="1" applyFont="1" applyFill="1" applyBorder="1" applyAlignment="1" applyProtection="1">
      <alignment vertical="center" wrapText="1"/>
      <protection locked="0"/>
    </xf>
    <xf numFmtId="164" fontId="0" fillId="0" borderId="54" xfId="0" applyNumberFormat="1" applyFont="1" applyFill="1" applyBorder="1" applyAlignment="1" applyProtection="1">
      <alignment vertical="center" wrapText="1"/>
      <protection/>
    </xf>
    <xf numFmtId="164" fontId="0" fillId="0" borderId="56" xfId="0" applyNumberFormat="1" applyFont="1" applyFill="1" applyBorder="1" applyAlignment="1" applyProtection="1">
      <alignment vertical="center" wrapText="1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0" xfId="0" applyNumberFormat="1" applyFont="1" applyFill="1" applyBorder="1" applyAlignment="1" applyProtection="1">
      <alignment vertical="center" wrapText="1"/>
      <protection locked="0"/>
    </xf>
    <xf numFmtId="164" fontId="0" fillId="0" borderId="19" xfId="0" applyNumberFormat="1" applyFont="1" applyFill="1" applyBorder="1" applyAlignment="1" applyProtection="1">
      <alignment vertical="center" wrapText="1"/>
      <protection locked="0"/>
    </xf>
    <xf numFmtId="164" fontId="0" fillId="0" borderId="15" xfId="0" applyNumberFormat="1" applyFont="1" applyFill="1" applyBorder="1" applyAlignment="1" applyProtection="1">
      <alignment vertical="center" wrapText="1"/>
      <protection locked="0"/>
    </xf>
    <xf numFmtId="164" fontId="0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60" xfId="0" applyNumberFormat="1" applyFont="1" applyFill="1" applyBorder="1" applyAlignment="1" applyProtection="1">
      <alignment vertical="center" wrapTex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0" xfId="0" applyNumberFormat="1" applyFont="1" applyFill="1" applyBorder="1" applyAlignment="1" applyProtection="1">
      <alignment vertical="center" wrapText="1"/>
      <protection locked="0"/>
    </xf>
    <xf numFmtId="164" fontId="0" fillId="0" borderId="16" xfId="0" applyNumberFormat="1" applyFont="1" applyFill="1" applyBorder="1" applyAlignment="1" applyProtection="1">
      <alignment vertical="center" wrapText="1"/>
      <protection locked="0"/>
    </xf>
    <xf numFmtId="164" fontId="0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52" xfId="0" applyNumberFormat="1" applyFont="1" applyFill="1" applyBorder="1" applyAlignment="1" applyProtection="1">
      <alignment vertical="center" wrapText="1"/>
      <protection locked="0"/>
    </xf>
    <xf numFmtId="164" fontId="0" fillId="0" borderId="50" xfId="0" applyNumberFormat="1" applyFont="1" applyFill="1" applyBorder="1" applyAlignment="1" applyProtection="1">
      <alignment vertical="center" wrapText="1"/>
      <protection/>
    </xf>
    <xf numFmtId="164" fontId="21" fillId="0" borderId="36" xfId="59" applyNumberFormat="1" applyFont="1" applyFill="1" applyBorder="1" applyAlignment="1" applyProtection="1">
      <alignment horizontal="left" vertical="center"/>
      <protection/>
    </xf>
    <xf numFmtId="0" fontId="2" fillId="0" borderId="0" xfId="59" applyFill="1">
      <alignment/>
      <protection/>
    </xf>
    <xf numFmtId="0" fontId="2" fillId="0" borderId="0" xfId="59" applyFont="1" applyFill="1" applyAlignment="1">
      <alignment horizontal="right" vertical="center" indent="1"/>
      <protection/>
    </xf>
    <xf numFmtId="0" fontId="7" fillId="0" borderId="44" xfId="59" applyFont="1" applyFill="1" applyBorder="1" applyAlignment="1" applyProtection="1">
      <alignment horizontal="center" vertical="center" wrapText="1"/>
      <protection/>
    </xf>
    <xf numFmtId="0" fontId="7" fillId="0" borderId="56" xfId="59" applyFont="1" applyFill="1" applyBorder="1" applyAlignment="1" applyProtection="1">
      <alignment horizontal="center" vertical="center" wrapText="1"/>
      <protection/>
    </xf>
    <xf numFmtId="0" fontId="14" fillId="0" borderId="56" xfId="59" applyFont="1" applyFill="1" applyBorder="1" applyAlignment="1" applyProtection="1">
      <alignment horizontal="center" vertical="center" wrapText="1"/>
      <protection/>
    </xf>
    <xf numFmtId="0" fontId="15" fillId="0" borderId="0" xfId="59" applyFont="1" applyFill="1">
      <alignment/>
      <protection/>
    </xf>
    <xf numFmtId="164" fontId="14" fillId="0" borderId="23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56" xfId="5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9" applyFont="1" applyFill="1">
      <alignment/>
      <protection/>
    </xf>
    <xf numFmtId="164" fontId="15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56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59" applyFont="1" applyFill="1">
      <alignment/>
      <protection/>
    </xf>
    <xf numFmtId="164" fontId="14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62" xfId="59" applyFont="1" applyFill="1" applyBorder="1" applyAlignment="1" applyProtection="1">
      <alignment horizontal="center" vertical="center" wrapText="1"/>
      <protection/>
    </xf>
    <xf numFmtId="0" fontId="6" fillId="0" borderId="62" xfId="59" applyFont="1" applyFill="1" applyBorder="1" applyAlignment="1" applyProtection="1">
      <alignment vertical="center" wrapText="1"/>
      <protection/>
    </xf>
    <xf numFmtId="164" fontId="6" fillId="0" borderId="62" xfId="59" applyNumberFormat="1" applyFont="1" applyFill="1" applyBorder="1" applyAlignment="1" applyProtection="1">
      <alignment horizontal="right" vertical="center" wrapText="1" indent="1"/>
      <protection/>
    </xf>
    <xf numFmtId="0" fontId="15" fillId="0" borderId="62" xfId="59" applyFont="1" applyFill="1" applyBorder="1" applyAlignment="1" applyProtection="1">
      <alignment horizontal="right" vertical="center" wrapText="1" indent="1"/>
      <protection locked="0"/>
    </xf>
    <xf numFmtId="164" fontId="15" fillId="0" borderId="62" xfId="59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59" applyFont="1" applyFill="1" applyBorder="1">
      <alignment/>
      <protection/>
    </xf>
    <xf numFmtId="164" fontId="14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63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57" xfId="59" applyNumberFormat="1" applyFont="1" applyFill="1" applyBorder="1" applyAlignment="1" applyProtection="1">
      <alignment horizontal="right" vertical="center" wrapText="1" indent="1"/>
      <protection/>
    </xf>
    <xf numFmtId="164" fontId="19" fillId="0" borderId="23" xfId="0" applyNumberFormat="1" applyFont="1" applyBorder="1" applyAlignment="1" applyProtection="1">
      <alignment horizontal="right" vertical="center" wrapText="1" indent="1"/>
      <protection/>
    </xf>
    <xf numFmtId="164" fontId="19" fillId="0" borderId="56" xfId="0" applyNumberFormat="1" applyFont="1" applyBorder="1" applyAlignment="1" applyProtection="1">
      <alignment horizontal="right" vertical="center" wrapText="1" indent="1"/>
      <protection/>
    </xf>
    <xf numFmtId="164" fontId="19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56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56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0" xfId="59" applyFont="1" applyFill="1">
      <alignment/>
      <protection/>
    </xf>
    <xf numFmtId="0" fontId="2" fillId="0" borderId="0" xfId="59" applyFont="1" applyFill="1">
      <alignment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58" applyFill="1" applyAlignment="1" applyProtection="1">
      <alignment horizontal="center" vertical="center" wrapText="1"/>
      <protection/>
    </xf>
    <xf numFmtId="0" fontId="0" fillId="0" borderId="0" xfId="58" applyFill="1" applyAlignment="1" applyProtection="1">
      <alignment vertical="center" wrapText="1"/>
      <protection/>
    </xf>
    <xf numFmtId="164" fontId="5" fillId="0" borderId="0" xfId="58" applyNumberFormat="1" applyFont="1" applyFill="1" applyAlignment="1" applyProtection="1">
      <alignment horizontal="right" vertical="center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0" fontId="7" fillId="0" borderId="27" xfId="58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Alignment="1" applyProtection="1">
      <alignment horizontal="center"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7" xfId="58" applyFont="1" applyFill="1" applyBorder="1" applyAlignment="1" applyProtection="1">
      <alignment horizontal="center" vertical="center" wrapText="1"/>
      <protection/>
    </xf>
    <xf numFmtId="0" fontId="8" fillId="0" borderId="0" xfId="58" applyFont="1" applyFill="1" applyAlignment="1" applyProtection="1">
      <alignment vertical="center" wrapText="1"/>
      <protection/>
    </xf>
    <xf numFmtId="0" fontId="1" fillId="0" borderId="18" xfId="58" applyFont="1" applyFill="1" applyBorder="1" applyAlignment="1" applyProtection="1">
      <alignment horizontal="right" vertical="center" wrapText="1" indent="1"/>
      <protection/>
    </xf>
    <xf numFmtId="0" fontId="1" fillId="0" borderId="12" xfId="58" applyFont="1" applyFill="1" applyBorder="1" applyAlignment="1" applyProtection="1">
      <alignment horizontal="left" vertical="center" wrapText="1"/>
      <protection locked="0"/>
    </xf>
    <xf numFmtId="164" fontId="1" fillId="0" borderId="12" xfId="58" applyNumberFormat="1" applyFont="1" applyFill="1" applyBorder="1" applyAlignment="1" applyProtection="1">
      <alignment vertical="center" wrapText="1"/>
      <protection locked="0"/>
    </xf>
    <xf numFmtId="164" fontId="1" fillId="0" borderId="12" xfId="58" applyNumberFormat="1" applyFont="1" applyFill="1" applyBorder="1" applyAlignment="1" applyProtection="1">
      <alignment vertical="center" wrapText="1"/>
      <protection/>
    </xf>
    <xf numFmtId="164" fontId="0" fillId="0" borderId="31" xfId="58" applyNumberFormat="1" applyFont="1" applyFill="1" applyBorder="1" applyAlignment="1" applyProtection="1">
      <alignment vertical="center" wrapText="1"/>
      <protection locked="0"/>
    </xf>
    <xf numFmtId="0" fontId="0" fillId="0" borderId="0" xfId="58" applyFont="1" applyFill="1" applyAlignment="1" applyProtection="1">
      <alignment vertical="center" wrapText="1"/>
      <protection/>
    </xf>
    <xf numFmtId="0" fontId="1" fillId="0" borderId="17" xfId="58" applyFont="1" applyFill="1" applyBorder="1" applyAlignment="1" applyProtection="1">
      <alignment horizontal="right" vertical="center" wrapText="1" indent="1"/>
      <protection/>
    </xf>
    <xf numFmtId="0" fontId="1" fillId="0" borderId="11" xfId="58" applyFont="1" applyFill="1" applyBorder="1" applyAlignment="1" applyProtection="1">
      <alignment horizontal="left" vertical="center" wrapText="1"/>
      <protection locked="0"/>
    </xf>
    <xf numFmtId="164" fontId="1" fillId="0" borderId="11" xfId="58" applyNumberFormat="1" applyFont="1" applyFill="1" applyBorder="1" applyAlignment="1" applyProtection="1">
      <alignment vertical="center" wrapText="1"/>
      <protection locked="0"/>
    </xf>
    <xf numFmtId="164" fontId="0" fillId="0" borderId="26" xfId="58" applyNumberFormat="1" applyFont="1" applyFill="1" applyBorder="1" applyAlignment="1" applyProtection="1">
      <alignment vertical="center" wrapText="1"/>
      <protection locked="0"/>
    </xf>
    <xf numFmtId="0" fontId="0" fillId="0" borderId="17" xfId="58" applyFont="1" applyFill="1" applyBorder="1" applyAlignment="1" applyProtection="1">
      <alignment horizontal="right" vertical="center" wrapText="1" indent="1"/>
      <protection/>
    </xf>
    <xf numFmtId="0" fontId="0" fillId="0" borderId="11" xfId="58" applyFont="1" applyFill="1" applyBorder="1" applyAlignment="1" applyProtection="1">
      <alignment horizontal="left" vertical="center" wrapText="1"/>
      <protection locked="0"/>
    </xf>
    <xf numFmtId="164" fontId="0" fillId="0" borderId="11" xfId="58" applyNumberFormat="1" applyFont="1" applyFill="1" applyBorder="1" applyAlignment="1" applyProtection="1">
      <alignment vertical="center" wrapText="1"/>
      <protection locked="0"/>
    </xf>
    <xf numFmtId="164" fontId="0" fillId="0" borderId="12" xfId="58" applyNumberFormat="1" applyFont="1" applyFill="1" applyBorder="1" applyAlignment="1" applyProtection="1">
      <alignment vertical="center" wrapText="1"/>
      <protection/>
    </xf>
    <xf numFmtId="0" fontId="15" fillId="0" borderId="17" xfId="58" applyFont="1" applyFill="1" applyBorder="1" applyAlignment="1" applyProtection="1">
      <alignment horizontal="right" vertical="center" wrapText="1" indent="1"/>
      <protection/>
    </xf>
    <xf numFmtId="0" fontId="15" fillId="0" borderId="11" xfId="58" applyFont="1" applyFill="1" applyBorder="1" applyAlignment="1" applyProtection="1">
      <alignment horizontal="left" vertical="center" wrapText="1"/>
      <protection locked="0"/>
    </xf>
    <xf numFmtId="164" fontId="15" fillId="0" borderId="11" xfId="58" applyNumberFormat="1" applyFont="1" applyFill="1" applyBorder="1" applyAlignment="1" applyProtection="1">
      <alignment vertical="center" wrapText="1"/>
      <protection locked="0"/>
    </xf>
    <xf numFmtId="164" fontId="15" fillId="0" borderId="12" xfId="58" applyNumberFormat="1" applyFont="1" applyFill="1" applyBorder="1" applyAlignment="1" applyProtection="1">
      <alignment vertical="center" wrapText="1"/>
      <protection/>
    </xf>
    <xf numFmtId="164" fontId="15" fillId="0" borderId="26" xfId="58" applyNumberFormat="1" applyFont="1" applyFill="1" applyBorder="1" applyAlignment="1" applyProtection="1">
      <alignment vertical="center" wrapText="1"/>
      <protection locked="0"/>
    </xf>
    <xf numFmtId="164" fontId="3" fillId="0" borderId="23" xfId="58" applyNumberFormat="1" applyFont="1" applyFill="1" applyBorder="1" applyAlignment="1" applyProtection="1">
      <alignment vertical="center" wrapText="1"/>
      <protection/>
    </xf>
    <xf numFmtId="164" fontId="3" fillId="0" borderId="27" xfId="58" applyNumberFormat="1" applyFont="1" applyFill="1" applyBorder="1" applyAlignment="1" applyProtection="1">
      <alignment vertical="center" wrapText="1"/>
      <protection/>
    </xf>
    <xf numFmtId="164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0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0" fillId="0" borderId="39" xfId="0" applyNumberFormat="1" applyFont="1" applyFill="1" applyBorder="1" applyAlignment="1" applyProtection="1">
      <alignment vertical="center"/>
      <protection/>
    </xf>
    <xf numFmtId="49" fontId="8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/>
    </xf>
    <xf numFmtId="49" fontId="0" fillId="0" borderId="17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 locked="0"/>
    </xf>
    <xf numFmtId="3" fontId="0" fillId="0" borderId="26" xfId="0" applyNumberFormat="1" applyFont="1" applyFill="1" applyBorder="1" applyAlignment="1" applyProtection="1">
      <alignment vertical="center"/>
      <protection/>
    </xf>
    <xf numFmtId="49" fontId="0" fillId="0" borderId="19" xfId="0" applyNumberFormat="1" applyFont="1" applyFill="1" applyBorder="1" applyAlignment="1" applyProtection="1">
      <alignment vertical="center"/>
      <protection locked="0"/>
    </xf>
    <xf numFmtId="3" fontId="0" fillId="0" borderId="15" xfId="0" applyNumberFormat="1" applyFont="1" applyFill="1" applyBorder="1" applyAlignment="1" applyProtection="1">
      <alignment vertical="center"/>
      <protection locked="0"/>
    </xf>
    <xf numFmtId="49" fontId="3" fillId="0" borderId="22" xfId="0" applyNumberFormat="1" applyFont="1" applyFill="1" applyBorder="1" applyAlignment="1" applyProtection="1">
      <alignment vertical="center"/>
      <protection/>
    </xf>
    <xf numFmtId="3" fontId="0" fillId="0" borderId="23" xfId="0" applyNumberFormat="1" applyFont="1" applyFill="1" applyBorder="1" applyAlignment="1" applyProtection="1">
      <alignment vertical="center"/>
      <protection/>
    </xf>
    <xf numFmtId="3" fontId="0" fillId="0" borderId="27" xfId="0" applyNumberFormat="1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49" fontId="0" fillId="0" borderId="17" xfId="0" applyNumberFormat="1" applyFont="1" applyFill="1" applyBorder="1" applyAlignment="1" applyProtection="1">
      <alignment vertical="center"/>
      <protection locked="0"/>
    </xf>
    <xf numFmtId="0" fontId="28" fillId="0" borderId="0" xfId="61" applyFill="1" applyProtection="1">
      <alignment/>
      <protection/>
    </xf>
    <xf numFmtId="0" fontId="30" fillId="0" borderId="0" xfId="61" applyFont="1" applyFill="1" applyProtection="1">
      <alignment/>
      <protection/>
    </xf>
    <xf numFmtId="0" fontId="33" fillId="0" borderId="21" xfId="61" applyFont="1" applyFill="1" applyBorder="1" applyAlignment="1" applyProtection="1">
      <alignment horizontal="center" vertical="center" wrapText="1"/>
      <protection/>
    </xf>
    <xf numFmtId="0" fontId="33" fillId="0" borderId="32" xfId="61" applyFont="1" applyFill="1" applyBorder="1" applyAlignment="1" applyProtection="1">
      <alignment horizontal="center" vertical="center" wrapText="1"/>
      <protection/>
    </xf>
    <xf numFmtId="0" fontId="33" fillId="0" borderId="33" xfId="61" applyFont="1" applyFill="1" applyBorder="1" applyAlignment="1" applyProtection="1">
      <alignment horizontal="center" vertical="center" wrapText="1"/>
      <protection/>
    </xf>
    <xf numFmtId="0" fontId="28" fillId="0" borderId="0" xfId="61" applyFill="1" applyAlignment="1" applyProtection="1">
      <alignment horizontal="center" vertical="center"/>
      <protection/>
    </xf>
    <xf numFmtId="0" fontId="19" fillId="0" borderId="20" xfId="61" applyFont="1" applyFill="1" applyBorder="1" applyAlignment="1" applyProtection="1">
      <alignment vertical="center" wrapText="1"/>
      <protection/>
    </xf>
    <xf numFmtId="173" fontId="15" fillId="0" borderId="13" xfId="60" applyNumberFormat="1" applyFont="1" applyFill="1" applyBorder="1" applyAlignment="1" applyProtection="1">
      <alignment horizontal="center" vertical="center"/>
      <protection/>
    </xf>
    <xf numFmtId="174" fontId="19" fillId="0" borderId="13" xfId="61" applyNumberFormat="1" applyFont="1" applyFill="1" applyBorder="1" applyAlignment="1" applyProtection="1">
      <alignment horizontal="right" vertical="center" wrapText="1"/>
      <protection locked="0"/>
    </xf>
    <xf numFmtId="174" fontId="19" fillId="0" borderId="39" xfId="61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61" applyFill="1" applyAlignment="1" applyProtection="1">
      <alignment vertical="center"/>
      <protection/>
    </xf>
    <xf numFmtId="0" fontId="19" fillId="0" borderId="17" xfId="61" applyFont="1" applyFill="1" applyBorder="1" applyAlignment="1" applyProtection="1">
      <alignment vertical="center" wrapText="1"/>
      <protection/>
    </xf>
    <xf numFmtId="173" fontId="15" fillId="0" borderId="11" xfId="60" applyNumberFormat="1" applyFont="1" applyFill="1" applyBorder="1" applyAlignment="1" applyProtection="1">
      <alignment horizontal="center" vertical="center"/>
      <protection/>
    </xf>
    <xf numFmtId="174" fontId="19" fillId="0" borderId="11" xfId="61" applyNumberFormat="1" applyFont="1" applyFill="1" applyBorder="1" applyAlignment="1" applyProtection="1">
      <alignment horizontal="right" vertical="center" wrapText="1"/>
      <protection/>
    </xf>
    <xf numFmtId="174" fontId="19" fillId="0" borderId="26" xfId="61" applyNumberFormat="1" applyFont="1" applyFill="1" applyBorder="1" applyAlignment="1" applyProtection="1">
      <alignment horizontal="right" vertical="center" wrapText="1"/>
      <protection/>
    </xf>
    <xf numFmtId="0" fontId="34" fillId="0" borderId="17" xfId="61" applyFont="1" applyFill="1" applyBorder="1" applyAlignment="1" applyProtection="1">
      <alignment horizontal="left" vertical="center" wrapText="1" indent="1"/>
      <protection/>
    </xf>
    <xf numFmtId="174" fontId="33" fillId="0" borderId="11" xfId="61" applyNumberFormat="1" applyFont="1" applyFill="1" applyBorder="1" applyAlignment="1" applyProtection="1">
      <alignment horizontal="right" vertical="center" wrapText="1"/>
      <protection locked="0"/>
    </xf>
    <xf numFmtId="174" fontId="33" fillId="0" borderId="26" xfId="61" applyNumberFormat="1" applyFont="1" applyFill="1" applyBorder="1" applyAlignment="1" applyProtection="1">
      <alignment horizontal="right" vertical="center" wrapText="1"/>
      <protection locked="0"/>
    </xf>
    <xf numFmtId="174" fontId="18" fillId="0" borderId="11" xfId="61" applyNumberFormat="1" applyFont="1" applyFill="1" applyBorder="1" applyAlignment="1" applyProtection="1">
      <alignment horizontal="right" vertical="center" wrapText="1"/>
      <protection locked="0"/>
    </xf>
    <xf numFmtId="174" fontId="18" fillId="0" borderId="26" xfId="61" applyNumberFormat="1" applyFont="1" applyFill="1" applyBorder="1" applyAlignment="1" applyProtection="1">
      <alignment horizontal="right" vertical="center" wrapText="1"/>
      <protection locked="0"/>
    </xf>
    <xf numFmtId="174" fontId="18" fillId="0" borderId="11" xfId="61" applyNumberFormat="1" applyFont="1" applyFill="1" applyBorder="1" applyAlignment="1" applyProtection="1">
      <alignment horizontal="right" vertical="center" wrapText="1"/>
      <protection/>
    </xf>
    <xf numFmtId="174" fontId="18" fillId="0" borderId="26" xfId="61" applyNumberFormat="1" applyFont="1" applyFill="1" applyBorder="1" applyAlignment="1" applyProtection="1">
      <alignment horizontal="right" vertical="center" wrapText="1"/>
      <protection/>
    </xf>
    <xf numFmtId="0" fontId="19" fillId="0" borderId="21" xfId="61" applyFont="1" applyFill="1" applyBorder="1" applyAlignment="1" applyProtection="1">
      <alignment vertical="center" wrapText="1"/>
      <protection/>
    </xf>
    <xf numFmtId="173" fontId="15" fillId="0" borderId="32" xfId="60" applyNumberFormat="1" applyFont="1" applyFill="1" applyBorder="1" applyAlignment="1" applyProtection="1">
      <alignment horizontal="center" vertical="center"/>
      <protection/>
    </xf>
    <xf numFmtId="174" fontId="19" fillId="0" borderId="32" xfId="61" applyNumberFormat="1" applyFont="1" applyFill="1" applyBorder="1" applyAlignment="1" applyProtection="1">
      <alignment horizontal="right" vertical="center" wrapText="1"/>
      <protection/>
    </xf>
    <xf numFmtId="174" fontId="19" fillId="0" borderId="33" xfId="61" applyNumberFormat="1" applyFont="1" applyFill="1" applyBorder="1" applyAlignment="1" applyProtection="1">
      <alignment horizontal="right" vertical="center" wrapText="1"/>
      <protection/>
    </xf>
    <xf numFmtId="0" fontId="18" fillId="0" borderId="0" xfId="61" applyFont="1" applyFill="1" applyProtection="1">
      <alignment/>
      <protection/>
    </xf>
    <xf numFmtId="3" fontId="28" fillId="0" borderId="0" xfId="61" applyNumberFormat="1" applyFont="1" applyFill="1" applyProtection="1">
      <alignment/>
      <protection/>
    </xf>
    <xf numFmtId="3" fontId="28" fillId="0" borderId="0" xfId="61" applyNumberFormat="1" applyFont="1" applyFill="1" applyAlignment="1" applyProtection="1">
      <alignment horizontal="center"/>
      <protection/>
    </xf>
    <xf numFmtId="0" fontId="28" fillId="0" borderId="0" xfId="61" applyFont="1" applyFill="1" applyProtection="1">
      <alignment/>
      <protection/>
    </xf>
    <xf numFmtId="0" fontId="28" fillId="0" borderId="0" xfId="61" applyFill="1" applyAlignment="1" applyProtection="1">
      <alignment horizontal="center"/>
      <protection/>
    </xf>
    <xf numFmtId="0" fontId="0" fillId="0" borderId="0" xfId="60" applyFill="1" applyAlignment="1" applyProtection="1">
      <alignment vertical="center"/>
      <protection/>
    </xf>
    <xf numFmtId="0" fontId="0" fillId="0" borderId="0" xfId="60" applyFill="1" applyAlignment="1" applyProtection="1">
      <alignment vertical="center" wrapText="1"/>
      <protection/>
    </xf>
    <xf numFmtId="0" fontId="0" fillId="0" borderId="0" xfId="60" applyFill="1" applyAlignment="1" applyProtection="1">
      <alignment horizontal="center" vertical="center"/>
      <protection/>
    </xf>
    <xf numFmtId="49" fontId="14" fillId="0" borderId="21" xfId="60" applyNumberFormat="1" applyFont="1" applyFill="1" applyBorder="1" applyAlignment="1" applyProtection="1">
      <alignment horizontal="center" vertical="center" wrapText="1"/>
      <protection/>
    </xf>
    <xf numFmtId="49" fontId="14" fillId="0" borderId="32" xfId="60" applyNumberFormat="1" applyFont="1" applyFill="1" applyBorder="1" applyAlignment="1" applyProtection="1">
      <alignment horizontal="center" vertical="center"/>
      <protection/>
    </xf>
    <xf numFmtId="49" fontId="14" fillId="0" borderId="33" xfId="60" applyNumberFormat="1" applyFont="1" applyFill="1" applyBorder="1" applyAlignment="1" applyProtection="1">
      <alignment horizontal="center" vertical="center"/>
      <protection/>
    </xf>
    <xf numFmtId="49" fontId="0" fillId="0" borderId="0" xfId="60" applyNumberFormat="1" applyFont="1" applyFill="1" applyAlignment="1" applyProtection="1">
      <alignment horizontal="center" vertical="center"/>
      <protection/>
    </xf>
    <xf numFmtId="173" fontId="15" fillId="0" borderId="12" xfId="60" applyNumberFormat="1" applyFont="1" applyFill="1" applyBorder="1" applyAlignment="1" applyProtection="1">
      <alignment horizontal="center" vertical="center"/>
      <protection/>
    </xf>
    <xf numFmtId="175" fontId="15" fillId="0" borderId="31" xfId="60" applyNumberFormat="1" applyFont="1" applyFill="1" applyBorder="1" applyAlignment="1" applyProtection="1">
      <alignment vertical="center"/>
      <protection locked="0"/>
    </xf>
    <xf numFmtId="175" fontId="15" fillId="0" borderId="26" xfId="60" applyNumberFormat="1" applyFont="1" applyFill="1" applyBorder="1" applyAlignment="1" applyProtection="1">
      <alignment vertical="center"/>
      <protection locked="0"/>
    </xf>
    <xf numFmtId="175" fontId="14" fillId="0" borderId="26" xfId="60" applyNumberFormat="1" applyFont="1" applyFill="1" applyBorder="1" applyAlignment="1" applyProtection="1">
      <alignment vertical="center"/>
      <protection/>
    </xf>
    <xf numFmtId="0" fontId="0" fillId="0" borderId="0" xfId="60" applyFont="1" applyFill="1" applyAlignment="1" applyProtection="1">
      <alignment vertical="center"/>
      <protection/>
    </xf>
    <xf numFmtId="0" fontId="14" fillId="0" borderId="21" xfId="60" applyFont="1" applyFill="1" applyBorder="1" applyAlignment="1" applyProtection="1">
      <alignment horizontal="left" vertical="center" wrapText="1"/>
      <protection/>
    </xf>
    <xf numFmtId="175" fontId="14" fillId="0" borderId="33" xfId="60" applyNumberFormat="1" applyFont="1" applyFill="1" applyBorder="1" applyAlignment="1" applyProtection="1">
      <alignment vertical="center"/>
      <protection/>
    </xf>
    <xf numFmtId="0" fontId="28" fillId="0" borderId="0" xfId="61" applyFont="1" applyFill="1" applyAlignment="1" applyProtection="1">
      <alignment/>
      <protection/>
    </xf>
    <xf numFmtId="0" fontId="13" fillId="0" borderId="0" xfId="60" applyFont="1" applyFill="1" applyAlignment="1" applyProtection="1">
      <alignment horizontal="center" vertical="center"/>
      <protection/>
    </xf>
    <xf numFmtId="174" fontId="19" fillId="0" borderId="11" xfId="61" applyNumberFormat="1" applyFont="1" applyFill="1" applyBorder="1" applyAlignment="1" applyProtection="1">
      <alignment horizontal="right" vertical="center" wrapText="1"/>
      <protection/>
    </xf>
    <xf numFmtId="175" fontId="15" fillId="0" borderId="26" xfId="60" applyNumberFormat="1" applyFont="1" applyFill="1" applyBorder="1" applyAlignment="1" applyProtection="1">
      <alignment vertical="center"/>
      <protection locked="0"/>
    </xf>
    <xf numFmtId="164" fontId="21" fillId="0" borderId="36" xfId="59" applyNumberFormat="1" applyFont="1" applyFill="1" applyBorder="1" applyAlignment="1" applyProtection="1">
      <alignment horizontal="left" vertical="center"/>
      <protection/>
    </xf>
    <xf numFmtId="164" fontId="6" fillId="0" borderId="0" xfId="59" applyNumberFormat="1" applyFont="1" applyFill="1" applyBorder="1" applyAlignment="1" applyProtection="1">
      <alignment horizontal="center" vertical="center"/>
      <protection/>
    </xf>
    <xf numFmtId="164" fontId="21" fillId="0" borderId="36" xfId="59" applyNumberFormat="1" applyFont="1" applyFill="1" applyBorder="1" applyAlignment="1" applyProtection="1">
      <alignment horizontal="left"/>
      <protection/>
    </xf>
    <xf numFmtId="0" fontId="6" fillId="0" borderId="0" xfId="59" applyFont="1" applyFill="1" applyAlignment="1" applyProtection="1">
      <alignment horizontal="center"/>
      <protection/>
    </xf>
    <xf numFmtId="164" fontId="7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27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45" xfId="0" applyFont="1" applyFill="1" applyBorder="1" applyAlignment="1" applyProtection="1">
      <alignment horizontal="left" indent="1"/>
      <protection/>
    </xf>
    <xf numFmtId="0" fontId="7" fillId="0" borderId="46" xfId="0" applyFont="1" applyFill="1" applyBorder="1" applyAlignment="1" applyProtection="1">
      <alignment horizontal="left" indent="1"/>
      <protection/>
    </xf>
    <xf numFmtId="0" fontId="7" fillId="0" borderId="44" xfId="0" applyFont="1" applyFill="1" applyBorder="1" applyAlignment="1" applyProtection="1">
      <alignment horizontal="left" indent="1"/>
      <protection/>
    </xf>
    <xf numFmtId="0" fontId="15" fillId="0" borderId="13" xfId="0" applyFont="1" applyFill="1" applyBorder="1" applyAlignment="1" applyProtection="1">
      <alignment horizontal="right" indent="1"/>
      <protection locked="0"/>
    </xf>
    <xf numFmtId="0" fontId="15" fillId="0" borderId="39" xfId="0" applyFont="1" applyFill="1" applyBorder="1" applyAlignment="1" applyProtection="1">
      <alignment horizontal="right" indent="1"/>
      <protection locked="0"/>
    </xf>
    <xf numFmtId="0" fontId="15" fillId="0" borderId="15" xfId="0" applyFont="1" applyFill="1" applyBorder="1" applyAlignment="1" applyProtection="1">
      <alignment horizontal="right" indent="1"/>
      <protection locked="0"/>
    </xf>
    <xf numFmtId="0" fontId="15" fillId="0" borderId="30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23" xfId="0" applyFont="1" applyFill="1" applyBorder="1" applyAlignment="1" applyProtection="1">
      <alignment horizontal="right" indent="1"/>
      <protection/>
    </xf>
    <xf numFmtId="0" fontId="14" fillId="0" borderId="27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9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70" xfId="0" applyFont="1" applyFill="1" applyBorder="1" applyAlignment="1" applyProtection="1">
      <alignment horizontal="center"/>
      <protection/>
    </xf>
    <xf numFmtId="0" fontId="15" fillId="0" borderId="59" xfId="0" applyFont="1" applyFill="1" applyBorder="1" applyAlignment="1" applyProtection="1">
      <alignment horizontal="left" indent="1"/>
      <protection locked="0"/>
    </xf>
    <xf numFmtId="0" fontId="15" fillId="0" borderId="71" xfId="0" applyFont="1" applyFill="1" applyBorder="1" applyAlignment="1" applyProtection="1">
      <alignment horizontal="left" indent="1"/>
      <protection locked="0"/>
    </xf>
    <xf numFmtId="0" fontId="15" fillId="0" borderId="72" xfId="0" applyFont="1" applyFill="1" applyBorder="1" applyAlignment="1" applyProtection="1">
      <alignment horizontal="left" indent="1"/>
      <protection locked="0"/>
    </xf>
    <xf numFmtId="0" fontId="15" fillId="0" borderId="41" xfId="0" applyFont="1" applyFill="1" applyBorder="1" applyAlignment="1" applyProtection="1">
      <alignment horizontal="left" indent="1"/>
      <protection locked="0"/>
    </xf>
    <xf numFmtId="0" fontId="15" fillId="0" borderId="42" xfId="0" applyFont="1" applyFill="1" applyBorder="1" applyAlignment="1" applyProtection="1">
      <alignment horizontal="left" indent="1"/>
      <protection locked="0"/>
    </xf>
    <xf numFmtId="0" fontId="15" fillId="0" borderId="73" xfId="0" applyFont="1" applyFill="1" applyBorder="1" applyAlignment="1" applyProtection="1">
      <alignment horizontal="left" indent="1"/>
      <protection locked="0"/>
    </xf>
    <xf numFmtId="0" fontId="7" fillId="0" borderId="24" xfId="58" applyFont="1" applyFill="1" applyBorder="1" applyAlignment="1" applyProtection="1">
      <alignment horizontal="center" vertical="center" wrapText="1"/>
      <protection/>
    </xf>
    <xf numFmtId="0" fontId="7" fillId="0" borderId="28" xfId="58" applyFont="1" applyFill="1" applyBorder="1" applyAlignment="1" applyProtection="1">
      <alignment horizontal="center" vertical="center" wrapText="1"/>
      <protection/>
    </xf>
    <xf numFmtId="0" fontId="7" fillId="0" borderId="25" xfId="58" applyFont="1" applyFill="1" applyBorder="1" applyAlignment="1" applyProtection="1">
      <alignment horizontal="center" vertical="center" wrapText="1"/>
      <protection/>
    </xf>
    <xf numFmtId="0" fontId="7" fillId="0" borderId="29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0" fontId="7" fillId="0" borderId="27" xfId="58" applyFont="1" applyFill="1" applyBorder="1" applyAlignment="1" applyProtection="1">
      <alignment horizontal="center" vertical="center" wrapText="1"/>
      <protection/>
    </xf>
    <xf numFmtId="0" fontId="3" fillId="0" borderId="45" xfId="58" applyFont="1" applyFill="1" applyBorder="1" applyAlignment="1" applyProtection="1">
      <alignment horizontal="left" vertical="center" wrapText="1" indent="1"/>
      <protection/>
    </xf>
    <xf numFmtId="0" fontId="3" fillId="0" borderId="44" xfId="58" applyFont="1" applyFill="1" applyBorder="1" applyAlignment="1" applyProtection="1">
      <alignment horizontal="left" vertical="center" wrapText="1" indent="1"/>
      <protection/>
    </xf>
    <xf numFmtId="164" fontId="8" fillId="0" borderId="55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3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3" fillId="0" borderId="56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5" xfId="0" applyNumberFormat="1" applyFont="1" applyFill="1" applyBorder="1" applyAlignment="1" applyProtection="1">
      <alignment horizontal="center" vertical="center"/>
      <protection/>
    </xf>
    <xf numFmtId="164" fontId="7" fillId="0" borderId="66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4" xfId="0" applyNumberFormat="1" applyFont="1" applyFill="1" applyBorder="1" applyAlignment="1" applyProtection="1">
      <alignment horizontal="center" vertical="center"/>
      <protection/>
    </xf>
    <xf numFmtId="164" fontId="7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0" fontId="15" fillId="0" borderId="62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center" wrapText="1"/>
    </xf>
    <xf numFmtId="0" fontId="21" fillId="0" borderId="0" xfId="0" applyFont="1" applyAlignment="1" applyProtection="1">
      <alignment horizontal="right"/>
      <protection/>
    </xf>
    <xf numFmtId="0" fontId="3" fillId="0" borderId="45" xfId="0" applyFont="1" applyBorder="1" applyAlignment="1" applyProtection="1">
      <alignment horizontal="left" vertical="center" indent="2"/>
      <protection/>
    </xf>
    <xf numFmtId="0" fontId="3" fillId="0" borderId="44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28" fillId="0" borderId="0" xfId="61" applyFont="1" applyFill="1" applyAlignment="1" applyProtection="1">
      <alignment horizontal="left"/>
      <protection/>
    </xf>
    <xf numFmtId="0" fontId="12" fillId="0" borderId="0" xfId="61" applyFont="1" applyFill="1" applyAlignment="1" applyProtection="1">
      <alignment horizontal="center" vertical="center"/>
      <protection/>
    </xf>
    <xf numFmtId="0" fontId="31" fillId="0" borderId="0" xfId="61" applyFont="1" applyFill="1" applyBorder="1" applyAlignment="1" applyProtection="1">
      <alignment horizontal="right"/>
      <protection/>
    </xf>
    <xf numFmtId="0" fontId="32" fillId="0" borderId="24" xfId="61" applyFont="1" applyFill="1" applyBorder="1" applyAlignment="1" applyProtection="1">
      <alignment horizontal="center" vertical="center" wrapText="1"/>
      <protection/>
    </xf>
    <xf numFmtId="0" fontId="32" fillId="0" borderId="16" xfId="61" applyFont="1" applyFill="1" applyBorder="1" applyAlignment="1" applyProtection="1">
      <alignment horizontal="center" vertical="center" wrapText="1"/>
      <protection/>
    </xf>
    <xf numFmtId="0" fontId="32" fillId="0" borderId="18" xfId="61" applyFont="1" applyFill="1" applyBorder="1" applyAlignment="1" applyProtection="1">
      <alignment horizontal="center" vertical="center" wrapText="1"/>
      <protection/>
    </xf>
    <xf numFmtId="0" fontId="21" fillId="0" borderId="25" xfId="60" applyFont="1" applyFill="1" applyBorder="1" applyAlignment="1" applyProtection="1">
      <alignment horizontal="center" vertical="center" textRotation="90"/>
      <protection/>
    </xf>
    <xf numFmtId="0" fontId="21" fillId="0" borderId="10" xfId="60" applyFont="1" applyFill="1" applyBorder="1" applyAlignment="1" applyProtection="1">
      <alignment horizontal="center" vertical="center" textRotation="90"/>
      <protection/>
    </xf>
    <xf numFmtId="0" fontId="21" fillId="0" borderId="12" xfId="60" applyFont="1" applyFill="1" applyBorder="1" applyAlignment="1" applyProtection="1">
      <alignment horizontal="center" vertical="center" textRotation="90"/>
      <protection/>
    </xf>
    <xf numFmtId="0" fontId="31" fillId="0" borderId="13" xfId="61" applyFont="1" applyFill="1" applyBorder="1" applyAlignment="1" applyProtection="1">
      <alignment horizontal="center" vertical="center" wrapText="1"/>
      <protection/>
    </xf>
    <xf numFmtId="0" fontId="31" fillId="0" borderId="11" xfId="61" applyFont="1" applyFill="1" applyBorder="1" applyAlignment="1" applyProtection="1">
      <alignment horizontal="center" vertical="center" wrapText="1"/>
      <protection/>
    </xf>
    <xf numFmtId="0" fontId="31" fillId="0" borderId="38" xfId="61" applyFont="1" applyFill="1" applyBorder="1" applyAlignment="1" applyProtection="1">
      <alignment horizontal="center" vertical="center" wrapText="1"/>
      <protection/>
    </xf>
    <xf numFmtId="0" fontId="31" fillId="0" borderId="31" xfId="61" applyFont="1" applyFill="1" applyBorder="1" applyAlignment="1" applyProtection="1">
      <alignment horizontal="center" vertical="center" wrapText="1"/>
      <protection/>
    </xf>
    <xf numFmtId="0" fontId="31" fillId="0" borderId="11" xfId="61" applyFont="1" applyFill="1" applyBorder="1" applyAlignment="1" applyProtection="1">
      <alignment horizontal="center" wrapText="1"/>
      <protection/>
    </xf>
    <xf numFmtId="0" fontId="31" fillId="0" borderId="26" xfId="61" applyFont="1" applyFill="1" applyBorder="1" applyAlignment="1" applyProtection="1">
      <alignment horizontal="center" wrapText="1"/>
      <protection/>
    </xf>
    <xf numFmtId="0" fontId="28" fillId="0" borderId="0" xfId="61" applyFont="1" applyFill="1" applyAlignment="1" applyProtection="1">
      <alignment horizontal="center"/>
      <protection/>
    </xf>
    <xf numFmtId="0" fontId="3" fillId="0" borderId="0" xfId="60" applyFont="1" applyFill="1" applyAlignment="1" applyProtection="1">
      <alignment horizontal="center" vertical="center" wrapText="1"/>
      <protection/>
    </xf>
    <xf numFmtId="0" fontId="6" fillId="0" borderId="0" xfId="60" applyFont="1" applyFill="1" applyAlignment="1" applyProtection="1">
      <alignment horizontal="center" vertical="center" wrapText="1"/>
      <protection/>
    </xf>
    <xf numFmtId="0" fontId="21" fillId="0" borderId="0" xfId="60" applyFont="1" applyFill="1" applyBorder="1" applyAlignment="1" applyProtection="1">
      <alignment horizontal="right" vertical="center"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0" fontId="6" fillId="0" borderId="17" xfId="60" applyFont="1" applyFill="1" applyBorder="1" applyAlignment="1" applyProtection="1">
      <alignment horizontal="center" vertical="center" wrapText="1"/>
      <protection/>
    </xf>
    <xf numFmtId="0" fontId="21" fillId="0" borderId="13" xfId="60" applyFont="1" applyFill="1" applyBorder="1" applyAlignment="1" applyProtection="1">
      <alignment horizontal="center" vertical="center" textRotation="90"/>
      <protection/>
    </xf>
    <xf numFmtId="0" fontId="21" fillId="0" borderId="11" xfId="60" applyFont="1" applyFill="1" applyBorder="1" applyAlignment="1" applyProtection="1">
      <alignment horizontal="center" vertical="center" textRotation="90"/>
      <protection/>
    </xf>
    <xf numFmtId="0" fontId="5" fillId="0" borderId="39" xfId="60" applyFont="1" applyFill="1" applyBorder="1" applyAlignment="1" applyProtection="1">
      <alignment horizontal="center" vertical="center" wrapText="1"/>
      <protection/>
    </xf>
    <xf numFmtId="0" fontId="5" fillId="0" borderId="26" xfId="60" applyFont="1" applyFill="1" applyBorder="1" applyAlignment="1" applyProtection="1">
      <alignment horizontal="center" vertical="center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5" xfId="58"/>
    <cellStyle name="Normál_KVRENMUNKA" xfId="59"/>
    <cellStyle name="Normál_VAGYONK" xfId="60"/>
    <cellStyle name="Normál_VAGYONKIM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16"/>
  <sheetViews>
    <sheetView tabSelected="1" workbookViewId="0" topLeftCell="A1">
      <selection activeCell="A44" sqref="A44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130</v>
      </c>
    </row>
    <row r="4" spans="1:2" ht="12.75">
      <c r="A4" s="101"/>
      <c r="B4" s="101"/>
    </row>
    <row r="5" spans="1:2" s="112" customFormat="1" ht="15.75">
      <c r="A5" s="74" t="s">
        <v>494</v>
      </c>
      <c r="B5" s="111"/>
    </row>
    <row r="6" spans="1:2" ht="12.75">
      <c r="A6" s="101"/>
      <c r="B6" s="101"/>
    </row>
    <row r="7" spans="1:2" ht="12.75">
      <c r="A7" s="101" t="s">
        <v>480</v>
      </c>
      <c r="B7" s="101" t="s">
        <v>439</v>
      </c>
    </row>
    <row r="8" spans="1:2" ht="12.75">
      <c r="A8" s="101" t="s">
        <v>481</v>
      </c>
      <c r="B8" s="101" t="s">
        <v>440</v>
      </c>
    </row>
    <row r="9" spans="1:2" ht="12.75">
      <c r="A9" s="101" t="s">
        <v>482</v>
      </c>
      <c r="B9" s="101" t="s">
        <v>441</v>
      </c>
    </row>
    <row r="10" spans="1:2" ht="12.75">
      <c r="A10" s="101"/>
      <c r="B10" s="101"/>
    </row>
    <row r="11" spans="1:2" ht="12.75">
      <c r="A11" s="101"/>
      <c r="B11" s="101"/>
    </row>
    <row r="12" spans="1:2" s="112" customFormat="1" ht="15.75">
      <c r="A12" s="74" t="str">
        <f>+CONCATENATE(LEFT(A5,4),". évi előirányzat KIADÁSOK")</f>
        <v>2016. évi előirányzat KIADÁSOK</v>
      </c>
      <c r="B12" s="111"/>
    </row>
    <row r="13" spans="1:2" ht="12.75">
      <c r="A13" s="101"/>
      <c r="B13" s="101"/>
    </row>
    <row r="14" spans="1:2" ht="12.75">
      <c r="A14" s="101" t="s">
        <v>483</v>
      </c>
      <c r="B14" s="101" t="s">
        <v>442</v>
      </c>
    </row>
    <row r="15" spans="1:2" ht="12.75">
      <c r="A15" s="101" t="s">
        <v>484</v>
      </c>
      <c r="B15" s="101" t="s">
        <v>443</v>
      </c>
    </row>
    <row r="16" spans="1:2" ht="12.75">
      <c r="A16" s="101" t="s">
        <v>485</v>
      </c>
      <c r="B16" s="101" t="s">
        <v>444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E2" sqref="E2"/>
    </sheetView>
  </sheetViews>
  <sheetFormatPr defaultColWidth="9.00390625" defaultRowHeight="12.75"/>
  <cols>
    <col min="1" max="1" width="13.875" style="168" customWidth="1"/>
    <col min="2" max="2" width="79.125" style="169" customWidth="1"/>
    <col min="3" max="3" width="19.125" style="169" customWidth="1"/>
    <col min="4" max="4" width="18.375" style="169" customWidth="1"/>
    <col min="5" max="5" width="18.50390625" style="169" customWidth="1"/>
    <col min="6" max="16384" width="9.375" style="169" customWidth="1"/>
  </cols>
  <sheetData>
    <row r="1" spans="1:5" s="148" customFormat="1" ht="21" customHeight="1" thickBot="1">
      <c r="A1" s="147"/>
      <c r="B1" s="149"/>
      <c r="C1" s="325"/>
      <c r="D1" s="325"/>
      <c r="E1" s="325" t="str">
        <f>+CONCATENATE("6.2. melléklet a ……/",LEFT(ÖSSZEFÜGGÉSEK!C5,4),". (….) önkormányzati rendelethez")</f>
        <v>6.2. melléklet a ……/. (….) önkormányzati rendelethez</v>
      </c>
    </row>
    <row r="2" spans="1:5" s="326" customFormat="1" ht="36">
      <c r="A2" s="279" t="s">
        <v>177</v>
      </c>
      <c r="B2" s="245" t="s">
        <v>500</v>
      </c>
      <c r="C2" s="258"/>
      <c r="D2" s="258"/>
      <c r="E2" s="258" t="s">
        <v>55</v>
      </c>
    </row>
    <row r="3" spans="1:5" s="326" customFormat="1" ht="24.75" thickBot="1">
      <c r="A3" s="319" t="s">
        <v>176</v>
      </c>
      <c r="B3" s="246" t="s">
        <v>357</v>
      </c>
      <c r="C3" s="259"/>
      <c r="D3" s="259"/>
      <c r="E3" s="259"/>
    </row>
    <row r="4" spans="1:5" s="327" customFormat="1" ht="15.75" customHeight="1" thickBot="1">
      <c r="A4" s="151"/>
      <c r="B4" s="151"/>
      <c r="C4" s="152"/>
      <c r="D4" s="152"/>
      <c r="E4" s="152" t="s">
        <v>50</v>
      </c>
    </row>
    <row r="5" spans="1:5" ht="13.5" thickBot="1">
      <c r="A5" s="280" t="s">
        <v>178</v>
      </c>
      <c r="B5" s="153" t="s">
        <v>498</v>
      </c>
      <c r="C5" s="154" t="s">
        <v>51</v>
      </c>
      <c r="D5" s="154" t="s">
        <v>529</v>
      </c>
      <c r="E5" s="154" t="s">
        <v>530</v>
      </c>
    </row>
    <row r="6" spans="1:5" s="328" customFormat="1" ht="12.75" customHeight="1" thickBot="1">
      <c r="A6" s="120"/>
      <c r="B6" s="121" t="s">
        <v>445</v>
      </c>
      <c r="C6" s="122" t="s">
        <v>446</v>
      </c>
      <c r="D6" s="122" t="s">
        <v>447</v>
      </c>
      <c r="E6" s="122" t="s">
        <v>449</v>
      </c>
    </row>
    <row r="7" spans="1:5" s="328" customFormat="1" ht="15.75" customHeight="1" thickBot="1">
      <c r="A7" s="155"/>
      <c r="B7" s="156" t="s">
        <v>52</v>
      </c>
      <c r="C7" s="157"/>
      <c r="D7" s="157"/>
      <c r="E7" s="157"/>
    </row>
    <row r="8" spans="1:5" s="260" customFormat="1" ht="12" customHeight="1" thickBot="1">
      <c r="A8" s="120" t="s">
        <v>15</v>
      </c>
      <c r="B8" s="158" t="s">
        <v>468</v>
      </c>
      <c r="C8" s="208">
        <f>SUM(C9:C19)</f>
        <v>1200</v>
      </c>
      <c r="D8" s="208">
        <f>SUM(D9:D19)</f>
        <v>1200</v>
      </c>
      <c r="E8" s="208">
        <f>SUM(E9:E19)</f>
        <v>1139</v>
      </c>
    </row>
    <row r="9" spans="1:5" s="260" customFormat="1" ht="12" customHeight="1">
      <c r="A9" s="320" t="s">
        <v>83</v>
      </c>
      <c r="B9" s="8" t="s">
        <v>232</v>
      </c>
      <c r="C9" s="249"/>
      <c r="D9" s="249"/>
      <c r="E9" s="249"/>
    </row>
    <row r="10" spans="1:5" s="260" customFormat="1" ht="12" customHeight="1">
      <c r="A10" s="321" t="s">
        <v>84</v>
      </c>
      <c r="B10" s="6" t="s">
        <v>233</v>
      </c>
      <c r="C10" s="206">
        <v>1200</v>
      </c>
      <c r="D10" s="206">
        <v>1200</v>
      </c>
      <c r="E10" s="206">
        <v>1130</v>
      </c>
    </row>
    <row r="11" spans="1:5" s="260" customFormat="1" ht="12" customHeight="1">
      <c r="A11" s="321" t="s">
        <v>85</v>
      </c>
      <c r="B11" s="6" t="s">
        <v>234</v>
      </c>
      <c r="C11" s="206"/>
      <c r="D11" s="206"/>
      <c r="E11" s="206"/>
    </row>
    <row r="12" spans="1:5" s="260" customFormat="1" ht="12" customHeight="1">
      <c r="A12" s="321" t="s">
        <v>86</v>
      </c>
      <c r="B12" s="6" t="s">
        <v>235</v>
      </c>
      <c r="C12" s="206"/>
      <c r="D12" s="206"/>
      <c r="E12" s="206"/>
    </row>
    <row r="13" spans="1:5" s="260" customFormat="1" ht="12" customHeight="1">
      <c r="A13" s="321" t="s">
        <v>127</v>
      </c>
      <c r="B13" s="6" t="s">
        <v>236</v>
      </c>
      <c r="C13" s="206"/>
      <c r="D13" s="206"/>
      <c r="E13" s="206"/>
    </row>
    <row r="14" spans="1:5" s="260" customFormat="1" ht="12" customHeight="1">
      <c r="A14" s="321" t="s">
        <v>87</v>
      </c>
      <c r="B14" s="6" t="s">
        <v>358</v>
      </c>
      <c r="C14" s="206"/>
      <c r="D14" s="206"/>
      <c r="E14" s="206"/>
    </row>
    <row r="15" spans="1:5" s="260" customFormat="1" ht="12" customHeight="1">
      <c r="A15" s="321" t="s">
        <v>88</v>
      </c>
      <c r="B15" s="5" t="s">
        <v>359</v>
      </c>
      <c r="C15" s="206"/>
      <c r="D15" s="206"/>
      <c r="E15" s="206"/>
    </row>
    <row r="16" spans="1:5" s="260" customFormat="1" ht="12" customHeight="1">
      <c r="A16" s="321" t="s">
        <v>95</v>
      </c>
      <c r="B16" s="6" t="s">
        <v>239</v>
      </c>
      <c r="C16" s="250"/>
      <c r="D16" s="250"/>
      <c r="E16" s="250">
        <v>0</v>
      </c>
    </row>
    <row r="17" spans="1:5" s="329" customFormat="1" ht="12" customHeight="1">
      <c r="A17" s="321" t="s">
        <v>96</v>
      </c>
      <c r="B17" s="6" t="s">
        <v>240</v>
      </c>
      <c r="C17" s="206"/>
      <c r="D17" s="206"/>
      <c r="E17" s="206"/>
    </row>
    <row r="18" spans="1:5" s="329" customFormat="1" ht="12" customHeight="1">
      <c r="A18" s="321" t="s">
        <v>97</v>
      </c>
      <c r="B18" s="6" t="s">
        <v>388</v>
      </c>
      <c r="C18" s="207"/>
      <c r="D18" s="207"/>
      <c r="E18" s="207"/>
    </row>
    <row r="19" spans="1:5" s="329" customFormat="1" ht="12" customHeight="1" thickBot="1">
      <c r="A19" s="321" t="s">
        <v>98</v>
      </c>
      <c r="B19" s="5" t="s">
        <v>241</v>
      </c>
      <c r="C19" s="207"/>
      <c r="D19" s="207"/>
      <c r="E19" s="207">
        <v>9</v>
      </c>
    </row>
    <row r="20" spans="1:5" s="260" customFormat="1" ht="12" customHeight="1" thickBot="1">
      <c r="A20" s="120" t="s">
        <v>16</v>
      </c>
      <c r="B20" s="158" t="s">
        <v>360</v>
      </c>
      <c r="C20" s="208">
        <f>SUM(C21:C23)</f>
        <v>1080</v>
      </c>
      <c r="D20" s="208">
        <f>SUM(D21:D23)</f>
        <v>1080</v>
      </c>
      <c r="E20" s="208">
        <f>SUM(E21:E23)</f>
        <v>1675</v>
      </c>
    </row>
    <row r="21" spans="1:5" s="329" customFormat="1" ht="12" customHeight="1">
      <c r="A21" s="321" t="s">
        <v>89</v>
      </c>
      <c r="B21" s="7" t="s">
        <v>213</v>
      </c>
      <c r="C21" s="206"/>
      <c r="D21" s="206"/>
      <c r="E21" s="206"/>
    </row>
    <row r="22" spans="1:5" s="329" customFormat="1" ht="12" customHeight="1">
      <c r="A22" s="321" t="s">
        <v>90</v>
      </c>
      <c r="B22" s="6" t="s">
        <v>361</v>
      </c>
      <c r="C22" s="206"/>
      <c r="D22" s="206"/>
      <c r="E22" s="206"/>
    </row>
    <row r="23" spans="1:5" s="329" customFormat="1" ht="12" customHeight="1">
      <c r="A23" s="321" t="s">
        <v>91</v>
      </c>
      <c r="B23" s="6" t="s">
        <v>362</v>
      </c>
      <c r="C23" s="206">
        <v>1080</v>
      </c>
      <c r="D23" s="206">
        <v>1080</v>
      </c>
      <c r="E23" s="206">
        <v>1675</v>
      </c>
    </row>
    <row r="24" spans="1:5" s="329" customFormat="1" ht="12" customHeight="1" thickBot="1">
      <c r="A24" s="321" t="s">
        <v>92</v>
      </c>
      <c r="B24" s="6" t="s">
        <v>469</v>
      </c>
      <c r="C24" s="206"/>
      <c r="D24" s="206"/>
      <c r="E24" s="206"/>
    </row>
    <row r="25" spans="1:5" s="329" customFormat="1" ht="12" customHeight="1" thickBot="1">
      <c r="A25" s="126" t="s">
        <v>17</v>
      </c>
      <c r="B25" s="91" t="s">
        <v>153</v>
      </c>
      <c r="C25" s="235"/>
      <c r="D25" s="235"/>
      <c r="E25" s="235"/>
    </row>
    <row r="26" spans="1:5" s="329" customFormat="1" ht="12" customHeight="1" thickBot="1">
      <c r="A26" s="126" t="s">
        <v>18</v>
      </c>
      <c r="B26" s="91" t="s">
        <v>470</v>
      </c>
      <c r="C26" s="208">
        <f>+C27+C28+C29</f>
        <v>0</v>
      </c>
      <c r="D26" s="208">
        <f>+D27+D28+D29</f>
        <v>0</v>
      </c>
      <c r="E26" s="208">
        <f>+E27+E28+E29</f>
        <v>0</v>
      </c>
    </row>
    <row r="27" spans="1:5" s="329" customFormat="1" ht="12" customHeight="1">
      <c r="A27" s="322" t="s">
        <v>223</v>
      </c>
      <c r="B27" s="323" t="s">
        <v>218</v>
      </c>
      <c r="C27" s="64"/>
      <c r="D27" s="64"/>
      <c r="E27" s="64"/>
    </row>
    <row r="28" spans="1:5" s="329" customFormat="1" ht="12" customHeight="1">
      <c r="A28" s="322" t="s">
        <v>224</v>
      </c>
      <c r="B28" s="323" t="s">
        <v>361</v>
      </c>
      <c r="C28" s="206"/>
      <c r="D28" s="206"/>
      <c r="E28" s="206"/>
    </row>
    <row r="29" spans="1:5" s="329" customFormat="1" ht="12" customHeight="1">
      <c r="A29" s="322" t="s">
        <v>225</v>
      </c>
      <c r="B29" s="324" t="s">
        <v>364</v>
      </c>
      <c r="C29" s="206"/>
      <c r="D29" s="206"/>
      <c r="E29" s="206"/>
    </row>
    <row r="30" spans="1:5" s="329" customFormat="1" ht="12" customHeight="1" thickBot="1">
      <c r="A30" s="321" t="s">
        <v>226</v>
      </c>
      <c r="B30" s="106" t="s">
        <v>471</v>
      </c>
      <c r="C30" s="71"/>
      <c r="D30" s="71"/>
      <c r="E30" s="71"/>
    </row>
    <row r="31" spans="1:5" s="329" customFormat="1" ht="12" customHeight="1" thickBot="1">
      <c r="A31" s="126" t="s">
        <v>19</v>
      </c>
      <c r="B31" s="91" t="s">
        <v>365</v>
      </c>
      <c r="C31" s="208">
        <f>+C32+C33+C34</f>
        <v>0</v>
      </c>
      <c r="D31" s="208">
        <f>+D32+D33+D34</f>
        <v>0</v>
      </c>
      <c r="E31" s="208">
        <f>+E32+E33+E34</f>
        <v>0</v>
      </c>
    </row>
    <row r="32" spans="1:5" s="329" customFormat="1" ht="12" customHeight="1">
      <c r="A32" s="322" t="s">
        <v>76</v>
      </c>
      <c r="B32" s="323" t="s">
        <v>246</v>
      </c>
      <c r="C32" s="64"/>
      <c r="D32" s="64"/>
      <c r="E32" s="64"/>
    </row>
    <row r="33" spans="1:5" s="329" customFormat="1" ht="12" customHeight="1">
      <c r="A33" s="322" t="s">
        <v>77</v>
      </c>
      <c r="B33" s="324" t="s">
        <v>247</v>
      </c>
      <c r="C33" s="209"/>
      <c r="D33" s="209"/>
      <c r="E33" s="209"/>
    </row>
    <row r="34" spans="1:5" s="329" customFormat="1" ht="12" customHeight="1" thickBot="1">
      <c r="A34" s="321" t="s">
        <v>78</v>
      </c>
      <c r="B34" s="106" t="s">
        <v>248</v>
      </c>
      <c r="C34" s="71"/>
      <c r="D34" s="71"/>
      <c r="E34" s="71"/>
    </row>
    <row r="35" spans="1:5" s="260" customFormat="1" ht="12" customHeight="1" thickBot="1">
      <c r="A35" s="126" t="s">
        <v>20</v>
      </c>
      <c r="B35" s="91" t="s">
        <v>334</v>
      </c>
      <c r="C35" s="235"/>
      <c r="D35" s="235"/>
      <c r="E35" s="235"/>
    </row>
    <row r="36" spans="1:5" s="260" customFormat="1" ht="12" customHeight="1" thickBot="1">
      <c r="A36" s="126" t="s">
        <v>21</v>
      </c>
      <c r="B36" s="91" t="s">
        <v>366</v>
      </c>
      <c r="C36" s="251"/>
      <c r="D36" s="251"/>
      <c r="E36" s="251"/>
    </row>
    <row r="37" spans="1:5" s="260" customFormat="1" ht="12" customHeight="1" thickBot="1">
      <c r="A37" s="120" t="s">
        <v>22</v>
      </c>
      <c r="B37" s="91" t="s">
        <v>367</v>
      </c>
      <c r="C37" s="252">
        <f>+C8+C20+C25+C26+C31+C35+C36</f>
        <v>2280</v>
      </c>
      <c r="D37" s="252">
        <f>+D8+D20+D25+D26+D31+D35+D36</f>
        <v>2280</v>
      </c>
      <c r="E37" s="252">
        <f>+E8+E20+E25+E26+E31+E35+E36</f>
        <v>2814</v>
      </c>
    </row>
    <row r="38" spans="1:5" s="260" customFormat="1" ht="12" customHeight="1" thickBot="1">
      <c r="A38" s="159" t="s">
        <v>23</v>
      </c>
      <c r="B38" s="91" t="s">
        <v>368</v>
      </c>
      <c r="C38" s="252">
        <f>+C39+C40+C41</f>
        <v>43607</v>
      </c>
      <c r="D38" s="252">
        <f>+D39+D40+D41</f>
        <v>43679</v>
      </c>
      <c r="E38" s="252">
        <f>+E39+E40+E41</f>
        <v>40381</v>
      </c>
    </row>
    <row r="39" spans="1:5" s="260" customFormat="1" ht="12" customHeight="1">
      <c r="A39" s="322" t="s">
        <v>369</v>
      </c>
      <c r="B39" s="323" t="s">
        <v>196</v>
      </c>
      <c r="C39" s="64">
        <v>1705</v>
      </c>
      <c r="D39" s="64">
        <v>1777</v>
      </c>
      <c r="E39" s="64">
        <v>1777</v>
      </c>
    </row>
    <row r="40" spans="1:5" s="260" customFormat="1" ht="12" customHeight="1">
      <c r="A40" s="322" t="s">
        <v>370</v>
      </c>
      <c r="B40" s="324" t="s">
        <v>2</v>
      </c>
      <c r="C40" s="209"/>
      <c r="D40" s="209"/>
      <c r="E40" s="209"/>
    </row>
    <row r="41" spans="1:5" s="329" customFormat="1" ht="12" customHeight="1" thickBot="1">
      <c r="A41" s="321" t="s">
        <v>371</v>
      </c>
      <c r="B41" s="106" t="s">
        <v>372</v>
      </c>
      <c r="C41" s="71">
        <v>41902</v>
      </c>
      <c r="D41" s="71">
        <v>41902</v>
      </c>
      <c r="E41" s="71">
        <v>38604</v>
      </c>
    </row>
    <row r="42" spans="1:5" s="329" customFormat="1" ht="15" customHeight="1" thickBot="1">
      <c r="A42" s="159" t="s">
        <v>24</v>
      </c>
      <c r="B42" s="160" t="s">
        <v>373</v>
      </c>
      <c r="C42" s="255">
        <f>+C37+C38</f>
        <v>45887</v>
      </c>
      <c r="D42" s="255">
        <f>+D37+D38</f>
        <v>45959</v>
      </c>
      <c r="E42" s="255">
        <f>+E37+E38</f>
        <v>43195</v>
      </c>
    </row>
    <row r="43" spans="1:5" s="329" customFormat="1" ht="15" customHeight="1">
      <c r="A43" s="161"/>
      <c r="B43" s="162"/>
      <c r="C43" s="253"/>
      <c r="D43" s="253"/>
      <c r="E43" s="253"/>
    </row>
    <row r="44" spans="1:5" ht="13.5" thickBot="1">
      <c r="A44" s="163"/>
      <c r="B44" s="164"/>
      <c r="C44" s="254"/>
      <c r="D44" s="254"/>
      <c r="E44" s="254"/>
    </row>
    <row r="45" spans="1:5" s="328" customFormat="1" ht="16.5" customHeight="1" thickBot="1">
      <c r="A45" s="165"/>
      <c r="B45" s="166" t="s">
        <v>53</v>
      </c>
      <c r="C45" s="255"/>
      <c r="D45" s="255"/>
      <c r="E45" s="255"/>
    </row>
    <row r="46" spans="1:5" s="330" customFormat="1" ht="12" customHeight="1" thickBot="1">
      <c r="A46" s="126" t="s">
        <v>15</v>
      </c>
      <c r="B46" s="91" t="s">
        <v>374</v>
      </c>
      <c r="C46" s="208">
        <f>SUM(C47:C51)</f>
        <v>45443</v>
      </c>
      <c r="D46" s="208">
        <f>SUM(D47:D51)</f>
        <v>45515</v>
      </c>
      <c r="E46" s="208">
        <f>SUM(E47:E51)</f>
        <v>42492</v>
      </c>
    </row>
    <row r="47" spans="1:5" ht="12" customHeight="1">
      <c r="A47" s="321" t="s">
        <v>83</v>
      </c>
      <c r="B47" s="7" t="s">
        <v>45</v>
      </c>
      <c r="C47" s="64">
        <v>27552</v>
      </c>
      <c r="D47" s="64">
        <v>27624</v>
      </c>
      <c r="E47" s="64">
        <v>26806</v>
      </c>
    </row>
    <row r="48" spans="1:5" ht="12" customHeight="1">
      <c r="A48" s="321" t="s">
        <v>84</v>
      </c>
      <c r="B48" s="6" t="s">
        <v>162</v>
      </c>
      <c r="C48" s="67">
        <v>7648</v>
      </c>
      <c r="D48" s="67">
        <v>7648</v>
      </c>
      <c r="E48" s="67">
        <v>7359</v>
      </c>
    </row>
    <row r="49" spans="1:5" ht="12" customHeight="1">
      <c r="A49" s="321" t="s">
        <v>85</v>
      </c>
      <c r="B49" s="6" t="s">
        <v>119</v>
      </c>
      <c r="C49" s="67">
        <v>6845</v>
      </c>
      <c r="D49" s="67">
        <v>6845</v>
      </c>
      <c r="E49" s="67">
        <v>5410</v>
      </c>
    </row>
    <row r="50" spans="1:5" ht="12" customHeight="1">
      <c r="A50" s="321" t="s">
        <v>86</v>
      </c>
      <c r="B50" s="6" t="s">
        <v>163</v>
      </c>
      <c r="C50" s="67">
        <v>3398</v>
      </c>
      <c r="D50" s="67">
        <v>3398</v>
      </c>
      <c r="E50" s="67">
        <v>2917</v>
      </c>
    </row>
    <row r="51" spans="1:5" ht="12" customHeight="1" thickBot="1">
      <c r="A51" s="321" t="s">
        <v>127</v>
      </c>
      <c r="B51" s="6" t="s">
        <v>164</v>
      </c>
      <c r="C51" s="67"/>
      <c r="D51" s="67"/>
      <c r="E51" s="67"/>
    </row>
    <row r="52" spans="1:5" ht="12" customHeight="1" thickBot="1">
      <c r="A52" s="126" t="s">
        <v>16</v>
      </c>
      <c r="B52" s="91" t="s">
        <v>375</v>
      </c>
      <c r="C52" s="208">
        <f>SUM(C53:C55)</f>
        <v>444</v>
      </c>
      <c r="D52" s="208">
        <f>SUM(D53:D55)</f>
        <v>444</v>
      </c>
      <c r="E52" s="208">
        <f>SUM(E53:E55)</f>
        <v>119</v>
      </c>
    </row>
    <row r="53" spans="1:5" s="330" customFormat="1" ht="12" customHeight="1">
      <c r="A53" s="321" t="s">
        <v>89</v>
      </c>
      <c r="B53" s="7" t="s">
        <v>186</v>
      </c>
      <c r="C53" s="64">
        <v>444</v>
      </c>
      <c r="D53" s="64">
        <v>444</v>
      </c>
      <c r="E53" s="64">
        <v>119</v>
      </c>
    </row>
    <row r="54" spans="1:5" ht="12" customHeight="1">
      <c r="A54" s="321" t="s">
        <v>90</v>
      </c>
      <c r="B54" s="6" t="s">
        <v>166</v>
      </c>
      <c r="C54" s="67"/>
      <c r="D54" s="67"/>
      <c r="E54" s="67"/>
    </row>
    <row r="55" spans="1:5" ht="12" customHeight="1">
      <c r="A55" s="321" t="s">
        <v>91</v>
      </c>
      <c r="B55" s="6" t="s">
        <v>54</v>
      </c>
      <c r="C55" s="67"/>
      <c r="D55" s="67"/>
      <c r="E55" s="67"/>
    </row>
    <row r="56" spans="1:5" ht="12" customHeight="1" thickBot="1">
      <c r="A56" s="321" t="s">
        <v>92</v>
      </c>
      <c r="B56" s="6" t="s">
        <v>472</v>
      </c>
      <c r="C56" s="67"/>
      <c r="D56" s="67"/>
      <c r="E56" s="67"/>
    </row>
    <row r="57" spans="1:5" ht="12" customHeight="1" thickBot="1">
      <c r="A57" s="126" t="s">
        <v>17</v>
      </c>
      <c r="B57" s="91" t="s">
        <v>10</v>
      </c>
      <c r="C57" s="235"/>
      <c r="D57" s="235"/>
      <c r="E57" s="235"/>
    </row>
    <row r="58" spans="1:5" ht="15" customHeight="1" thickBot="1">
      <c r="A58" s="126" t="s">
        <v>18</v>
      </c>
      <c r="B58" s="167" t="s">
        <v>477</v>
      </c>
      <c r="C58" s="256">
        <f>+C46+C52+C57</f>
        <v>45887</v>
      </c>
      <c r="D58" s="256">
        <f>+D46+D52+D57</f>
        <v>45959</v>
      </c>
      <c r="E58" s="256">
        <f>+E46+E52+E57</f>
        <v>42611</v>
      </c>
    </row>
    <row r="59" spans="3:5" ht="13.5" thickBot="1">
      <c r="C59" s="257"/>
      <c r="D59" s="257"/>
      <c r="E59" s="257"/>
    </row>
    <row r="60" spans="1:5" ht="15" customHeight="1" thickBot="1">
      <c r="A60" s="170" t="s">
        <v>467</v>
      </c>
      <c r="B60" s="171"/>
      <c r="C60" s="88">
        <v>10</v>
      </c>
      <c r="D60" s="88">
        <v>10</v>
      </c>
      <c r="E60" s="88">
        <v>10</v>
      </c>
    </row>
    <row r="61" spans="1:5" ht="14.25" customHeight="1" thickBot="1">
      <c r="A61" s="170" t="s">
        <v>179</v>
      </c>
      <c r="B61" s="171"/>
      <c r="C61" s="88"/>
      <c r="D61" s="88"/>
      <c r="E61" s="8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60"/>
  <sheetViews>
    <sheetView zoomScale="145" zoomScaleNormal="145" workbookViewId="0" topLeftCell="A1">
      <selection activeCell="D52" sqref="D52"/>
    </sheetView>
  </sheetViews>
  <sheetFormatPr defaultColWidth="9.00390625" defaultRowHeight="12.75"/>
  <cols>
    <col min="1" max="1" width="13.875" style="168" customWidth="1"/>
    <col min="2" max="2" width="79.125" style="169" customWidth="1"/>
    <col min="3" max="3" width="15.375" style="169" customWidth="1"/>
    <col min="4" max="4" width="16.375" style="169" customWidth="1"/>
    <col min="5" max="5" width="14.625" style="169" customWidth="1"/>
    <col min="6" max="6" width="25.00390625" style="169" customWidth="1"/>
    <col min="7" max="16384" width="9.375" style="169" customWidth="1"/>
  </cols>
  <sheetData>
    <row r="1" spans="1:6" s="148" customFormat="1" ht="21" customHeight="1" thickBot="1">
      <c r="A1" s="147"/>
      <c r="B1" s="149"/>
      <c r="C1" s="325"/>
      <c r="D1" s="325"/>
      <c r="E1" s="325" t="str">
        <f>+CONCATENATE("6.3. melléklet a ……/",LEFT(ÖSSZEFÜGGÉSEK!C5,4),". (….) önkormányzati rendelethez")</f>
        <v>6.3. melléklet a ……/. (….) önkormányzati rendelethez</v>
      </c>
      <c r="F1" s="325"/>
    </row>
    <row r="2" spans="1:6" s="326" customFormat="1" ht="36">
      <c r="A2" s="279" t="s">
        <v>177</v>
      </c>
      <c r="B2" s="245" t="s">
        <v>501</v>
      </c>
      <c r="C2" s="258"/>
      <c r="D2" s="258"/>
      <c r="E2" s="258" t="s">
        <v>56</v>
      </c>
      <c r="F2" s="451"/>
    </row>
    <row r="3" spans="1:6" s="326" customFormat="1" ht="24.75" thickBot="1">
      <c r="A3" s="319" t="s">
        <v>176</v>
      </c>
      <c r="B3" s="246" t="s">
        <v>357</v>
      </c>
      <c r="C3" s="259"/>
      <c r="D3" s="259"/>
      <c r="E3" s="259"/>
      <c r="F3" s="451"/>
    </row>
    <row r="4" spans="1:6" s="327" customFormat="1" ht="15.75" customHeight="1" thickBot="1">
      <c r="A4" s="151"/>
      <c r="B4" s="151"/>
      <c r="C4" s="152"/>
      <c r="D4" s="152"/>
      <c r="E4" s="152" t="s">
        <v>50</v>
      </c>
      <c r="F4" s="152"/>
    </row>
    <row r="5" spans="1:6" ht="13.5" thickBot="1">
      <c r="A5" s="280" t="s">
        <v>178</v>
      </c>
      <c r="B5" s="153" t="s">
        <v>498</v>
      </c>
      <c r="C5" s="154" t="s">
        <v>51</v>
      </c>
      <c r="D5" s="154" t="s">
        <v>529</v>
      </c>
      <c r="E5" s="154" t="s">
        <v>530</v>
      </c>
      <c r="F5" s="452"/>
    </row>
    <row r="6" spans="1:6" s="328" customFormat="1" ht="12.75" customHeight="1" thickBot="1">
      <c r="A6" s="120"/>
      <c r="B6" s="121" t="s">
        <v>445</v>
      </c>
      <c r="C6" s="122" t="s">
        <v>446</v>
      </c>
      <c r="D6" s="122" t="s">
        <v>447</v>
      </c>
      <c r="E6" s="122" t="s">
        <v>449</v>
      </c>
      <c r="F6" s="453"/>
    </row>
    <row r="7" spans="1:6" s="328" customFormat="1" ht="15.75" customHeight="1" thickBot="1">
      <c r="A7" s="155"/>
      <c r="B7" s="156" t="s">
        <v>52</v>
      </c>
      <c r="C7" s="157"/>
      <c r="D7" s="157"/>
      <c r="E7" s="157"/>
      <c r="F7" s="454"/>
    </row>
    <row r="8" spans="1:6" s="260" customFormat="1" ht="12" customHeight="1" thickBot="1">
      <c r="A8" s="120" t="s">
        <v>15</v>
      </c>
      <c r="B8" s="158" t="s">
        <v>468</v>
      </c>
      <c r="C8" s="208">
        <f>SUM(C9:C19)</f>
        <v>18300</v>
      </c>
      <c r="D8" s="208">
        <f>SUM(D9:D19)</f>
        <v>18300</v>
      </c>
      <c r="E8" s="208">
        <f>SUM(E9:E19)</f>
        <v>14684</v>
      </c>
      <c r="F8" s="455"/>
    </row>
    <row r="9" spans="1:6" s="260" customFormat="1" ht="12" customHeight="1">
      <c r="A9" s="320" t="s">
        <v>83</v>
      </c>
      <c r="B9" s="8" t="s">
        <v>232</v>
      </c>
      <c r="C9" s="249"/>
      <c r="D9" s="249"/>
      <c r="E9" s="249"/>
      <c r="F9" s="456"/>
    </row>
    <row r="10" spans="1:6" s="260" customFormat="1" ht="12" customHeight="1">
      <c r="A10" s="321" t="s">
        <v>84</v>
      </c>
      <c r="B10" s="6" t="s">
        <v>233</v>
      </c>
      <c r="C10" s="206">
        <v>9154</v>
      </c>
      <c r="D10" s="206">
        <v>9154</v>
      </c>
      <c r="E10" s="206">
        <v>8612</v>
      </c>
      <c r="F10" s="456"/>
    </row>
    <row r="11" spans="1:6" s="260" customFormat="1" ht="12" customHeight="1">
      <c r="A11" s="321" t="s">
        <v>85</v>
      </c>
      <c r="B11" s="6" t="s">
        <v>234</v>
      </c>
      <c r="C11" s="206"/>
      <c r="D11" s="206"/>
      <c r="E11" s="206"/>
      <c r="F11" s="456"/>
    </row>
    <row r="12" spans="1:6" s="260" customFormat="1" ht="12" customHeight="1">
      <c r="A12" s="321" t="s">
        <v>86</v>
      </c>
      <c r="B12" s="6" t="s">
        <v>235</v>
      </c>
      <c r="C12" s="206"/>
      <c r="D12" s="206"/>
      <c r="E12" s="206"/>
      <c r="F12" s="456"/>
    </row>
    <row r="13" spans="1:6" s="260" customFormat="1" ht="12" customHeight="1">
      <c r="A13" s="321" t="s">
        <v>127</v>
      </c>
      <c r="B13" s="6" t="s">
        <v>236</v>
      </c>
      <c r="C13" s="206">
        <v>4074</v>
      </c>
      <c r="D13" s="206">
        <v>4074</v>
      </c>
      <c r="E13" s="206">
        <v>1826</v>
      </c>
      <c r="F13" s="456"/>
    </row>
    <row r="14" spans="1:6" s="260" customFormat="1" ht="12" customHeight="1">
      <c r="A14" s="321" t="s">
        <v>87</v>
      </c>
      <c r="B14" s="6" t="s">
        <v>358</v>
      </c>
      <c r="C14" s="206">
        <v>3572</v>
      </c>
      <c r="D14" s="206">
        <v>3572</v>
      </c>
      <c r="E14" s="206">
        <v>2818</v>
      </c>
      <c r="F14" s="456"/>
    </row>
    <row r="15" spans="1:6" s="260" customFormat="1" ht="12" customHeight="1">
      <c r="A15" s="321" t="s">
        <v>88</v>
      </c>
      <c r="B15" s="5" t="s">
        <v>359</v>
      </c>
      <c r="C15" s="206">
        <v>1500</v>
      </c>
      <c r="D15" s="206">
        <v>1500</v>
      </c>
      <c r="E15" s="206">
        <v>1428</v>
      </c>
      <c r="F15" s="456"/>
    </row>
    <row r="16" spans="1:6" s="260" customFormat="1" ht="12" customHeight="1">
      <c r="A16" s="321" t="s">
        <v>95</v>
      </c>
      <c r="B16" s="6" t="s">
        <v>239</v>
      </c>
      <c r="C16" s="250"/>
      <c r="D16" s="250"/>
      <c r="E16" s="250"/>
      <c r="F16" s="456"/>
    </row>
    <row r="17" spans="1:6" s="329" customFormat="1" ht="12" customHeight="1">
      <c r="A17" s="321" t="s">
        <v>96</v>
      </c>
      <c r="B17" s="6" t="s">
        <v>240</v>
      </c>
      <c r="C17" s="206"/>
      <c r="D17" s="206"/>
      <c r="E17" s="206"/>
      <c r="F17" s="456"/>
    </row>
    <row r="18" spans="1:6" s="329" customFormat="1" ht="12" customHeight="1">
      <c r="A18" s="321" t="s">
        <v>97</v>
      </c>
      <c r="B18" s="6" t="s">
        <v>388</v>
      </c>
      <c r="C18" s="207"/>
      <c r="D18" s="207"/>
      <c r="E18" s="207"/>
      <c r="F18" s="456"/>
    </row>
    <row r="19" spans="1:6" s="329" customFormat="1" ht="12" customHeight="1" thickBot="1">
      <c r="A19" s="321" t="s">
        <v>98</v>
      </c>
      <c r="B19" s="5" t="s">
        <v>241</v>
      </c>
      <c r="C19" s="207"/>
      <c r="D19" s="207"/>
      <c r="E19" s="207"/>
      <c r="F19" s="456"/>
    </row>
    <row r="20" spans="1:6" s="260" customFormat="1" ht="12" customHeight="1" thickBot="1">
      <c r="A20" s="120" t="s">
        <v>16</v>
      </c>
      <c r="B20" s="158" t="s">
        <v>360</v>
      </c>
      <c r="C20" s="208">
        <f>SUM(C21:C23)</f>
        <v>0</v>
      </c>
      <c r="D20" s="208">
        <f>SUM(D21:D23)</f>
        <v>0</v>
      </c>
      <c r="E20" s="208">
        <f>SUM(E21:E23)</f>
        <v>0</v>
      </c>
      <c r="F20" s="455"/>
    </row>
    <row r="21" spans="1:6" s="329" customFormat="1" ht="12" customHeight="1">
      <c r="A21" s="321" t="s">
        <v>89</v>
      </c>
      <c r="B21" s="7" t="s">
        <v>213</v>
      </c>
      <c r="C21" s="206"/>
      <c r="D21" s="206"/>
      <c r="E21" s="206"/>
      <c r="F21" s="456"/>
    </row>
    <row r="22" spans="1:6" s="329" customFormat="1" ht="12" customHeight="1">
      <c r="A22" s="321" t="s">
        <v>90</v>
      </c>
      <c r="B22" s="6" t="s">
        <v>361</v>
      </c>
      <c r="C22" s="206"/>
      <c r="D22" s="206"/>
      <c r="E22" s="206"/>
      <c r="F22" s="456"/>
    </row>
    <row r="23" spans="1:6" s="329" customFormat="1" ht="12" customHeight="1">
      <c r="A23" s="321" t="s">
        <v>91</v>
      </c>
      <c r="B23" s="6" t="s">
        <v>362</v>
      </c>
      <c r="C23" s="206"/>
      <c r="D23" s="206"/>
      <c r="E23" s="206"/>
      <c r="F23" s="456"/>
    </row>
    <row r="24" spans="1:6" s="329" customFormat="1" ht="12" customHeight="1" thickBot="1">
      <c r="A24" s="321" t="s">
        <v>92</v>
      </c>
      <c r="B24" s="6" t="s">
        <v>473</v>
      </c>
      <c r="C24" s="206"/>
      <c r="D24" s="206"/>
      <c r="E24" s="206"/>
      <c r="F24" s="456"/>
    </row>
    <row r="25" spans="1:6" s="329" customFormat="1" ht="12" customHeight="1" thickBot="1">
      <c r="A25" s="126" t="s">
        <v>17</v>
      </c>
      <c r="B25" s="91" t="s">
        <v>153</v>
      </c>
      <c r="C25" s="235"/>
      <c r="D25" s="235"/>
      <c r="E25" s="235"/>
      <c r="F25" s="457"/>
    </row>
    <row r="26" spans="1:6" s="329" customFormat="1" ht="12" customHeight="1" thickBot="1">
      <c r="A26" s="126" t="s">
        <v>18</v>
      </c>
      <c r="B26" s="91" t="s">
        <v>363</v>
      </c>
      <c r="C26" s="208">
        <f>+C27+C28</f>
        <v>0</v>
      </c>
      <c r="D26" s="208">
        <f>+D27+D28</f>
        <v>0</v>
      </c>
      <c r="E26" s="208">
        <f>+E27+E28</f>
        <v>0</v>
      </c>
      <c r="F26" s="455"/>
    </row>
    <row r="27" spans="1:6" s="329" customFormat="1" ht="12" customHeight="1">
      <c r="A27" s="322" t="s">
        <v>223</v>
      </c>
      <c r="B27" s="323" t="s">
        <v>361</v>
      </c>
      <c r="C27" s="64"/>
      <c r="D27" s="64"/>
      <c r="E27" s="64"/>
      <c r="F27" s="458"/>
    </row>
    <row r="28" spans="1:6" s="329" customFormat="1" ht="12" customHeight="1">
      <c r="A28" s="322" t="s">
        <v>224</v>
      </c>
      <c r="B28" s="324" t="s">
        <v>364</v>
      </c>
      <c r="C28" s="209"/>
      <c r="D28" s="209"/>
      <c r="E28" s="209"/>
      <c r="F28" s="458"/>
    </row>
    <row r="29" spans="1:6" s="329" customFormat="1" ht="12" customHeight="1" thickBot="1">
      <c r="A29" s="321" t="s">
        <v>225</v>
      </c>
      <c r="B29" s="106" t="s">
        <v>474</v>
      </c>
      <c r="C29" s="71"/>
      <c r="D29" s="71"/>
      <c r="E29" s="71"/>
      <c r="F29" s="458"/>
    </row>
    <row r="30" spans="1:6" s="329" customFormat="1" ht="12" customHeight="1" thickBot="1">
      <c r="A30" s="126" t="s">
        <v>19</v>
      </c>
      <c r="B30" s="91" t="s">
        <v>365</v>
      </c>
      <c r="C30" s="208">
        <f>+C31+C32+C33</f>
        <v>0</v>
      </c>
      <c r="D30" s="208">
        <f>+D31+D32+D33</f>
        <v>0</v>
      </c>
      <c r="E30" s="208">
        <f>+E31+E32+E33</f>
        <v>0</v>
      </c>
      <c r="F30" s="455"/>
    </row>
    <row r="31" spans="1:6" s="329" customFormat="1" ht="12" customHeight="1">
      <c r="A31" s="322" t="s">
        <v>76</v>
      </c>
      <c r="B31" s="323" t="s">
        <v>246</v>
      </c>
      <c r="C31" s="64"/>
      <c r="D31" s="64"/>
      <c r="E31" s="64"/>
      <c r="F31" s="458"/>
    </row>
    <row r="32" spans="1:6" s="329" customFormat="1" ht="12" customHeight="1">
      <c r="A32" s="322" t="s">
        <v>77</v>
      </c>
      <c r="B32" s="324" t="s">
        <v>247</v>
      </c>
      <c r="C32" s="209"/>
      <c r="D32" s="209"/>
      <c r="E32" s="209"/>
      <c r="F32" s="458"/>
    </row>
    <row r="33" spans="1:6" s="329" customFormat="1" ht="12" customHeight="1" thickBot="1">
      <c r="A33" s="321" t="s">
        <v>78</v>
      </c>
      <c r="B33" s="106" t="s">
        <v>248</v>
      </c>
      <c r="C33" s="71"/>
      <c r="D33" s="71"/>
      <c r="E33" s="71"/>
      <c r="F33" s="458"/>
    </row>
    <row r="34" spans="1:6" s="260" customFormat="1" ht="12" customHeight="1" thickBot="1">
      <c r="A34" s="126" t="s">
        <v>20</v>
      </c>
      <c r="B34" s="91" t="s">
        <v>334</v>
      </c>
      <c r="C34" s="235"/>
      <c r="D34" s="235"/>
      <c r="E34" s="235"/>
      <c r="F34" s="457"/>
    </row>
    <row r="35" spans="1:6" s="260" customFormat="1" ht="12" customHeight="1" thickBot="1">
      <c r="A35" s="126" t="s">
        <v>21</v>
      </c>
      <c r="B35" s="91" t="s">
        <v>366</v>
      </c>
      <c r="C35" s="251"/>
      <c r="D35" s="251"/>
      <c r="E35" s="251"/>
      <c r="F35" s="457"/>
    </row>
    <row r="36" spans="1:6" s="260" customFormat="1" ht="12" customHeight="1" thickBot="1">
      <c r="A36" s="120" t="s">
        <v>22</v>
      </c>
      <c r="B36" s="91" t="s">
        <v>475</v>
      </c>
      <c r="C36" s="252">
        <f>+C8+C20+C25+C26+C30+C34+C35</f>
        <v>18300</v>
      </c>
      <c r="D36" s="252">
        <f>+D8+D20+D25+D26+D30+D34+D35</f>
        <v>18300</v>
      </c>
      <c r="E36" s="252">
        <f>+E8+E20+E25+E26+E30+E34+E35</f>
        <v>14684</v>
      </c>
      <c r="F36" s="455"/>
    </row>
    <row r="37" spans="1:6" s="260" customFormat="1" ht="12" customHeight="1" thickBot="1">
      <c r="A37" s="159" t="s">
        <v>23</v>
      </c>
      <c r="B37" s="91" t="s">
        <v>368</v>
      </c>
      <c r="C37" s="252">
        <f>+C38+C39+C40</f>
        <v>83797</v>
      </c>
      <c r="D37" s="252">
        <f>+D38+D39+D40</f>
        <v>85623</v>
      </c>
      <c r="E37" s="252">
        <f>+E38+E39+E40</f>
        <v>81754</v>
      </c>
      <c r="F37" s="455"/>
    </row>
    <row r="38" spans="1:6" s="260" customFormat="1" ht="12" customHeight="1">
      <c r="A38" s="322" t="s">
        <v>369</v>
      </c>
      <c r="B38" s="323" t="s">
        <v>196</v>
      </c>
      <c r="C38" s="64">
        <v>2050</v>
      </c>
      <c r="D38" s="64">
        <v>3876</v>
      </c>
      <c r="E38" s="64">
        <v>3876</v>
      </c>
      <c r="F38" s="458"/>
    </row>
    <row r="39" spans="1:6" s="260" customFormat="1" ht="12" customHeight="1">
      <c r="A39" s="322" t="s">
        <v>370</v>
      </c>
      <c r="B39" s="324" t="s">
        <v>2</v>
      </c>
      <c r="C39" s="209"/>
      <c r="D39" s="209"/>
      <c r="E39" s="209"/>
      <c r="F39" s="458"/>
    </row>
    <row r="40" spans="1:6" s="329" customFormat="1" ht="12" customHeight="1" thickBot="1">
      <c r="A40" s="321" t="s">
        <v>371</v>
      </c>
      <c r="B40" s="106" t="s">
        <v>372</v>
      </c>
      <c r="C40" s="71">
        <v>81747</v>
      </c>
      <c r="D40" s="71">
        <v>81747</v>
      </c>
      <c r="E40" s="71">
        <v>77878</v>
      </c>
      <c r="F40" s="458"/>
    </row>
    <row r="41" spans="1:6" s="329" customFormat="1" ht="15" customHeight="1" thickBot="1">
      <c r="A41" s="159" t="s">
        <v>24</v>
      </c>
      <c r="B41" s="160" t="s">
        <v>373</v>
      </c>
      <c r="C41" s="255">
        <f>+C36+C37</f>
        <v>102097</v>
      </c>
      <c r="D41" s="255">
        <f>+D36+D37</f>
        <v>103923</v>
      </c>
      <c r="E41" s="255">
        <f>+E36+E37</f>
        <v>96438</v>
      </c>
      <c r="F41" s="253"/>
    </row>
    <row r="42" spans="1:6" s="329" customFormat="1" ht="15" customHeight="1">
      <c r="A42" s="161"/>
      <c r="B42" s="162"/>
      <c r="C42" s="253"/>
      <c r="D42" s="253"/>
      <c r="E42" s="253"/>
      <c r="F42" s="253"/>
    </row>
    <row r="43" spans="1:6" ht="13.5" thickBot="1">
      <c r="A43" s="163"/>
      <c r="B43" s="164"/>
      <c r="C43" s="254"/>
      <c r="D43" s="254"/>
      <c r="E43" s="254"/>
      <c r="F43" s="254"/>
    </row>
    <row r="44" spans="1:6" s="328" customFormat="1" ht="16.5" customHeight="1" thickBot="1">
      <c r="A44" s="165"/>
      <c r="B44" s="166" t="s">
        <v>53</v>
      </c>
      <c r="C44" s="255"/>
      <c r="D44" s="255"/>
      <c r="E44" s="255"/>
      <c r="F44" s="253"/>
    </row>
    <row r="45" spans="1:6" s="330" customFormat="1" ht="12" customHeight="1" thickBot="1">
      <c r="A45" s="126" t="s">
        <v>15</v>
      </c>
      <c r="B45" s="91" t="s">
        <v>374</v>
      </c>
      <c r="C45" s="208">
        <f>SUM(C46:C50)</f>
        <v>101525</v>
      </c>
      <c r="D45" s="208">
        <f>SUM(D46:D50)</f>
        <v>103070</v>
      </c>
      <c r="E45" s="208">
        <f>SUM(E46:E50)</f>
        <v>94854</v>
      </c>
      <c r="F45" s="455"/>
    </row>
    <row r="46" spans="1:6" ht="12" customHeight="1">
      <c r="A46" s="321" t="s">
        <v>83</v>
      </c>
      <c r="B46" s="7" t="s">
        <v>45</v>
      </c>
      <c r="C46" s="64">
        <v>46025</v>
      </c>
      <c r="D46" s="64">
        <v>48093</v>
      </c>
      <c r="E46" s="64">
        <v>48089</v>
      </c>
      <c r="F46" s="458"/>
    </row>
    <row r="47" spans="1:6" ht="12" customHeight="1">
      <c r="A47" s="321" t="s">
        <v>84</v>
      </c>
      <c r="B47" s="6" t="s">
        <v>162</v>
      </c>
      <c r="C47" s="67">
        <v>12427</v>
      </c>
      <c r="D47" s="67">
        <v>13030</v>
      </c>
      <c r="E47" s="67">
        <v>13022</v>
      </c>
      <c r="F47" s="458"/>
    </row>
    <row r="48" spans="1:6" ht="12" customHeight="1">
      <c r="A48" s="321" t="s">
        <v>85</v>
      </c>
      <c r="B48" s="6" t="s">
        <v>119</v>
      </c>
      <c r="C48" s="67">
        <v>43073</v>
      </c>
      <c r="D48" s="67">
        <v>41947</v>
      </c>
      <c r="E48" s="67">
        <v>33743</v>
      </c>
      <c r="F48" s="458"/>
    </row>
    <row r="49" spans="1:6" ht="12" customHeight="1">
      <c r="A49" s="321" t="s">
        <v>86</v>
      </c>
      <c r="B49" s="6" t="s">
        <v>163</v>
      </c>
      <c r="C49" s="67"/>
      <c r="D49" s="67"/>
      <c r="E49" s="67"/>
      <c r="F49" s="458"/>
    </row>
    <row r="50" spans="1:6" ht="12" customHeight="1" thickBot="1">
      <c r="A50" s="321" t="s">
        <v>127</v>
      </c>
      <c r="B50" s="6" t="s">
        <v>164</v>
      </c>
      <c r="C50" s="67"/>
      <c r="D50" s="67"/>
      <c r="E50" s="67"/>
      <c r="F50" s="458"/>
    </row>
    <row r="51" spans="1:6" ht="12" customHeight="1" thickBot="1">
      <c r="A51" s="126" t="s">
        <v>16</v>
      </c>
      <c r="B51" s="91" t="s">
        <v>375</v>
      </c>
      <c r="C51" s="208">
        <f>SUM(C52:C54)</f>
        <v>572</v>
      </c>
      <c r="D51" s="208">
        <f>SUM(D52:D54)</f>
        <v>853</v>
      </c>
      <c r="E51" s="208">
        <f>SUM(E52:E54)</f>
        <v>850</v>
      </c>
      <c r="F51" s="455"/>
    </row>
    <row r="52" spans="1:6" s="330" customFormat="1" ht="12" customHeight="1">
      <c r="A52" s="321" t="s">
        <v>89</v>
      </c>
      <c r="B52" s="7" t="s">
        <v>186</v>
      </c>
      <c r="C52" s="64">
        <v>572</v>
      </c>
      <c r="D52" s="64">
        <v>853</v>
      </c>
      <c r="E52" s="64">
        <v>850</v>
      </c>
      <c r="F52" s="458"/>
    </row>
    <row r="53" spans="1:6" ht="12" customHeight="1">
      <c r="A53" s="321" t="s">
        <v>90</v>
      </c>
      <c r="B53" s="6" t="s">
        <v>166</v>
      </c>
      <c r="C53" s="67"/>
      <c r="D53" s="67"/>
      <c r="E53" s="67"/>
      <c r="F53" s="458"/>
    </row>
    <row r="54" spans="1:6" ht="12" customHeight="1">
      <c r="A54" s="321" t="s">
        <v>91</v>
      </c>
      <c r="B54" s="6" t="s">
        <v>54</v>
      </c>
      <c r="C54" s="67"/>
      <c r="D54" s="67"/>
      <c r="E54" s="67"/>
      <c r="F54" s="458"/>
    </row>
    <row r="55" spans="1:6" ht="12" customHeight="1" thickBot="1">
      <c r="A55" s="321" t="s">
        <v>92</v>
      </c>
      <c r="B55" s="6" t="s">
        <v>472</v>
      </c>
      <c r="C55" s="67"/>
      <c r="D55" s="67"/>
      <c r="E55" s="67"/>
      <c r="F55" s="458"/>
    </row>
    <row r="56" spans="1:6" ht="15" customHeight="1" thickBot="1">
      <c r="A56" s="126" t="s">
        <v>17</v>
      </c>
      <c r="B56" s="91" t="s">
        <v>10</v>
      </c>
      <c r="C56" s="235"/>
      <c r="D56" s="235"/>
      <c r="E56" s="235"/>
      <c r="F56" s="457"/>
    </row>
    <row r="57" spans="1:6" ht="13.5" thickBot="1">
      <c r="A57" s="126" t="s">
        <v>18</v>
      </c>
      <c r="B57" s="167" t="s">
        <v>477</v>
      </c>
      <c r="C57" s="256">
        <f>+C45+C51+C56</f>
        <v>102097</v>
      </c>
      <c r="D57" s="256">
        <f>+D45+D51+D56</f>
        <v>103923</v>
      </c>
      <c r="E57" s="256">
        <f>+E45+E51+E56</f>
        <v>95704</v>
      </c>
      <c r="F57" s="253"/>
    </row>
    <row r="58" spans="3:6" ht="15" customHeight="1" thickBot="1">
      <c r="C58" s="257"/>
      <c r="D58" s="257"/>
      <c r="E58" s="257"/>
      <c r="F58" s="257"/>
    </row>
    <row r="59" spans="1:6" ht="14.25" customHeight="1" thickBot="1">
      <c r="A59" s="170" t="s">
        <v>467</v>
      </c>
      <c r="B59" s="171"/>
      <c r="C59" s="88">
        <v>21</v>
      </c>
      <c r="D59" s="88">
        <v>21</v>
      </c>
      <c r="E59" s="88">
        <v>21</v>
      </c>
      <c r="F59" s="459"/>
    </row>
    <row r="60" spans="1:6" ht="13.5" thickBot="1">
      <c r="A60" s="170" t="s">
        <v>179</v>
      </c>
      <c r="B60" s="171"/>
      <c r="C60" s="88"/>
      <c r="D60" s="88"/>
      <c r="E60" s="88"/>
      <c r="F60" s="45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"/>
  <sheetViews>
    <sheetView view="pageLayout" workbookViewId="0" topLeftCell="A1">
      <selection activeCell="C6" sqref="C6"/>
    </sheetView>
  </sheetViews>
  <sheetFormatPr defaultColWidth="9.00390625" defaultRowHeight="12.75"/>
  <cols>
    <col min="1" max="1" width="7.00390625" style="460" customWidth="1"/>
    <col min="2" max="2" width="32.00390625" style="461" customWidth="1"/>
    <col min="3" max="3" width="12.50390625" style="461" customWidth="1"/>
    <col min="4" max="6" width="11.875" style="461" customWidth="1"/>
    <col min="7" max="7" width="12.875" style="461" customWidth="1"/>
    <col min="8" max="16384" width="9.375" style="461" customWidth="1"/>
  </cols>
  <sheetData>
    <row r="1" ht="14.25" thickBot="1">
      <c r="G1" s="462" t="s">
        <v>57</v>
      </c>
    </row>
    <row r="2" spans="1:7" ht="17.25" customHeight="1" thickBot="1">
      <c r="A2" s="596" t="s">
        <v>13</v>
      </c>
      <c r="B2" s="598" t="s">
        <v>531</v>
      </c>
      <c r="C2" s="598" t="s">
        <v>532</v>
      </c>
      <c r="D2" s="598" t="s">
        <v>533</v>
      </c>
      <c r="E2" s="600" t="s">
        <v>534</v>
      </c>
      <c r="F2" s="600"/>
      <c r="G2" s="601"/>
    </row>
    <row r="3" spans="1:7" s="465" customFormat="1" ht="57.75" customHeight="1" thickBot="1">
      <c r="A3" s="597"/>
      <c r="B3" s="599"/>
      <c r="C3" s="599"/>
      <c r="D3" s="599"/>
      <c r="E3" s="463" t="s">
        <v>535</v>
      </c>
      <c r="F3" s="463" t="s">
        <v>536</v>
      </c>
      <c r="G3" s="464" t="s">
        <v>537</v>
      </c>
    </row>
    <row r="4" spans="1:7" s="469" customFormat="1" ht="15" customHeight="1" thickBot="1">
      <c r="A4" s="466" t="s">
        <v>445</v>
      </c>
      <c r="B4" s="467" t="s">
        <v>446</v>
      </c>
      <c r="C4" s="467"/>
      <c r="D4" s="467" t="s">
        <v>449</v>
      </c>
      <c r="E4" s="467" t="s">
        <v>538</v>
      </c>
      <c r="F4" s="467" t="s">
        <v>450</v>
      </c>
      <c r="G4" s="468" t="s">
        <v>451</v>
      </c>
    </row>
    <row r="5" spans="1:7" s="475" customFormat="1" ht="15" customHeight="1">
      <c r="A5" s="470" t="s">
        <v>15</v>
      </c>
      <c r="B5" s="471" t="s">
        <v>539</v>
      </c>
      <c r="C5" s="472">
        <v>40323</v>
      </c>
      <c r="D5" s="472"/>
      <c r="E5" s="473">
        <f>C5+D5</f>
        <v>40323</v>
      </c>
      <c r="F5" s="472"/>
      <c r="G5" s="474"/>
    </row>
    <row r="6" spans="1:7" s="475" customFormat="1" ht="15" customHeight="1">
      <c r="A6" s="476" t="s">
        <v>16</v>
      </c>
      <c r="B6" s="477" t="s">
        <v>540</v>
      </c>
      <c r="C6" s="478">
        <v>584</v>
      </c>
      <c r="D6" s="478"/>
      <c r="E6" s="473">
        <f aca="true" t="shared" si="0" ref="E6:E15">C6+D6</f>
        <v>584</v>
      </c>
      <c r="F6" s="478"/>
      <c r="G6" s="479"/>
    </row>
    <row r="7" spans="1:7" s="475" customFormat="1" ht="30">
      <c r="A7" s="476" t="s">
        <v>17</v>
      </c>
      <c r="B7" s="477" t="s">
        <v>541</v>
      </c>
      <c r="C7" s="478">
        <v>734</v>
      </c>
      <c r="D7" s="478"/>
      <c r="E7" s="473">
        <f t="shared" si="0"/>
        <v>734</v>
      </c>
      <c r="F7" s="478"/>
      <c r="G7" s="479"/>
    </row>
    <row r="8" spans="1:7" s="475" customFormat="1" ht="15" customHeight="1">
      <c r="A8" s="480" t="s">
        <v>18</v>
      </c>
      <c r="B8" s="481"/>
      <c r="C8" s="482"/>
      <c r="D8" s="482"/>
      <c r="E8" s="483">
        <f t="shared" si="0"/>
        <v>0</v>
      </c>
      <c r="F8" s="482"/>
      <c r="G8" s="479"/>
    </row>
    <row r="9" spans="1:7" s="475" customFormat="1" ht="15" customHeight="1">
      <c r="A9" s="480" t="s">
        <v>19</v>
      </c>
      <c r="B9" s="481"/>
      <c r="C9" s="482"/>
      <c r="D9" s="482"/>
      <c r="E9" s="483">
        <f t="shared" si="0"/>
        <v>0</v>
      </c>
      <c r="F9" s="482"/>
      <c r="G9" s="479"/>
    </row>
    <row r="10" spans="1:7" s="475" customFormat="1" ht="15" customHeight="1">
      <c r="A10" s="480" t="s">
        <v>20</v>
      </c>
      <c r="B10" s="481"/>
      <c r="C10" s="482"/>
      <c r="D10" s="482"/>
      <c r="E10" s="483">
        <f t="shared" si="0"/>
        <v>0</v>
      </c>
      <c r="F10" s="482"/>
      <c r="G10" s="479"/>
    </row>
    <row r="11" spans="1:7" ht="15" customHeight="1">
      <c r="A11" s="484" t="s">
        <v>21</v>
      </c>
      <c r="B11" s="485"/>
      <c r="C11" s="486"/>
      <c r="D11" s="486"/>
      <c r="E11" s="487">
        <f t="shared" si="0"/>
        <v>0</v>
      </c>
      <c r="F11" s="486"/>
      <c r="G11" s="488"/>
    </row>
    <row r="12" spans="1:7" ht="15" customHeight="1">
      <c r="A12" s="484" t="s">
        <v>22</v>
      </c>
      <c r="B12" s="485"/>
      <c r="C12" s="486"/>
      <c r="D12" s="486"/>
      <c r="E12" s="487">
        <f t="shared" si="0"/>
        <v>0</v>
      </c>
      <c r="F12" s="486"/>
      <c r="G12" s="488"/>
    </row>
    <row r="13" spans="1:7" ht="15" customHeight="1">
      <c r="A13" s="484" t="s">
        <v>23</v>
      </c>
      <c r="B13" s="485"/>
      <c r="C13" s="486"/>
      <c r="D13" s="486"/>
      <c r="E13" s="487">
        <f t="shared" si="0"/>
        <v>0</v>
      </c>
      <c r="F13" s="486"/>
      <c r="G13" s="488"/>
    </row>
    <row r="14" spans="1:7" ht="15" customHeight="1">
      <c r="A14" s="484" t="s">
        <v>24</v>
      </c>
      <c r="B14" s="485"/>
      <c r="C14" s="486"/>
      <c r="D14" s="486"/>
      <c r="E14" s="487">
        <f t="shared" si="0"/>
        <v>0</v>
      </c>
      <c r="F14" s="486"/>
      <c r="G14" s="488"/>
    </row>
    <row r="15" spans="1:7" ht="15" customHeight="1" thickBot="1">
      <c r="A15" s="484" t="s">
        <v>25</v>
      </c>
      <c r="B15" s="485"/>
      <c r="C15" s="486"/>
      <c r="D15" s="486"/>
      <c r="E15" s="487">
        <f t="shared" si="0"/>
        <v>0</v>
      </c>
      <c r="F15" s="486"/>
      <c r="G15" s="488"/>
    </row>
    <row r="16" spans="1:7" s="475" customFormat="1" ht="15" customHeight="1" thickBot="1">
      <c r="A16" s="602" t="s">
        <v>48</v>
      </c>
      <c r="B16" s="603"/>
      <c r="C16" s="489">
        <f>SUM(C5:C15)</f>
        <v>41641</v>
      </c>
      <c r="D16" s="489">
        <f>SUM(D5:D15)</f>
        <v>0</v>
      </c>
      <c r="E16" s="489">
        <f>SUM(E5:E15)</f>
        <v>41641</v>
      </c>
      <c r="F16" s="489">
        <f>SUM(F5:F15)</f>
        <v>0</v>
      </c>
      <c r="G16" s="490">
        <f>SUM(G5:G15)</f>
        <v>0</v>
      </c>
    </row>
  </sheetData>
  <sheetProtection/>
  <mergeCells count="6">
    <mergeCell ref="A2:A3"/>
    <mergeCell ref="B2:B3"/>
    <mergeCell ref="C2:C3"/>
    <mergeCell ref="D2:D3"/>
    <mergeCell ref="E2:G2"/>
    <mergeCell ref="A16:B1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7. melléklet a ……/2017. (……) önkormányzati rendelethez&amp;"Times New Roman CE,Dőlt"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="120" zoomScaleNormal="120" zoomScaleSheetLayoutView="100" workbookViewId="0" topLeftCell="A1">
      <selection activeCell="E5" sqref="E5"/>
    </sheetView>
  </sheetViews>
  <sheetFormatPr defaultColWidth="9.00390625" defaultRowHeight="12.75"/>
  <cols>
    <col min="1" max="1" width="9.00390625" style="450" customWidth="1"/>
    <col min="2" max="2" width="75.875" style="450" customWidth="1"/>
    <col min="3" max="3" width="15.50390625" style="407" customWidth="1"/>
    <col min="4" max="5" width="15.50390625" style="450" customWidth="1"/>
    <col min="6" max="6" width="9.00390625" style="406" customWidth="1"/>
    <col min="7" max="16384" width="9.375" style="406" customWidth="1"/>
  </cols>
  <sheetData>
    <row r="1" spans="1:5" ht="15.75" customHeight="1">
      <c r="A1" s="562" t="s">
        <v>12</v>
      </c>
      <c r="B1" s="562"/>
      <c r="C1" s="562"/>
      <c r="D1" s="562"/>
      <c r="E1" s="562"/>
    </row>
    <row r="2" spans="1:5" ht="15.75" customHeight="1" thickBot="1">
      <c r="A2" s="561" t="s">
        <v>131</v>
      </c>
      <c r="B2" s="561"/>
      <c r="D2" s="405"/>
      <c r="E2" s="198" t="s">
        <v>187</v>
      </c>
    </row>
    <row r="3" spans="1:5" ht="37.5" customHeight="1" thickBot="1">
      <c r="A3" s="21" t="s">
        <v>66</v>
      </c>
      <c r="B3" s="22" t="s">
        <v>14</v>
      </c>
      <c r="C3" s="22" t="s">
        <v>686</v>
      </c>
      <c r="D3" s="408" t="s">
        <v>526</v>
      </c>
      <c r="E3" s="409" t="s">
        <v>528</v>
      </c>
    </row>
    <row r="4" spans="1:5" s="411" customFormat="1" ht="12" customHeight="1" thickBot="1">
      <c r="A4" s="29" t="s">
        <v>445</v>
      </c>
      <c r="B4" s="30" t="s">
        <v>446</v>
      </c>
      <c r="C4" s="30" t="s">
        <v>447</v>
      </c>
      <c r="D4" s="30" t="s">
        <v>449</v>
      </c>
      <c r="E4" s="410" t="s">
        <v>448</v>
      </c>
    </row>
    <row r="5" spans="1:5" s="414" customFormat="1" ht="12" customHeight="1" thickBot="1">
      <c r="A5" s="18" t="s">
        <v>15</v>
      </c>
      <c r="B5" s="19" t="s">
        <v>208</v>
      </c>
      <c r="C5" s="412">
        <f>+C6+C7+C8+C9+C10+C11</f>
        <v>238800</v>
      </c>
      <c r="D5" s="412">
        <v>216308</v>
      </c>
      <c r="E5" s="413">
        <f>+E6+E7+E8+E9+E10+E11</f>
        <v>216308</v>
      </c>
    </row>
    <row r="6" spans="1:5" s="414" customFormat="1" ht="12" customHeight="1">
      <c r="A6" s="13" t="s">
        <v>83</v>
      </c>
      <c r="B6" s="289" t="s">
        <v>209</v>
      </c>
      <c r="C6" s="415">
        <v>70719</v>
      </c>
      <c r="D6" s="415">
        <v>68824</v>
      </c>
      <c r="E6" s="191">
        <v>68824</v>
      </c>
    </row>
    <row r="7" spans="1:5" s="414" customFormat="1" ht="12" customHeight="1">
      <c r="A7" s="12" t="s">
        <v>84</v>
      </c>
      <c r="B7" s="290" t="s">
        <v>210</v>
      </c>
      <c r="C7" s="417">
        <v>46498</v>
      </c>
      <c r="D7" s="417">
        <v>48257</v>
      </c>
      <c r="E7" s="190">
        <v>48257</v>
      </c>
    </row>
    <row r="8" spans="1:5" s="414" customFormat="1" ht="12" customHeight="1">
      <c r="A8" s="12" t="s">
        <v>85</v>
      </c>
      <c r="B8" s="290" t="s">
        <v>524</v>
      </c>
      <c r="C8" s="417">
        <v>101712</v>
      </c>
      <c r="D8" s="417">
        <v>88449</v>
      </c>
      <c r="E8" s="190">
        <v>88449</v>
      </c>
    </row>
    <row r="9" spans="1:5" s="414" customFormat="1" ht="12" customHeight="1">
      <c r="A9" s="12" t="s">
        <v>86</v>
      </c>
      <c r="B9" s="290" t="s">
        <v>211</v>
      </c>
      <c r="C9" s="417">
        <v>2630</v>
      </c>
      <c r="D9" s="417">
        <v>2639</v>
      </c>
      <c r="E9" s="190">
        <v>2639</v>
      </c>
    </row>
    <row r="10" spans="1:5" s="414" customFormat="1" ht="12" customHeight="1">
      <c r="A10" s="12" t="s">
        <v>127</v>
      </c>
      <c r="B10" s="184" t="s">
        <v>384</v>
      </c>
      <c r="C10" s="417">
        <v>16981</v>
      </c>
      <c r="D10" s="417">
        <v>7916</v>
      </c>
      <c r="E10" s="174">
        <v>7916</v>
      </c>
    </row>
    <row r="11" spans="1:5" s="414" customFormat="1" ht="12" customHeight="1" thickBot="1">
      <c r="A11" s="14" t="s">
        <v>87</v>
      </c>
      <c r="B11" s="185" t="s">
        <v>385</v>
      </c>
      <c r="C11" s="417">
        <v>260</v>
      </c>
      <c r="D11" s="417">
        <v>223</v>
      </c>
      <c r="E11" s="174">
        <v>223</v>
      </c>
    </row>
    <row r="12" spans="1:5" s="414" customFormat="1" ht="12" customHeight="1" thickBot="1">
      <c r="A12" s="18" t="s">
        <v>16</v>
      </c>
      <c r="B12" s="183" t="s">
        <v>212</v>
      </c>
      <c r="C12" s="412">
        <f>+C13+C14+C15+C16+C17</f>
        <v>204189</v>
      </c>
      <c r="D12" s="412">
        <v>223000</v>
      </c>
      <c r="E12" s="413">
        <f>+E13+E14+E15+E16+E17</f>
        <v>223182</v>
      </c>
    </row>
    <row r="13" spans="1:5" s="414" customFormat="1" ht="12" customHeight="1">
      <c r="A13" s="13" t="s">
        <v>89</v>
      </c>
      <c r="B13" s="289" t="s">
        <v>213</v>
      </c>
      <c r="C13" s="415"/>
      <c r="D13" s="415"/>
      <c r="E13" s="416"/>
    </row>
    <row r="14" spans="1:5" s="414" customFormat="1" ht="12" customHeight="1">
      <c r="A14" s="12" t="s">
        <v>90</v>
      </c>
      <c r="B14" s="290" t="s">
        <v>214</v>
      </c>
      <c r="C14" s="417"/>
      <c r="D14" s="417"/>
      <c r="E14" s="174"/>
    </row>
    <row r="15" spans="1:5" s="414" customFormat="1" ht="12" customHeight="1">
      <c r="A15" s="12" t="s">
        <v>91</v>
      </c>
      <c r="B15" s="290" t="s">
        <v>377</v>
      </c>
      <c r="C15" s="417"/>
      <c r="D15" s="417"/>
      <c r="E15" s="174"/>
    </row>
    <row r="16" spans="1:5" s="414" customFormat="1" ht="12" customHeight="1">
      <c r="A16" s="12" t="s">
        <v>92</v>
      </c>
      <c r="B16" s="290" t="s">
        <v>378</v>
      </c>
      <c r="C16" s="417"/>
      <c r="D16" s="417"/>
      <c r="E16" s="174"/>
    </row>
    <row r="17" spans="1:5" s="414" customFormat="1" ht="12" customHeight="1">
      <c r="A17" s="12" t="s">
        <v>93</v>
      </c>
      <c r="B17" s="290" t="s">
        <v>215</v>
      </c>
      <c r="C17" s="417">
        <v>204189</v>
      </c>
      <c r="D17" s="417">
        <v>223000</v>
      </c>
      <c r="E17" s="190">
        <f>221507+1675</f>
        <v>223182</v>
      </c>
    </row>
    <row r="18" spans="1:5" s="414" customFormat="1" ht="12" customHeight="1" thickBot="1">
      <c r="A18" s="14" t="s">
        <v>99</v>
      </c>
      <c r="B18" s="185" t="s">
        <v>216</v>
      </c>
      <c r="C18" s="418"/>
      <c r="D18" s="418"/>
      <c r="E18" s="175"/>
    </row>
    <row r="19" spans="1:5" s="414" customFormat="1" ht="12" customHeight="1" thickBot="1">
      <c r="A19" s="18" t="s">
        <v>17</v>
      </c>
      <c r="B19" s="19" t="s">
        <v>217</v>
      </c>
      <c r="C19" s="412">
        <f>+C20+C21+C22+C23+C24</f>
        <v>150411</v>
      </c>
      <c r="D19" s="412">
        <v>6000</v>
      </c>
      <c r="E19" s="413">
        <f>+E20+E21+E22+E23+E24</f>
        <v>6000</v>
      </c>
    </row>
    <row r="20" spans="1:5" s="414" customFormat="1" ht="12" customHeight="1">
      <c r="A20" s="13" t="s">
        <v>72</v>
      </c>
      <c r="B20" s="289" t="s">
        <v>218</v>
      </c>
      <c r="C20" s="415">
        <v>424</v>
      </c>
      <c r="D20" s="415"/>
      <c r="E20" s="416"/>
    </row>
    <row r="21" spans="1:5" s="414" customFormat="1" ht="12" customHeight="1">
      <c r="A21" s="12" t="s">
        <v>73</v>
      </c>
      <c r="B21" s="290" t="s">
        <v>219</v>
      </c>
      <c r="C21" s="417"/>
      <c r="D21" s="417"/>
      <c r="E21" s="174"/>
    </row>
    <row r="22" spans="1:5" s="414" customFormat="1" ht="12" customHeight="1">
      <c r="A22" s="12" t="s">
        <v>74</v>
      </c>
      <c r="B22" s="290" t="s">
        <v>379</v>
      </c>
      <c r="C22" s="417"/>
      <c r="D22" s="417"/>
      <c r="E22" s="174"/>
    </row>
    <row r="23" spans="1:5" s="414" customFormat="1" ht="12" customHeight="1">
      <c r="A23" s="12" t="s">
        <v>75</v>
      </c>
      <c r="B23" s="290" t="s">
        <v>380</v>
      </c>
      <c r="C23" s="417"/>
      <c r="D23" s="417"/>
      <c r="E23" s="174"/>
    </row>
    <row r="24" spans="1:5" s="414" customFormat="1" ht="12" customHeight="1">
      <c r="A24" s="12" t="s">
        <v>150</v>
      </c>
      <c r="B24" s="290" t="s">
        <v>220</v>
      </c>
      <c r="C24" s="417">
        <v>149987</v>
      </c>
      <c r="D24" s="417">
        <v>6000</v>
      </c>
      <c r="E24" s="190">
        <v>6000</v>
      </c>
    </row>
    <row r="25" spans="1:5" s="414" customFormat="1" ht="12" customHeight="1" thickBot="1">
      <c r="A25" s="14" t="s">
        <v>151</v>
      </c>
      <c r="B25" s="291" t="s">
        <v>221</v>
      </c>
      <c r="C25" s="418">
        <v>149987</v>
      </c>
      <c r="D25" s="418"/>
      <c r="E25" s="175"/>
    </row>
    <row r="26" spans="1:5" s="414" customFormat="1" ht="12" customHeight="1" thickBot="1">
      <c r="A26" s="18" t="s">
        <v>152</v>
      </c>
      <c r="B26" s="19" t="s">
        <v>222</v>
      </c>
      <c r="C26" s="419">
        <f>SUM(C27:C33)</f>
        <v>18882</v>
      </c>
      <c r="D26" s="419">
        <v>17450</v>
      </c>
      <c r="E26" s="420">
        <f>+E27+E31+E32+E33+E28+E29+E30</f>
        <v>17462</v>
      </c>
    </row>
    <row r="27" spans="1:5" s="414" customFormat="1" ht="12" customHeight="1">
      <c r="A27" s="13" t="s">
        <v>223</v>
      </c>
      <c r="B27" s="289" t="s">
        <v>499</v>
      </c>
      <c r="C27" s="415">
        <v>6872</v>
      </c>
      <c r="D27" s="415">
        <v>6800</v>
      </c>
      <c r="E27" s="191">
        <v>6869</v>
      </c>
    </row>
    <row r="28" spans="1:5" s="414" customFormat="1" ht="12" customHeight="1">
      <c r="A28" s="12" t="s">
        <v>224</v>
      </c>
      <c r="B28" s="290" t="s">
        <v>491</v>
      </c>
      <c r="C28" s="417"/>
      <c r="D28" s="417"/>
      <c r="E28" s="190"/>
    </row>
    <row r="29" spans="1:5" s="414" customFormat="1" ht="12" customHeight="1">
      <c r="A29" s="12" t="s">
        <v>225</v>
      </c>
      <c r="B29" s="290" t="s">
        <v>492</v>
      </c>
      <c r="C29" s="417">
        <v>8347</v>
      </c>
      <c r="D29" s="417">
        <v>7000</v>
      </c>
      <c r="E29" s="190">
        <v>6852</v>
      </c>
    </row>
    <row r="30" spans="1:5" s="414" customFormat="1" ht="12" customHeight="1">
      <c r="A30" s="12" t="s">
        <v>226</v>
      </c>
      <c r="B30" s="290" t="s">
        <v>493</v>
      </c>
      <c r="C30" s="417">
        <v>331</v>
      </c>
      <c r="D30" s="417">
        <v>0</v>
      </c>
      <c r="E30" s="190"/>
    </row>
    <row r="31" spans="1:5" s="414" customFormat="1" ht="12" customHeight="1">
      <c r="A31" s="12" t="s">
        <v>488</v>
      </c>
      <c r="B31" s="290" t="s">
        <v>227</v>
      </c>
      <c r="C31" s="417">
        <v>2897</v>
      </c>
      <c r="D31" s="417">
        <v>3100</v>
      </c>
      <c r="E31" s="190">
        <v>3171</v>
      </c>
    </row>
    <row r="32" spans="1:5" s="414" customFormat="1" ht="12" customHeight="1">
      <c r="A32" s="12" t="s">
        <v>489</v>
      </c>
      <c r="B32" s="290" t="s">
        <v>228</v>
      </c>
      <c r="C32" s="417"/>
      <c r="D32" s="417"/>
      <c r="E32" s="190"/>
    </row>
    <row r="33" spans="1:5" s="414" customFormat="1" ht="12" customHeight="1" thickBot="1">
      <c r="A33" s="14" t="s">
        <v>490</v>
      </c>
      <c r="B33" s="291" t="s">
        <v>229</v>
      </c>
      <c r="C33" s="418">
        <v>435</v>
      </c>
      <c r="D33" s="418">
        <v>550</v>
      </c>
      <c r="E33" s="192">
        <v>570</v>
      </c>
    </row>
    <row r="34" spans="1:5" s="414" customFormat="1" ht="12" customHeight="1" thickBot="1">
      <c r="A34" s="18" t="s">
        <v>19</v>
      </c>
      <c r="B34" s="19" t="s">
        <v>386</v>
      </c>
      <c r="C34" s="412">
        <f>SUM(C35:C45)</f>
        <v>40279</v>
      </c>
      <c r="D34" s="412">
        <v>42372</v>
      </c>
      <c r="E34" s="413">
        <f>SUM(E35:E45)</f>
        <v>39455</v>
      </c>
    </row>
    <row r="35" spans="1:5" s="414" customFormat="1" ht="12" customHeight="1">
      <c r="A35" s="13" t="s">
        <v>76</v>
      </c>
      <c r="B35" s="289" t="s">
        <v>232</v>
      </c>
      <c r="C35" s="415">
        <v>5284</v>
      </c>
      <c r="D35" s="415">
        <v>9500</v>
      </c>
      <c r="E35" s="191">
        <v>9710</v>
      </c>
    </row>
    <row r="36" spans="1:5" s="414" customFormat="1" ht="12" customHeight="1">
      <c r="A36" s="12" t="s">
        <v>77</v>
      </c>
      <c r="B36" s="290" t="s">
        <v>233</v>
      </c>
      <c r="C36" s="417">
        <v>11935</v>
      </c>
      <c r="D36" s="417">
        <v>15923</v>
      </c>
      <c r="E36" s="190">
        <f>5828+1130+8612</f>
        <v>15570</v>
      </c>
    </row>
    <row r="37" spans="1:5" s="414" customFormat="1" ht="12" customHeight="1">
      <c r="A37" s="12" t="s">
        <v>78</v>
      </c>
      <c r="B37" s="290" t="s">
        <v>234</v>
      </c>
      <c r="C37" s="417">
        <v>4110</v>
      </c>
      <c r="D37" s="417">
        <v>3000</v>
      </c>
      <c r="E37" s="190">
        <v>3013</v>
      </c>
    </row>
    <row r="38" spans="1:5" s="414" customFormat="1" ht="12" customHeight="1">
      <c r="A38" s="12" t="s">
        <v>154</v>
      </c>
      <c r="B38" s="290" t="s">
        <v>235</v>
      </c>
      <c r="C38" s="417">
        <v>861</v>
      </c>
      <c r="D38" s="417"/>
      <c r="E38" s="190"/>
    </row>
    <row r="39" spans="1:5" s="414" customFormat="1" ht="12" customHeight="1">
      <c r="A39" s="12" t="s">
        <v>155</v>
      </c>
      <c r="B39" s="290" t="s">
        <v>236</v>
      </c>
      <c r="C39" s="417">
        <v>9102</v>
      </c>
      <c r="D39" s="417">
        <v>4074</v>
      </c>
      <c r="E39" s="190">
        <v>1826</v>
      </c>
    </row>
    <row r="40" spans="1:5" s="414" customFormat="1" ht="12" customHeight="1">
      <c r="A40" s="12" t="s">
        <v>156</v>
      </c>
      <c r="B40" s="290" t="s">
        <v>237</v>
      </c>
      <c r="C40" s="417">
        <v>6073</v>
      </c>
      <c r="D40" s="417">
        <v>7100</v>
      </c>
      <c r="E40" s="190">
        <f>3501+2818</f>
        <v>6319</v>
      </c>
    </row>
    <row r="41" spans="1:5" s="414" customFormat="1" ht="12" customHeight="1">
      <c r="A41" s="12" t="s">
        <v>157</v>
      </c>
      <c r="B41" s="290" t="s">
        <v>238</v>
      </c>
      <c r="C41" s="417">
        <v>1289</v>
      </c>
      <c r="D41" s="417">
        <v>1500</v>
      </c>
      <c r="E41" s="190">
        <f>116+1428</f>
        <v>1544</v>
      </c>
    </row>
    <row r="42" spans="1:5" s="414" customFormat="1" ht="12" customHeight="1">
      <c r="A42" s="12" t="s">
        <v>158</v>
      </c>
      <c r="B42" s="290" t="s">
        <v>495</v>
      </c>
      <c r="C42" s="417">
        <v>296</v>
      </c>
      <c r="D42" s="417"/>
      <c r="E42" s="190">
        <v>189</v>
      </c>
    </row>
    <row r="43" spans="1:5" s="414" customFormat="1" ht="12" customHeight="1">
      <c r="A43" s="12" t="s">
        <v>230</v>
      </c>
      <c r="B43" s="290" t="s">
        <v>240</v>
      </c>
      <c r="C43" s="421"/>
      <c r="D43" s="421"/>
      <c r="E43" s="193"/>
    </row>
    <row r="44" spans="1:5" s="414" customFormat="1" ht="12" customHeight="1">
      <c r="A44" s="14" t="s">
        <v>231</v>
      </c>
      <c r="B44" s="291" t="s">
        <v>388</v>
      </c>
      <c r="C44" s="423">
        <v>369</v>
      </c>
      <c r="D44" s="423">
        <v>375</v>
      </c>
      <c r="E44" s="278">
        <v>375</v>
      </c>
    </row>
    <row r="45" spans="1:5" s="414" customFormat="1" ht="12" customHeight="1" thickBot="1">
      <c r="A45" s="14" t="s">
        <v>387</v>
      </c>
      <c r="B45" s="185" t="s">
        <v>241</v>
      </c>
      <c r="C45" s="423">
        <v>960</v>
      </c>
      <c r="D45" s="423">
        <v>900</v>
      </c>
      <c r="E45" s="278">
        <v>909</v>
      </c>
    </row>
    <row r="46" spans="1:5" s="414" customFormat="1" ht="12" customHeight="1" thickBot="1">
      <c r="A46" s="18" t="s">
        <v>20</v>
      </c>
      <c r="B46" s="19" t="s">
        <v>242</v>
      </c>
      <c r="C46" s="412">
        <f>SUM(C47:C51)</f>
        <v>0</v>
      </c>
      <c r="D46" s="412">
        <v>0</v>
      </c>
      <c r="E46" s="413">
        <f>SUM(E47:E51)</f>
        <v>0</v>
      </c>
    </row>
    <row r="47" spans="1:5" s="414" customFormat="1" ht="12" customHeight="1">
      <c r="A47" s="13" t="s">
        <v>79</v>
      </c>
      <c r="B47" s="289" t="s">
        <v>246</v>
      </c>
      <c r="C47" s="425"/>
      <c r="D47" s="425"/>
      <c r="E47" s="426"/>
    </row>
    <row r="48" spans="1:5" s="414" customFormat="1" ht="12" customHeight="1">
      <c r="A48" s="12" t="s">
        <v>80</v>
      </c>
      <c r="B48" s="290" t="s">
        <v>247</v>
      </c>
      <c r="C48" s="421"/>
      <c r="D48" s="421"/>
      <c r="E48" s="422"/>
    </row>
    <row r="49" spans="1:5" s="414" customFormat="1" ht="12" customHeight="1">
      <c r="A49" s="12" t="s">
        <v>243</v>
      </c>
      <c r="B49" s="290" t="s">
        <v>248</v>
      </c>
      <c r="C49" s="421"/>
      <c r="D49" s="421"/>
      <c r="E49" s="422"/>
    </row>
    <row r="50" spans="1:5" s="414" customFormat="1" ht="12" customHeight="1">
      <c r="A50" s="12" t="s">
        <v>244</v>
      </c>
      <c r="B50" s="290" t="s">
        <v>249</v>
      </c>
      <c r="C50" s="421"/>
      <c r="D50" s="421"/>
      <c r="E50" s="422"/>
    </row>
    <row r="51" spans="1:5" s="414" customFormat="1" ht="12" customHeight="1" thickBot="1">
      <c r="A51" s="14" t="s">
        <v>245</v>
      </c>
      <c r="B51" s="185" t="s">
        <v>250</v>
      </c>
      <c r="C51" s="423"/>
      <c r="D51" s="423"/>
      <c r="E51" s="424"/>
    </row>
    <row r="52" spans="1:5" s="414" customFormat="1" ht="12" customHeight="1" thickBot="1">
      <c r="A52" s="18" t="s">
        <v>159</v>
      </c>
      <c r="B52" s="19" t="s">
        <v>251</v>
      </c>
      <c r="C52" s="412">
        <f>SUM(C53:C55)</f>
        <v>735</v>
      </c>
      <c r="D52" s="412">
        <v>1000</v>
      </c>
      <c r="E52" s="413">
        <f>SUM(E53:E55)</f>
        <v>1035</v>
      </c>
    </row>
    <row r="53" spans="1:5" s="414" customFormat="1" ht="12" customHeight="1">
      <c r="A53" s="13" t="s">
        <v>81</v>
      </c>
      <c r="B53" s="289" t="s">
        <v>252</v>
      </c>
      <c r="C53" s="415"/>
      <c r="D53" s="415"/>
      <c r="E53" s="416"/>
    </row>
    <row r="54" spans="1:5" s="414" customFormat="1" ht="12" customHeight="1">
      <c r="A54" s="12" t="s">
        <v>82</v>
      </c>
      <c r="B54" s="290" t="s">
        <v>381</v>
      </c>
      <c r="C54" s="417"/>
      <c r="D54" s="417"/>
      <c r="E54" s="174"/>
    </row>
    <row r="55" spans="1:5" s="414" customFormat="1" ht="12" customHeight="1">
      <c r="A55" s="12" t="s">
        <v>255</v>
      </c>
      <c r="B55" s="290" t="s">
        <v>253</v>
      </c>
      <c r="C55" s="417">
        <v>735</v>
      </c>
      <c r="D55" s="417">
        <v>1000</v>
      </c>
      <c r="E55" s="190">
        <v>1035</v>
      </c>
    </row>
    <row r="56" spans="1:5" s="414" customFormat="1" ht="12" customHeight="1" thickBot="1">
      <c r="A56" s="14" t="s">
        <v>256</v>
      </c>
      <c r="B56" s="185" t="s">
        <v>254</v>
      </c>
      <c r="C56" s="418"/>
      <c r="D56" s="418"/>
      <c r="E56" s="175"/>
    </row>
    <row r="57" spans="1:5" s="414" customFormat="1" ht="12" customHeight="1" thickBot="1">
      <c r="A57" s="18" t="s">
        <v>22</v>
      </c>
      <c r="B57" s="183" t="s">
        <v>257</v>
      </c>
      <c r="C57" s="412">
        <f>SUM(C58:C60)</f>
        <v>0</v>
      </c>
      <c r="D57" s="412">
        <v>0</v>
      </c>
      <c r="E57" s="413">
        <f>SUM(E58:E60)</f>
        <v>0</v>
      </c>
    </row>
    <row r="58" spans="1:5" s="414" customFormat="1" ht="12" customHeight="1">
      <c r="A58" s="13" t="s">
        <v>160</v>
      </c>
      <c r="B58" s="289" t="s">
        <v>259</v>
      </c>
      <c r="C58" s="421"/>
      <c r="D58" s="421"/>
      <c r="E58" s="422"/>
    </row>
    <row r="59" spans="1:5" s="414" customFormat="1" ht="12" customHeight="1">
      <c r="A59" s="12" t="s">
        <v>161</v>
      </c>
      <c r="B59" s="290" t="s">
        <v>382</v>
      </c>
      <c r="C59" s="421"/>
      <c r="D59" s="421"/>
      <c r="E59" s="422"/>
    </row>
    <row r="60" spans="1:5" s="414" customFormat="1" ht="12" customHeight="1">
      <c r="A60" s="12" t="s">
        <v>188</v>
      </c>
      <c r="B60" s="290" t="s">
        <v>260</v>
      </c>
      <c r="C60" s="421"/>
      <c r="D60" s="421"/>
      <c r="E60" s="422"/>
    </row>
    <row r="61" spans="1:5" s="414" customFormat="1" ht="12" customHeight="1" thickBot="1">
      <c r="A61" s="14" t="s">
        <v>258</v>
      </c>
      <c r="B61" s="185" t="s">
        <v>261</v>
      </c>
      <c r="C61" s="421"/>
      <c r="D61" s="421"/>
      <c r="E61" s="422"/>
    </row>
    <row r="62" spans="1:5" s="414" customFormat="1" ht="12" customHeight="1" thickBot="1">
      <c r="A62" s="354" t="s">
        <v>428</v>
      </c>
      <c r="B62" s="19" t="s">
        <v>262</v>
      </c>
      <c r="C62" s="419">
        <f>+C5+C12+C19+C26+C34+C46+C52+C57</f>
        <v>653296</v>
      </c>
      <c r="D62" s="419">
        <v>506130</v>
      </c>
      <c r="E62" s="420">
        <f>+E5+E12+E19+E26+E34+E46+E52+E57</f>
        <v>503442</v>
      </c>
    </row>
    <row r="63" spans="1:5" s="414" customFormat="1" ht="12" customHeight="1" thickBot="1">
      <c r="A63" s="333" t="s">
        <v>263</v>
      </c>
      <c r="B63" s="183" t="s">
        <v>525</v>
      </c>
      <c r="C63" s="412">
        <f>SUM(C64:C66)</f>
        <v>0</v>
      </c>
      <c r="D63" s="412">
        <v>0</v>
      </c>
      <c r="E63" s="413">
        <f>SUM(E64:E66)</f>
        <v>0</v>
      </c>
    </row>
    <row r="64" spans="1:5" s="414" customFormat="1" ht="12" customHeight="1">
      <c r="A64" s="13" t="s">
        <v>295</v>
      </c>
      <c r="B64" s="289" t="s">
        <v>265</v>
      </c>
      <c r="C64" s="421"/>
      <c r="D64" s="421"/>
      <c r="E64" s="422"/>
    </row>
    <row r="65" spans="1:5" s="414" customFormat="1" ht="12" customHeight="1">
      <c r="A65" s="12" t="s">
        <v>304</v>
      </c>
      <c r="B65" s="290" t="s">
        <v>266</v>
      </c>
      <c r="C65" s="421"/>
      <c r="D65" s="421"/>
      <c r="E65" s="422"/>
    </row>
    <row r="66" spans="1:5" s="414" customFormat="1" ht="12" customHeight="1" thickBot="1">
      <c r="A66" s="14" t="s">
        <v>305</v>
      </c>
      <c r="B66" s="348" t="s">
        <v>413</v>
      </c>
      <c r="C66" s="421"/>
      <c r="D66" s="421"/>
      <c r="E66" s="422"/>
    </row>
    <row r="67" spans="1:5" s="414" customFormat="1" ht="12" customHeight="1" thickBot="1">
      <c r="A67" s="333" t="s">
        <v>268</v>
      </c>
      <c r="B67" s="183" t="s">
        <v>269</v>
      </c>
      <c r="C67" s="412">
        <f>SUM(C68:C71)</f>
        <v>0</v>
      </c>
      <c r="D67" s="412">
        <v>0</v>
      </c>
      <c r="E67" s="413">
        <f>SUM(E68:E71)</f>
        <v>0</v>
      </c>
    </row>
    <row r="68" spans="1:5" s="414" customFormat="1" ht="12" customHeight="1">
      <c r="A68" s="13" t="s">
        <v>128</v>
      </c>
      <c r="B68" s="289" t="s">
        <v>270</v>
      </c>
      <c r="C68" s="421"/>
      <c r="D68" s="421"/>
      <c r="E68" s="422"/>
    </row>
    <row r="69" spans="1:7" s="414" customFormat="1" ht="17.25" customHeight="1">
      <c r="A69" s="12" t="s">
        <v>129</v>
      </c>
      <c r="B69" s="290" t="s">
        <v>271</v>
      </c>
      <c r="C69" s="421"/>
      <c r="D69" s="421"/>
      <c r="E69" s="422"/>
      <c r="G69" s="427"/>
    </row>
    <row r="70" spans="1:5" s="414" customFormat="1" ht="12" customHeight="1">
      <c r="A70" s="12" t="s">
        <v>296</v>
      </c>
      <c r="B70" s="290" t="s">
        <v>272</v>
      </c>
      <c r="C70" s="421"/>
      <c r="D70" s="421"/>
      <c r="E70" s="422"/>
    </row>
    <row r="71" spans="1:5" s="414" customFormat="1" ht="12" customHeight="1" thickBot="1">
      <c r="A71" s="14" t="s">
        <v>297</v>
      </c>
      <c r="B71" s="185" t="s">
        <v>273</v>
      </c>
      <c r="C71" s="421"/>
      <c r="D71" s="421"/>
      <c r="E71" s="422"/>
    </row>
    <row r="72" spans="1:5" s="414" customFormat="1" ht="12" customHeight="1" thickBot="1">
      <c r="A72" s="333" t="s">
        <v>274</v>
      </c>
      <c r="B72" s="183" t="s">
        <v>275</v>
      </c>
      <c r="C72" s="412">
        <f>SUM(C73:C74)</f>
        <v>39888</v>
      </c>
      <c r="D72" s="412">
        <v>43710</v>
      </c>
      <c r="E72" s="413">
        <f>SUM(E73:E74)</f>
        <v>43710</v>
      </c>
    </row>
    <row r="73" spans="1:5" s="414" customFormat="1" ht="12" customHeight="1">
      <c r="A73" s="13" t="s">
        <v>298</v>
      </c>
      <c r="B73" s="289" t="s">
        <v>276</v>
      </c>
      <c r="C73" s="421">
        <v>39888</v>
      </c>
      <c r="D73" s="421">
        <v>43710</v>
      </c>
      <c r="E73" s="193">
        <f>38057+3876+1777</f>
        <v>43710</v>
      </c>
    </row>
    <row r="74" spans="1:5" s="414" customFormat="1" ht="12" customHeight="1" thickBot="1">
      <c r="A74" s="14" t="s">
        <v>299</v>
      </c>
      <c r="B74" s="185" t="s">
        <v>277</v>
      </c>
      <c r="C74" s="421"/>
      <c r="D74" s="421"/>
      <c r="E74" s="422"/>
    </row>
    <row r="75" spans="1:5" s="414" customFormat="1" ht="12" customHeight="1" thickBot="1">
      <c r="A75" s="333" t="s">
        <v>278</v>
      </c>
      <c r="B75" s="183" t="s">
        <v>279</v>
      </c>
      <c r="C75" s="412">
        <f>SUM(C76:C78)</f>
        <v>7516</v>
      </c>
      <c r="D75" s="412">
        <v>0</v>
      </c>
      <c r="E75" s="413">
        <f>SUM(E76:E78)</f>
        <v>7583</v>
      </c>
    </row>
    <row r="76" spans="1:5" s="414" customFormat="1" ht="12" customHeight="1">
      <c r="A76" s="13" t="s">
        <v>300</v>
      </c>
      <c r="B76" s="289" t="s">
        <v>280</v>
      </c>
      <c r="C76" s="421">
        <v>7516</v>
      </c>
      <c r="D76" s="421"/>
      <c r="E76" s="422">
        <v>7583</v>
      </c>
    </row>
    <row r="77" spans="1:5" s="414" customFormat="1" ht="12" customHeight="1">
      <c r="A77" s="12" t="s">
        <v>301</v>
      </c>
      <c r="B77" s="290" t="s">
        <v>281</v>
      </c>
      <c r="C77" s="421"/>
      <c r="D77" s="421"/>
      <c r="E77" s="422"/>
    </row>
    <row r="78" spans="1:5" s="414" customFormat="1" ht="12" customHeight="1" thickBot="1">
      <c r="A78" s="14" t="s">
        <v>302</v>
      </c>
      <c r="B78" s="185" t="s">
        <v>282</v>
      </c>
      <c r="C78" s="421"/>
      <c r="D78" s="421"/>
      <c r="E78" s="422"/>
    </row>
    <row r="79" spans="1:5" s="414" customFormat="1" ht="12" customHeight="1" thickBot="1">
      <c r="A79" s="333" t="s">
        <v>283</v>
      </c>
      <c r="B79" s="183" t="s">
        <v>303</v>
      </c>
      <c r="C79" s="412">
        <f>SUM(C80:C83)</f>
        <v>0</v>
      </c>
      <c r="D79" s="412">
        <v>0</v>
      </c>
      <c r="E79" s="413">
        <f>SUM(E80:E83)</f>
        <v>0</v>
      </c>
    </row>
    <row r="80" spans="1:5" s="414" customFormat="1" ht="12" customHeight="1">
      <c r="A80" s="293" t="s">
        <v>284</v>
      </c>
      <c r="B80" s="289" t="s">
        <v>285</v>
      </c>
      <c r="C80" s="421"/>
      <c r="D80" s="421"/>
      <c r="E80" s="422"/>
    </row>
    <row r="81" spans="1:5" s="414" customFormat="1" ht="12" customHeight="1">
      <c r="A81" s="294" t="s">
        <v>286</v>
      </c>
      <c r="B81" s="290" t="s">
        <v>287</v>
      </c>
      <c r="C81" s="421"/>
      <c r="D81" s="421"/>
      <c r="E81" s="422"/>
    </row>
    <row r="82" spans="1:5" s="414" customFormat="1" ht="12" customHeight="1">
      <c r="A82" s="294" t="s">
        <v>288</v>
      </c>
      <c r="B82" s="290" t="s">
        <v>289</v>
      </c>
      <c r="C82" s="421"/>
      <c r="D82" s="421"/>
      <c r="E82" s="422"/>
    </row>
    <row r="83" spans="1:5" s="414" customFormat="1" ht="12" customHeight="1" thickBot="1">
      <c r="A83" s="295" t="s">
        <v>290</v>
      </c>
      <c r="B83" s="185" t="s">
        <v>291</v>
      </c>
      <c r="C83" s="421"/>
      <c r="D83" s="421"/>
      <c r="E83" s="422"/>
    </row>
    <row r="84" spans="1:5" s="414" customFormat="1" ht="12" customHeight="1" thickBot="1">
      <c r="A84" s="333" t="s">
        <v>292</v>
      </c>
      <c r="B84" s="183" t="s">
        <v>427</v>
      </c>
      <c r="C84" s="428"/>
      <c r="D84" s="428"/>
      <c r="E84" s="429"/>
    </row>
    <row r="85" spans="1:5" s="414" customFormat="1" ht="12" customHeight="1" thickBot="1">
      <c r="A85" s="333" t="s">
        <v>294</v>
      </c>
      <c r="B85" s="183" t="s">
        <v>293</v>
      </c>
      <c r="C85" s="428"/>
      <c r="D85" s="428"/>
      <c r="E85" s="429"/>
    </row>
    <row r="86" spans="1:5" s="414" customFormat="1" ht="12" customHeight="1" thickBot="1">
      <c r="A86" s="333" t="s">
        <v>306</v>
      </c>
      <c r="B86" s="296" t="s">
        <v>430</v>
      </c>
      <c r="C86" s="419">
        <f>+C63+C67+C72+C75+C79+C85+C84</f>
        <v>47404</v>
      </c>
      <c r="D86" s="419">
        <v>43710</v>
      </c>
      <c r="E86" s="420">
        <f>+E63+E67+E72+E75+E79+E85+E84</f>
        <v>51293</v>
      </c>
    </row>
    <row r="87" spans="1:5" s="414" customFormat="1" ht="12" customHeight="1" thickBot="1">
      <c r="A87" s="334" t="s">
        <v>429</v>
      </c>
      <c r="B87" s="297" t="s">
        <v>431</v>
      </c>
      <c r="C87" s="419">
        <f>+C62+C86</f>
        <v>700700</v>
      </c>
      <c r="D87" s="419">
        <v>549840</v>
      </c>
      <c r="E87" s="420">
        <f>+E62+E86</f>
        <v>554735</v>
      </c>
    </row>
    <row r="88" spans="1:5" s="414" customFormat="1" ht="12" customHeight="1">
      <c r="A88" s="430"/>
      <c r="B88" s="431"/>
      <c r="C88" s="432"/>
      <c r="D88" s="433"/>
      <c r="E88" s="434"/>
    </row>
    <row r="89" spans="1:5" s="414" customFormat="1" ht="12" customHeight="1">
      <c r="A89" s="562" t="s">
        <v>43</v>
      </c>
      <c r="B89" s="562"/>
      <c r="C89" s="562"/>
      <c r="D89" s="562"/>
      <c r="E89" s="562"/>
    </row>
    <row r="90" spans="1:5" s="414" customFormat="1" ht="12" customHeight="1" thickBot="1">
      <c r="A90" s="563" t="s">
        <v>132</v>
      </c>
      <c r="B90" s="563"/>
      <c r="C90" s="407"/>
      <c r="D90" s="405"/>
      <c r="E90" s="198" t="s">
        <v>187</v>
      </c>
    </row>
    <row r="91" spans="1:6" s="414" customFormat="1" ht="24" customHeight="1" thickBot="1">
      <c r="A91" s="21" t="s">
        <v>13</v>
      </c>
      <c r="B91" s="22" t="s">
        <v>44</v>
      </c>
      <c r="C91" s="22" t="str">
        <f>+C3</f>
        <v>2015. évi tény</v>
      </c>
      <c r="D91" s="22" t="str">
        <f>+D3</f>
        <v>2016. évi előirányzat</v>
      </c>
      <c r="E91" s="409" t="str">
        <f>+E3</f>
        <v>2016. évi teljesítés</v>
      </c>
      <c r="F91" s="435"/>
    </row>
    <row r="92" spans="1:6" s="414" customFormat="1" ht="12" customHeight="1" thickBot="1">
      <c r="A92" s="29" t="s">
        <v>445</v>
      </c>
      <c r="B92" s="30" t="s">
        <v>446</v>
      </c>
      <c r="C92" s="30" t="s">
        <v>447</v>
      </c>
      <c r="D92" s="30" t="s">
        <v>449</v>
      </c>
      <c r="E92" s="410" t="s">
        <v>448</v>
      </c>
      <c r="F92" s="435"/>
    </row>
    <row r="93" spans="1:6" s="414" customFormat="1" ht="15" customHeight="1" thickBot="1">
      <c r="A93" s="20" t="s">
        <v>15</v>
      </c>
      <c r="B93" s="26" t="s">
        <v>389</v>
      </c>
      <c r="C93" s="436">
        <f>C94+C95+C96+C97+C98+C111</f>
        <v>472432</v>
      </c>
      <c r="D93" s="436">
        <v>498181</v>
      </c>
      <c r="E93" s="437">
        <f>+E94+E95+E96+E97+E98+E111</f>
        <v>463233</v>
      </c>
      <c r="F93" s="435"/>
    </row>
    <row r="94" spans="1:5" s="414" customFormat="1" ht="12.75" customHeight="1">
      <c r="A94" s="15" t="s">
        <v>83</v>
      </c>
      <c r="B94" s="8" t="s">
        <v>45</v>
      </c>
      <c r="C94" s="438">
        <v>234895</v>
      </c>
      <c r="D94" s="438">
        <v>260000</v>
      </c>
      <c r="E94" s="189">
        <f>179138+26806+48089</f>
        <v>254033</v>
      </c>
    </row>
    <row r="95" spans="1:5" ht="16.5" customHeight="1">
      <c r="A95" s="12" t="s">
        <v>84</v>
      </c>
      <c r="B95" s="6" t="s">
        <v>162</v>
      </c>
      <c r="C95" s="417">
        <v>45794</v>
      </c>
      <c r="D95" s="417">
        <v>50000</v>
      </c>
      <c r="E95" s="190">
        <f>28135+7359+13022</f>
        <v>48516</v>
      </c>
    </row>
    <row r="96" spans="1:5" ht="15.75">
      <c r="A96" s="12" t="s">
        <v>85</v>
      </c>
      <c r="B96" s="6" t="s">
        <v>119</v>
      </c>
      <c r="C96" s="418">
        <v>121200</v>
      </c>
      <c r="D96" s="418">
        <v>133083</v>
      </c>
      <c r="E96" s="192">
        <f>74949+33743+5410</f>
        <v>114102</v>
      </c>
    </row>
    <row r="97" spans="1:5" s="411" customFormat="1" ht="12" customHeight="1">
      <c r="A97" s="12" t="s">
        <v>86</v>
      </c>
      <c r="B97" s="9" t="s">
        <v>163</v>
      </c>
      <c r="C97" s="418">
        <v>29082</v>
      </c>
      <c r="D97" s="418">
        <v>12598</v>
      </c>
      <c r="E97" s="192">
        <f>5208+2917</f>
        <v>8125</v>
      </c>
    </row>
    <row r="98" spans="1:5" ht="12" customHeight="1">
      <c r="A98" s="12" t="s">
        <v>94</v>
      </c>
      <c r="B98" s="17" t="s">
        <v>164</v>
      </c>
      <c r="C98" s="418">
        <v>41461</v>
      </c>
      <c r="D98" s="418">
        <v>38500</v>
      </c>
      <c r="E98" s="192">
        <v>38457</v>
      </c>
    </row>
    <row r="99" spans="1:5" ht="12" customHeight="1">
      <c r="A99" s="12" t="s">
        <v>87</v>
      </c>
      <c r="B99" s="6" t="s">
        <v>394</v>
      </c>
      <c r="C99" s="418"/>
      <c r="D99" s="418"/>
      <c r="E99" s="175"/>
    </row>
    <row r="100" spans="1:5" ht="12" customHeight="1">
      <c r="A100" s="12" t="s">
        <v>88</v>
      </c>
      <c r="B100" s="109" t="s">
        <v>393</v>
      </c>
      <c r="C100" s="418"/>
      <c r="D100" s="418"/>
      <c r="E100" s="175"/>
    </row>
    <row r="101" spans="1:5" ht="12" customHeight="1">
      <c r="A101" s="12" t="s">
        <v>95</v>
      </c>
      <c r="B101" s="109" t="s">
        <v>392</v>
      </c>
      <c r="C101" s="418">
        <v>1676</v>
      </c>
      <c r="D101" s="418"/>
      <c r="E101" s="175"/>
    </row>
    <row r="102" spans="1:5" ht="12" customHeight="1">
      <c r="A102" s="12" t="s">
        <v>96</v>
      </c>
      <c r="B102" s="107" t="s">
        <v>309</v>
      </c>
      <c r="C102" s="418"/>
      <c r="D102" s="418"/>
      <c r="E102" s="175"/>
    </row>
    <row r="103" spans="1:5" ht="12" customHeight="1">
      <c r="A103" s="12" t="s">
        <v>97</v>
      </c>
      <c r="B103" s="108" t="s">
        <v>310</v>
      </c>
      <c r="C103" s="418"/>
      <c r="D103" s="418"/>
      <c r="E103" s="175"/>
    </row>
    <row r="104" spans="1:5" ht="12" customHeight="1">
      <c r="A104" s="12" t="s">
        <v>98</v>
      </c>
      <c r="B104" s="108" t="s">
        <v>311</v>
      </c>
      <c r="C104" s="418"/>
      <c r="D104" s="418"/>
      <c r="E104" s="175"/>
    </row>
    <row r="105" spans="1:5" ht="12" customHeight="1">
      <c r="A105" s="12" t="s">
        <v>100</v>
      </c>
      <c r="B105" s="107" t="s">
        <v>312</v>
      </c>
      <c r="C105" s="418">
        <v>39785</v>
      </c>
      <c r="D105" s="418"/>
      <c r="E105" s="175"/>
    </row>
    <row r="106" spans="1:5" ht="12" customHeight="1">
      <c r="A106" s="12" t="s">
        <v>165</v>
      </c>
      <c r="B106" s="107" t="s">
        <v>313</v>
      </c>
      <c r="C106" s="418"/>
      <c r="D106" s="418"/>
      <c r="E106" s="175"/>
    </row>
    <row r="107" spans="1:5" ht="12" customHeight="1">
      <c r="A107" s="12" t="s">
        <v>307</v>
      </c>
      <c r="B107" s="108" t="s">
        <v>314</v>
      </c>
      <c r="C107" s="418"/>
      <c r="D107" s="418"/>
      <c r="E107" s="175"/>
    </row>
    <row r="108" spans="1:5" ht="12" customHeight="1">
      <c r="A108" s="11" t="s">
        <v>308</v>
      </c>
      <c r="B108" s="109" t="s">
        <v>315</v>
      </c>
      <c r="C108" s="418"/>
      <c r="D108" s="418"/>
      <c r="E108" s="175"/>
    </row>
    <row r="109" spans="1:5" ht="12" customHeight="1">
      <c r="A109" s="12" t="s">
        <v>390</v>
      </c>
      <c r="B109" s="109" t="s">
        <v>316</v>
      </c>
      <c r="C109" s="418"/>
      <c r="D109" s="418"/>
      <c r="E109" s="175"/>
    </row>
    <row r="110" spans="1:5" ht="12" customHeight="1">
      <c r="A110" s="14" t="s">
        <v>391</v>
      </c>
      <c r="B110" s="109" t="s">
        <v>317</v>
      </c>
      <c r="C110" s="418"/>
      <c r="D110" s="418"/>
      <c r="E110" s="175"/>
    </row>
    <row r="111" spans="1:5" ht="12" customHeight="1">
      <c r="A111" s="12" t="s">
        <v>395</v>
      </c>
      <c r="B111" s="9" t="s">
        <v>46</v>
      </c>
      <c r="C111" s="417"/>
      <c r="D111" s="417">
        <v>4000</v>
      </c>
      <c r="E111" s="174"/>
    </row>
    <row r="112" spans="1:5" ht="12" customHeight="1">
      <c r="A112" s="12" t="s">
        <v>396</v>
      </c>
      <c r="B112" s="6" t="s">
        <v>398</v>
      </c>
      <c r="C112" s="417"/>
      <c r="D112" s="417">
        <v>2000</v>
      </c>
      <c r="E112" s="174"/>
    </row>
    <row r="113" spans="1:5" ht="12" customHeight="1" thickBot="1">
      <c r="A113" s="16" t="s">
        <v>397</v>
      </c>
      <c r="B113" s="352" t="s">
        <v>399</v>
      </c>
      <c r="C113" s="439"/>
      <c r="D113" s="439">
        <v>2000</v>
      </c>
      <c r="E113" s="440"/>
    </row>
    <row r="114" spans="1:5" ht="12" customHeight="1" thickBot="1">
      <c r="A114" s="349" t="s">
        <v>16</v>
      </c>
      <c r="B114" s="350" t="s">
        <v>318</v>
      </c>
      <c r="C114" s="441">
        <f>+C115+C117+C119</f>
        <v>174843</v>
      </c>
      <c r="D114" s="441">
        <v>41677</v>
      </c>
      <c r="E114" s="442">
        <f>+E115+E117+E119</f>
        <v>40317</v>
      </c>
    </row>
    <row r="115" spans="1:5" ht="12" customHeight="1">
      <c r="A115" s="13" t="s">
        <v>89</v>
      </c>
      <c r="B115" s="6" t="s">
        <v>186</v>
      </c>
      <c r="C115" s="415">
        <v>30329</v>
      </c>
      <c r="D115" s="415">
        <v>28000</v>
      </c>
      <c r="E115" s="191">
        <f>26101+850+119</f>
        <v>27070</v>
      </c>
    </row>
    <row r="116" spans="1:5" ht="15.75">
      <c r="A116" s="13" t="s">
        <v>90</v>
      </c>
      <c r="B116" s="10" t="s">
        <v>322</v>
      </c>
      <c r="C116" s="415"/>
      <c r="D116" s="415">
        <v>3300</v>
      </c>
      <c r="E116" s="191"/>
    </row>
    <row r="117" spans="1:5" ht="12" customHeight="1">
      <c r="A117" s="13" t="s">
        <v>91</v>
      </c>
      <c r="B117" s="10" t="s">
        <v>166</v>
      </c>
      <c r="C117" s="417">
        <v>144514</v>
      </c>
      <c r="D117" s="417">
        <v>10000</v>
      </c>
      <c r="E117" s="190">
        <v>9570</v>
      </c>
    </row>
    <row r="118" spans="1:5" ht="12" customHeight="1">
      <c r="A118" s="13" t="s">
        <v>92</v>
      </c>
      <c r="B118" s="10" t="s">
        <v>323</v>
      </c>
      <c r="C118" s="417"/>
      <c r="D118" s="417"/>
      <c r="E118" s="174"/>
    </row>
    <row r="119" spans="1:5" ht="12" customHeight="1">
      <c r="A119" s="13" t="s">
        <v>93</v>
      </c>
      <c r="B119" s="185" t="s">
        <v>189</v>
      </c>
      <c r="C119" s="417"/>
      <c r="D119" s="417">
        <v>3677</v>
      </c>
      <c r="E119" s="174">
        <v>3677</v>
      </c>
    </row>
    <row r="120" spans="1:5" ht="12" customHeight="1">
      <c r="A120" s="13" t="s">
        <v>99</v>
      </c>
      <c r="B120" s="184" t="s">
        <v>383</v>
      </c>
      <c r="C120" s="417"/>
      <c r="D120" s="417"/>
      <c r="E120" s="174"/>
    </row>
    <row r="121" spans="1:5" ht="12" customHeight="1">
      <c r="A121" s="13" t="s">
        <v>101</v>
      </c>
      <c r="B121" s="285" t="s">
        <v>328</v>
      </c>
      <c r="C121" s="417"/>
      <c r="D121" s="417"/>
      <c r="E121" s="174"/>
    </row>
    <row r="122" spans="1:5" ht="12" customHeight="1">
      <c r="A122" s="13" t="s">
        <v>167</v>
      </c>
      <c r="B122" s="108" t="s">
        <v>311</v>
      </c>
      <c r="C122" s="417"/>
      <c r="D122" s="417"/>
      <c r="E122" s="174"/>
    </row>
    <row r="123" spans="1:5" ht="12" customHeight="1">
      <c r="A123" s="13" t="s">
        <v>168</v>
      </c>
      <c r="B123" s="108" t="s">
        <v>327</v>
      </c>
      <c r="C123" s="417"/>
      <c r="D123" s="417">
        <v>2557</v>
      </c>
      <c r="E123" s="174">
        <v>2557</v>
      </c>
    </row>
    <row r="124" spans="1:5" ht="12" customHeight="1">
      <c r="A124" s="13" t="s">
        <v>169</v>
      </c>
      <c r="B124" s="108" t="s">
        <v>326</v>
      </c>
      <c r="C124" s="417"/>
      <c r="D124" s="417"/>
      <c r="E124" s="174"/>
    </row>
    <row r="125" spans="1:5" ht="12" customHeight="1">
      <c r="A125" s="13" t="s">
        <v>319</v>
      </c>
      <c r="B125" s="108" t="s">
        <v>314</v>
      </c>
      <c r="C125" s="417"/>
      <c r="D125" s="417"/>
      <c r="E125" s="174"/>
    </row>
    <row r="126" spans="1:5" ht="12" customHeight="1">
      <c r="A126" s="13" t="s">
        <v>320</v>
      </c>
      <c r="B126" s="108" t="s">
        <v>325</v>
      </c>
      <c r="C126" s="417"/>
      <c r="D126" s="417"/>
      <c r="E126" s="174"/>
    </row>
    <row r="127" spans="1:5" ht="12" customHeight="1" thickBot="1">
      <c r="A127" s="11" t="s">
        <v>321</v>
      </c>
      <c r="B127" s="108" t="s">
        <v>324</v>
      </c>
      <c r="C127" s="418"/>
      <c r="D127" s="418">
        <v>1120</v>
      </c>
      <c r="E127" s="175">
        <v>1120</v>
      </c>
    </row>
    <row r="128" spans="1:5" ht="12" customHeight="1" thickBot="1">
      <c r="A128" s="18" t="s">
        <v>17</v>
      </c>
      <c r="B128" s="91" t="s">
        <v>400</v>
      </c>
      <c r="C128" s="412">
        <f>+C93+C114</f>
        <v>647275</v>
      </c>
      <c r="D128" s="412">
        <v>539858</v>
      </c>
      <c r="E128" s="413">
        <f>+E93+E114</f>
        <v>503550</v>
      </c>
    </row>
    <row r="129" spans="1:5" ht="12" customHeight="1" thickBot="1">
      <c r="A129" s="18" t="s">
        <v>18</v>
      </c>
      <c r="B129" s="91" t="s">
        <v>401</v>
      </c>
      <c r="C129" s="412">
        <f>+C130+C131+C132</f>
        <v>1671</v>
      </c>
      <c r="D129" s="412">
        <v>1671</v>
      </c>
      <c r="E129" s="413">
        <f>+E130+E131+E132</f>
        <v>1253</v>
      </c>
    </row>
    <row r="130" spans="1:5" ht="12" customHeight="1">
      <c r="A130" s="13" t="s">
        <v>223</v>
      </c>
      <c r="B130" s="10" t="s">
        <v>408</v>
      </c>
      <c r="C130" s="417">
        <v>1671</v>
      </c>
      <c r="D130" s="417">
        <v>1671</v>
      </c>
      <c r="E130" s="174">
        <v>1253</v>
      </c>
    </row>
    <row r="131" spans="1:5" ht="12" customHeight="1">
      <c r="A131" s="13" t="s">
        <v>224</v>
      </c>
      <c r="B131" s="10" t="s">
        <v>409</v>
      </c>
      <c r="C131" s="417"/>
      <c r="D131" s="417"/>
      <c r="E131" s="174"/>
    </row>
    <row r="132" spans="1:5" ht="12" customHeight="1" thickBot="1">
      <c r="A132" s="11" t="s">
        <v>225</v>
      </c>
      <c r="B132" s="10" t="s">
        <v>410</v>
      </c>
      <c r="C132" s="417"/>
      <c r="D132" s="417"/>
      <c r="E132" s="174"/>
    </row>
    <row r="133" spans="1:5" ht="12" customHeight="1" thickBot="1">
      <c r="A133" s="18" t="s">
        <v>19</v>
      </c>
      <c r="B133" s="91" t="s">
        <v>402</v>
      </c>
      <c r="C133" s="412">
        <f>SUM(C134:C139)</f>
        <v>0</v>
      </c>
      <c r="D133" s="412">
        <v>0</v>
      </c>
      <c r="E133" s="413">
        <f>+E134+E135+E136+E137+E138+E139</f>
        <v>0</v>
      </c>
    </row>
    <row r="134" spans="1:5" ht="12" customHeight="1">
      <c r="A134" s="13" t="s">
        <v>76</v>
      </c>
      <c r="B134" s="7" t="s">
        <v>411</v>
      </c>
      <c r="C134" s="417"/>
      <c r="D134" s="417"/>
      <c r="E134" s="174"/>
    </row>
    <row r="135" spans="1:5" ht="12" customHeight="1">
      <c r="A135" s="13" t="s">
        <v>77</v>
      </c>
      <c r="B135" s="7" t="s">
        <v>403</v>
      </c>
      <c r="C135" s="417"/>
      <c r="D135" s="417"/>
      <c r="E135" s="174"/>
    </row>
    <row r="136" spans="1:5" ht="12" customHeight="1">
      <c r="A136" s="13" t="s">
        <v>78</v>
      </c>
      <c r="B136" s="7" t="s">
        <v>404</v>
      </c>
      <c r="C136" s="417"/>
      <c r="D136" s="417"/>
      <c r="E136" s="174"/>
    </row>
    <row r="137" spans="1:5" ht="12" customHeight="1">
      <c r="A137" s="13" t="s">
        <v>154</v>
      </c>
      <c r="B137" s="7" t="s">
        <v>405</v>
      </c>
      <c r="C137" s="417"/>
      <c r="D137" s="417"/>
      <c r="E137" s="174"/>
    </row>
    <row r="138" spans="1:5" ht="12" customHeight="1">
      <c r="A138" s="13" t="s">
        <v>155</v>
      </c>
      <c r="B138" s="7" t="s">
        <v>406</v>
      </c>
      <c r="C138" s="417"/>
      <c r="D138" s="417"/>
      <c r="E138" s="174"/>
    </row>
    <row r="139" spans="1:5" ht="12" customHeight="1" thickBot="1">
      <c r="A139" s="11" t="s">
        <v>156</v>
      </c>
      <c r="B139" s="7" t="s">
        <v>407</v>
      </c>
      <c r="C139" s="417"/>
      <c r="D139" s="417"/>
      <c r="E139" s="174"/>
    </row>
    <row r="140" spans="1:5" ht="12" customHeight="1" thickBot="1">
      <c r="A140" s="18" t="s">
        <v>20</v>
      </c>
      <c r="B140" s="91" t="s">
        <v>415</v>
      </c>
      <c r="C140" s="419">
        <f>+C141+C142+C143+C144</f>
        <v>8049</v>
      </c>
      <c r="D140" s="419">
        <v>8311</v>
      </c>
      <c r="E140" s="420">
        <f>+E141+E142+E144+E145+E143</f>
        <v>8292</v>
      </c>
    </row>
    <row r="141" spans="1:5" ht="12" customHeight="1">
      <c r="A141" s="13" t="s">
        <v>79</v>
      </c>
      <c r="B141" s="7" t="s">
        <v>329</v>
      </c>
      <c r="C141" s="417"/>
      <c r="D141" s="417"/>
      <c r="E141" s="174"/>
    </row>
    <row r="142" spans="1:5" ht="12" customHeight="1">
      <c r="A142" s="13" t="s">
        <v>80</v>
      </c>
      <c r="B142" s="7" t="s">
        <v>330</v>
      </c>
      <c r="C142" s="417">
        <v>6856</v>
      </c>
      <c r="D142" s="417">
        <v>7516</v>
      </c>
      <c r="E142" s="174">
        <v>7516</v>
      </c>
    </row>
    <row r="143" spans="1:5" ht="12" customHeight="1">
      <c r="A143" s="13" t="s">
        <v>243</v>
      </c>
      <c r="B143" s="7" t="s">
        <v>416</v>
      </c>
      <c r="C143" s="417"/>
      <c r="D143" s="417"/>
      <c r="E143" s="174"/>
    </row>
    <row r="144" spans="1:5" ht="12" customHeight="1" thickBot="1">
      <c r="A144" s="11" t="s">
        <v>244</v>
      </c>
      <c r="B144" s="5" t="s">
        <v>349</v>
      </c>
      <c r="C144" s="417">
        <v>1193</v>
      </c>
      <c r="D144" s="417">
        <v>795</v>
      </c>
      <c r="E144" s="174">
        <v>776</v>
      </c>
    </row>
    <row r="145" spans="1:5" ht="12" customHeight="1" thickBot="1">
      <c r="A145" s="18" t="s">
        <v>21</v>
      </c>
      <c r="B145" s="91" t="s">
        <v>417</v>
      </c>
      <c r="C145" s="443">
        <f>SUM(C146:C150)</f>
        <v>0</v>
      </c>
      <c r="D145" s="443">
        <v>0</v>
      </c>
      <c r="E145" s="444"/>
    </row>
    <row r="146" spans="1:5" ht="12" customHeight="1">
      <c r="A146" s="13" t="s">
        <v>81</v>
      </c>
      <c r="B146" s="7" t="s">
        <v>412</v>
      </c>
      <c r="C146" s="417"/>
      <c r="D146" s="417"/>
      <c r="E146" s="174">
        <f>+E147+E148+E149+E150+E151</f>
        <v>0</v>
      </c>
    </row>
    <row r="147" spans="1:5" ht="12" customHeight="1">
      <c r="A147" s="13" t="s">
        <v>82</v>
      </c>
      <c r="B147" s="7" t="s">
        <v>419</v>
      </c>
      <c r="C147" s="417"/>
      <c r="D147" s="417"/>
      <c r="E147" s="174"/>
    </row>
    <row r="148" spans="1:5" ht="12" customHeight="1">
      <c r="A148" s="13" t="s">
        <v>255</v>
      </c>
      <c r="B148" s="7" t="s">
        <v>414</v>
      </c>
      <c r="C148" s="417"/>
      <c r="D148" s="417"/>
      <c r="E148" s="174"/>
    </row>
    <row r="149" spans="1:5" ht="12" customHeight="1">
      <c r="A149" s="13" t="s">
        <v>256</v>
      </c>
      <c r="B149" s="7" t="s">
        <v>420</v>
      </c>
      <c r="C149" s="417"/>
      <c r="D149" s="417"/>
      <c r="E149" s="174"/>
    </row>
    <row r="150" spans="1:5" ht="12" customHeight="1" thickBot="1">
      <c r="A150" s="13" t="s">
        <v>418</v>
      </c>
      <c r="B150" s="7" t="s">
        <v>421</v>
      </c>
      <c r="C150" s="417"/>
      <c r="D150" s="417"/>
      <c r="E150" s="174"/>
    </row>
    <row r="151" spans="1:5" ht="12" customHeight="1" thickBot="1">
      <c r="A151" s="18" t="s">
        <v>22</v>
      </c>
      <c r="B151" s="91" t="s">
        <v>422</v>
      </c>
      <c r="C151" s="445"/>
      <c r="D151" s="445"/>
      <c r="E151" s="446"/>
    </row>
    <row r="152" spans="1:5" ht="12" customHeight="1" thickBot="1">
      <c r="A152" s="18" t="s">
        <v>23</v>
      </c>
      <c r="B152" s="91" t="s">
        <v>423</v>
      </c>
      <c r="C152" s="445"/>
      <c r="D152" s="445"/>
      <c r="E152" s="446"/>
    </row>
    <row r="153" spans="1:6" ht="15" customHeight="1" thickBot="1">
      <c r="A153" s="18" t="s">
        <v>24</v>
      </c>
      <c r="B153" s="91" t="s">
        <v>425</v>
      </c>
      <c r="C153" s="447">
        <f>+C129+C133+C140+C145+C151+C152</f>
        <v>9720</v>
      </c>
      <c r="D153" s="447">
        <v>9982</v>
      </c>
      <c r="E153" s="448">
        <f>+E129+E133+E140+E145+E151+E152</f>
        <v>9545</v>
      </c>
      <c r="F153" s="449"/>
    </row>
    <row r="154" spans="1:5" s="414" customFormat="1" ht="12.75" customHeight="1" thickBot="1">
      <c r="A154" s="186" t="s">
        <v>25</v>
      </c>
      <c r="B154" s="266" t="s">
        <v>424</v>
      </c>
      <c r="C154" s="447">
        <f>+C128+C153</f>
        <v>656995</v>
      </c>
      <c r="D154" s="447">
        <v>549840</v>
      </c>
      <c r="E154" s="448">
        <f>+E128+E153</f>
        <v>513095</v>
      </c>
    </row>
    <row r="155" ht="15.75">
      <c r="C155" s="450"/>
    </row>
    <row r="156" ht="15.75">
      <c r="C156" s="450"/>
    </row>
    <row r="157" ht="15.75">
      <c r="C157" s="450"/>
    </row>
    <row r="158" ht="16.5" customHeight="1">
      <c r="C158" s="450"/>
    </row>
    <row r="159" ht="15.75">
      <c r="C159" s="450"/>
    </row>
    <row r="160" ht="15.75">
      <c r="C160" s="450"/>
    </row>
    <row r="161" ht="15.75">
      <c r="C161" s="450"/>
    </row>
    <row r="162" ht="15.75">
      <c r="C162" s="450"/>
    </row>
    <row r="163" ht="15.75">
      <c r="C163" s="450"/>
    </row>
    <row r="164" ht="15.75">
      <c r="C164" s="450"/>
    </row>
    <row r="165" ht="15.75">
      <c r="C165" s="450"/>
    </row>
    <row r="166" ht="15.75">
      <c r="C166" s="450"/>
    </row>
    <row r="167" ht="15.75">
      <c r="C167" s="450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Buj Község Önkormányzat
2016.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 topLeftCell="A1">
      <selection activeCell="H19" sqref="H19"/>
    </sheetView>
  </sheetViews>
  <sheetFormatPr defaultColWidth="9.00390625" defaultRowHeight="12.75"/>
  <cols>
    <col min="1" max="1" width="6.875" style="113" customWidth="1"/>
    <col min="2" max="2" width="49.625" style="47" customWidth="1"/>
    <col min="3" max="8" width="12.875" style="47" customWidth="1"/>
    <col min="9" max="9" width="14.375" style="47" customWidth="1"/>
    <col min="10" max="10" width="3.375" style="47" customWidth="1"/>
    <col min="11" max="16384" width="9.375" style="47" customWidth="1"/>
  </cols>
  <sheetData>
    <row r="1" spans="1:9" ht="27.75" customHeight="1">
      <c r="A1" s="605" t="s">
        <v>3</v>
      </c>
      <c r="B1" s="605"/>
      <c r="C1" s="605"/>
      <c r="D1" s="605"/>
      <c r="E1" s="605"/>
      <c r="F1" s="605"/>
      <c r="G1" s="605"/>
      <c r="H1" s="605"/>
      <c r="I1" s="605"/>
    </row>
    <row r="2" ht="20.25" customHeight="1" thickBot="1">
      <c r="I2" s="344" t="s">
        <v>57</v>
      </c>
    </row>
    <row r="3" spans="1:9" s="345" customFormat="1" ht="26.25" customHeight="1">
      <c r="A3" s="613" t="s">
        <v>66</v>
      </c>
      <c r="B3" s="608" t="s">
        <v>70</v>
      </c>
      <c r="C3" s="613" t="s">
        <v>71</v>
      </c>
      <c r="D3" s="613" t="str">
        <f>+CONCATENATE(LEFT(ÖSSZEFÜGGÉSEK!A5,4)," előtti kifizetés")</f>
        <v>2016 előtti kifizetés</v>
      </c>
      <c r="E3" s="610" t="s">
        <v>65</v>
      </c>
      <c r="F3" s="611"/>
      <c r="G3" s="611"/>
      <c r="H3" s="612"/>
      <c r="I3" s="608" t="s">
        <v>47</v>
      </c>
    </row>
    <row r="4" spans="1:9" s="346" customFormat="1" ht="32.25" customHeight="1" thickBot="1">
      <c r="A4" s="614"/>
      <c r="B4" s="609"/>
      <c r="C4" s="609"/>
      <c r="D4" s="614"/>
      <c r="E4" s="176" t="str">
        <f>+CONCATENATE(LEFT(ÖSSZEFÜGGÉSEK!A5,4),".")</f>
        <v>2016.</v>
      </c>
      <c r="F4" s="176" t="str">
        <f>+CONCATENATE(LEFT(ÖSSZEFÜGGÉSEK!A5,4)+1,".")</f>
        <v>2017.</v>
      </c>
      <c r="G4" s="176" t="str">
        <f>+CONCATENATE(LEFT(ÖSSZEFÜGGÉSEK!A5,4)+2,".")</f>
        <v>2018.</v>
      </c>
      <c r="H4" s="177" t="str">
        <f>+CONCATENATE(LEFT(ÖSSZEFÜGGÉSEK!A5,4)+2,".",CHAR(10)," után")</f>
        <v>2018.
 után</v>
      </c>
      <c r="I4" s="609"/>
    </row>
    <row r="5" spans="1:9" s="347" customFormat="1" ht="12.75" customHeight="1" thickBot="1">
      <c r="A5" s="178" t="s">
        <v>445</v>
      </c>
      <c r="B5" s="179" t="s">
        <v>446</v>
      </c>
      <c r="C5" s="180" t="s">
        <v>447</v>
      </c>
      <c r="D5" s="179" t="s">
        <v>449</v>
      </c>
      <c r="E5" s="178" t="s">
        <v>448</v>
      </c>
      <c r="F5" s="180" t="s">
        <v>450</v>
      </c>
      <c r="G5" s="180" t="s">
        <v>451</v>
      </c>
      <c r="H5" s="181" t="s">
        <v>452</v>
      </c>
      <c r="I5" s="182" t="s">
        <v>453</v>
      </c>
    </row>
    <row r="6" spans="1:9" s="385" customFormat="1" ht="24.75" customHeight="1" thickBot="1">
      <c r="A6" s="379" t="s">
        <v>15</v>
      </c>
      <c r="B6" s="380" t="s">
        <v>4</v>
      </c>
      <c r="C6" s="341"/>
      <c r="D6" s="381">
        <f>+D7+D8</f>
        <v>0</v>
      </c>
      <c r="E6" s="382">
        <f>+E7+E8</f>
        <v>0</v>
      </c>
      <c r="F6" s="383">
        <f>+F7+F8</f>
        <v>0</v>
      </c>
      <c r="G6" s="383">
        <f>+G7+G8</f>
        <v>0</v>
      </c>
      <c r="H6" s="384">
        <f>+H7+H8</f>
        <v>0</v>
      </c>
      <c r="I6" s="381">
        <f aca="true" t="shared" si="0" ref="I6:I18">SUM(D6:H6)</f>
        <v>0</v>
      </c>
    </row>
    <row r="7" spans="1:10" s="385" customFormat="1" ht="19.5" customHeight="1">
      <c r="A7" s="386" t="s">
        <v>16</v>
      </c>
      <c r="B7" s="387" t="s">
        <v>67</v>
      </c>
      <c r="C7" s="340"/>
      <c r="D7" s="388"/>
      <c r="E7" s="389"/>
      <c r="F7" s="372"/>
      <c r="G7" s="372"/>
      <c r="H7" s="390"/>
      <c r="I7" s="391">
        <f t="shared" si="0"/>
        <v>0</v>
      </c>
      <c r="J7" s="604" t="s">
        <v>476</v>
      </c>
    </row>
    <row r="8" spans="1:10" s="385" customFormat="1" ht="19.5" customHeight="1" thickBot="1">
      <c r="A8" s="386" t="s">
        <v>17</v>
      </c>
      <c r="B8" s="387" t="s">
        <v>67</v>
      </c>
      <c r="C8" s="340"/>
      <c r="D8" s="388"/>
      <c r="E8" s="389"/>
      <c r="F8" s="372"/>
      <c r="G8" s="372"/>
      <c r="H8" s="390"/>
      <c r="I8" s="391">
        <f t="shared" si="0"/>
        <v>0</v>
      </c>
      <c r="J8" s="604"/>
    </row>
    <row r="9" spans="1:10" s="385" customFormat="1" ht="25.5" customHeight="1" thickBot="1">
      <c r="A9" s="379" t="s">
        <v>18</v>
      </c>
      <c r="B9" s="380" t="s">
        <v>5</v>
      </c>
      <c r="C9" s="341"/>
      <c r="D9" s="381">
        <f>+D10+D12+D11</f>
        <v>5452</v>
      </c>
      <c r="E9" s="382">
        <f>+E10+E12+E11</f>
        <v>2705</v>
      </c>
      <c r="F9" s="383">
        <f>+F10+F12+F11</f>
        <v>2705</v>
      </c>
      <c r="G9" s="383">
        <f>+G10+G12+G11</f>
        <v>2705</v>
      </c>
      <c r="H9" s="392">
        <f>+H10+H12+H11</f>
        <v>8790</v>
      </c>
      <c r="I9" s="381">
        <f t="shared" si="0"/>
        <v>22357</v>
      </c>
      <c r="J9" s="604"/>
    </row>
    <row r="10" spans="1:10" s="385" customFormat="1" ht="19.5" customHeight="1">
      <c r="A10" s="386" t="s">
        <v>19</v>
      </c>
      <c r="B10" s="387" t="s">
        <v>518</v>
      </c>
      <c r="C10" s="340" t="s">
        <v>520</v>
      </c>
      <c r="D10" s="388">
        <v>3342</v>
      </c>
      <c r="E10" s="389">
        <v>1671</v>
      </c>
      <c r="F10" s="372">
        <v>1671</v>
      </c>
      <c r="G10" s="372">
        <v>1671</v>
      </c>
      <c r="H10" s="390">
        <v>8354</v>
      </c>
      <c r="I10" s="391">
        <f t="shared" si="0"/>
        <v>16709</v>
      </c>
      <c r="J10" s="604"/>
    </row>
    <row r="11" spans="1:10" s="385" customFormat="1" ht="19.5" customHeight="1">
      <c r="A11" s="386" t="s">
        <v>20</v>
      </c>
      <c r="B11" s="387" t="s">
        <v>522</v>
      </c>
      <c r="C11" s="340" t="s">
        <v>519</v>
      </c>
      <c r="D11" s="388">
        <v>743</v>
      </c>
      <c r="E11" s="389">
        <v>324</v>
      </c>
      <c r="F11" s="372">
        <v>324</v>
      </c>
      <c r="G11" s="372">
        <v>324</v>
      </c>
      <c r="H11" s="390">
        <v>81</v>
      </c>
      <c r="I11" s="391">
        <f t="shared" si="0"/>
        <v>1796</v>
      </c>
      <c r="J11" s="604"/>
    </row>
    <row r="12" spans="1:10" s="385" customFormat="1" ht="19.5" customHeight="1" thickBot="1">
      <c r="A12" s="386" t="s">
        <v>21</v>
      </c>
      <c r="B12" s="387" t="s">
        <v>523</v>
      </c>
      <c r="C12" s="340" t="s">
        <v>519</v>
      </c>
      <c r="D12" s="388">
        <v>1367</v>
      </c>
      <c r="E12" s="389">
        <v>710</v>
      </c>
      <c r="F12" s="372">
        <v>710</v>
      </c>
      <c r="G12" s="372">
        <v>710</v>
      </c>
      <c r="H12" s="390">
        <v>355</v>
      </c>
      <c r="I12" s="391">
        <f t="shared" si="0"/>
        <v>3852</v>
      </c>
      <c r="J12" s="604"/>
    </row>
    <row r="13" spans="1:10" s="385" customFormat="1" ht="19.5" customHeight="1" thickBot="1">
      <c r="A13" s="386" t="s">
        <v>22</v>
      </c>
      <c r="B13" s="380" t="s">
        <v>180</v>
      </c>
      <c r="C13" s="341"/>
      <c r="D13" s="381">
        <f>+D14</f>
        <v>0</v>
      </c>
      <c r="E13" s="382">
        <f>+E14</f>
        <v>0</v>
      </c>
      <c r="F13" s="383">
        <f>+F14</f>
        <v>0</v>
      </c>
      <c r="G13" s="383">
        <f>+G14</f>
        <v>0</v>
      </c>
      <c r="H13" s="384">
        <f>+H14</f>
        <v>0</v>
      </c>
      <c r="I13" s="381">
        <f t="shared" si="0"/>
        <v>0</v>
      </c>
      <c r="J13" s="604"/>
    </row>
    <row r="14" spans="1:10" s="385" customFormat="1" ht="19.5" customHeight="1" thickBot="1">
      <c r="A14" s="386" t="s">
        <v>23</v>
      </c>
      <c r="B14" s="387" t="s">
        <v>67</v>
      </c>
      <c r="C14" s="340"/>
      <c r="D14" s="388"/>
      <c r="E14" s="389"/>
      <c r="F14" s="372"/>
      <c r="G14" s="372"/>
      <c r="H14" s="390"/>
      <c r="I14" s="391">
        <f t="shared" si="0"/>
        <v>0</v>
      </c>
      <c r="J14" s="604"/>
    </row>
    <row r="15" spans="1:10" s="385" customFormat="1" ht="19.5" customHeight="1" thickBot="1">
      <c r="A15" s="386" t="s">
        <v>24</v>
      </c>
      <c r="B15" s="380" t="s">
        <v>181</v>
      </c>
      <c r="C15" s="341"/>
      <c r="D15" s="381">
        <f>+D16</f>
        <v>0</v>
      </c>
      <c r="E15" s="382">
        <f>+E16</f>
        <v>0</v>
      </c>
      <c r="F15" s="383">
        <f>+F16</f>
        <v>0</v>
      </c>
      <c r="G15" s="383">
        <f>+G16</f>
        <v>0</v>
      </c>
      <c r="H15" s="384">
        <f>+H16</f>
        <v>0</v>
      </c>
      <c r="I15" s="381">
        <f t="shared" si="0"/>
        <v>0</v>
      </c>
      <c r="J15" s="604"/>
    </row>
    <row r="16" spans="1:10" s="385" customFormat="1" ht="19.5" customHeight="1" thickBot="1">
      <c r="A16" s="386" t="s">
        <v>25</v>
      </c>
      <c r="B16" s="393" t="s">
        <v>67</v>
      </c>
      <c r="C16" s="342"/>
      <c r="D16" s="394"/>
      <c r="E16" s="395"/>
      <c r="F16" s="396"/>
      <c r="G16" s="396"/>
      <c r="H16" s="397"/>
      <c r="I16" s="398">
        <f t="shared" si="0"/>
        <v>0</v>
      </c>
      <c r="J16" s="604"/>
    </row>
    <row r="17" spans="1:10" s="385" customFormat="1" ht="19.5" customHeight="1" thickBot="1">
      <c r="A17" s="386" t="s">
        <v>26</v>
      </c>
      <c r="B17" s="380" t="s">
        <v>182</v>
      </c>
      <c r="C17" s="341"/>
      <c r="D17" s="381">
        <f>+D18</f>
        <v>0</v>
      </c>
      <c r="E17" s="382">
        <f>+E18</f>
        <v>0</v>
      </c>
      <c r="F17" s="383">
        <f>+F18</f>
        <v>0</v>
      </c>
      <c r="G17" s="383">
        <f>+G18</f>
        <v>0</v>
      </c>
      <c r="H17" s="384">
        <f>+H18</f>
        <v>0</v>
      </c>
      <c r="I17" s="381">
        <f t="shared" si="0"/>
        <v>0</v>
      </c>
      <c r="J17" s="604"/>
    </row>
    <row r="18" spans="1:10" s="385" customFormat="1" ht="19.5" customHeight="1" thickBot="1">
      <c r="A18" s="386" t="s">
        <v>27</v>
      </c>
      <c r="B18" s="399" t="s">
        <v>67</v>
      </c>
      <c r="C18" s="343"/>
      <c r="D18" s="400"/>
      <c r="E18" s="401"/>
      <c r="F18" s="402"/>
      <c r="G18" s="402"/>
      <c r="H18" s="403"/>
      <c r="I18" s="404">
        <f t="shared" si="0"/>
        <v>0</v>
      </c>
      <c r="J18" s="604"/>
    </row>
    <row r="19" spans="1:10" s="385" customFormat="1" ht="19.5" customHeight="1" thickBot="1">
      <c r="A19" s="606" t="s">
        <v>521</v>
      </c>
      <c r="B19" s="607"/>
      <c r="C19" s="87"/>
      <c r="D19" s="381">
        <f aca="true" t="shared" si="1" ref="D19:I19">+D6+D9+D13+D15+D17</f>
        <v>5452</v>
      </c>
      <c r="E19" s="382">
        <f t="shared" si="1"/>
        <v>2705</v>
      </c>
      <c r="F19" s="383">
        <f t="shared" si="1"/>
        <v>2705</v>
      </c>
      <c r="G19" s="383">
        <f t="shared" si="1"/>
        <v>2705</v>
      </c>
      <c r="H19" s="384">
        <f t="shared" si="1"/>
        <v>8790</v>
      </c>
      <c r="I19" s="381">
        <f t="shared" si="1"/>
        <v>22357</v>
      </c>
      <c r="J19" s="604"/>
    </row>
  </sheetData>
  <sheetProtection/>
  <mergeCells count="9">
    <mergeCell ref="J7:J19"/>
    <mergeCell ref="A1:I1"/>
    <mergeCell ref="A19:B19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C20" sqref="C20"/>
    </sheetView>
  </sheetViews>
  <sheetFormatPr defaultColWidth="9.00390625" defaultRowHeight="12.75"/>
  <cols>
    <col min="1" max="1" width="5.875" style="73" customWidth="1"/>
    <col min="2" max="2" width="54.875" style="2" customWidth="1"/>
    <col min="3" max="4" width="17.625" style="2" customWidth="1"/>
    <col min="5" max="16384" width="9.375" style="2" customWidth="1"/>
  </cols>
  <sheetData>
    <row r="1" spans="2:4" ht="31.5" customHeight="1">
      <c r="B1" s="616" t="s">
        <v>6</v>
      </c>
      <c r="C1" s="616"/>
      <c r="D1" s="616"/>
    </row>
    <row r="2" spans="1:4" s="61" customFormat="1" ht="16.5" thickBot="1">
      <c r="A2" s="60"/>
      <c r="B2" s="261"/>
      <c r="D2" s="37" t="s">
        <v>57</v>
      </c>
    </row>
    <row r="3" spans="1:4" s="63" customFormat="1" ht="48" customHeight="1" thickBot="1">
      <c r="A3" s="62" t="s">
        <v>13</v>
      </c>
      <c r="B3" s="118" t="s">
        <v>14</v>
      </c>
      <c r="C3" s="118" t="s">
        <v>68</v>
      </c>
      <c r="D3" s="119" t="s">
        <v>69</v>
      </c>
    </row>
    <row r="4" spans="1:4" s="63" customFormat="1" ht="13.5" customHeight="1" thickBot="1">
      <c r="A4" s="32" t="s">
        <v>445</v>
      </c>
      <c r="B4" s="121" t="s">
        <v>446</v>
      </c>
      <c r="C4" s="121" t="s">
        <v>447</v>
      </c>
      <c r="D4" s="122" t="s">
        <v>449</v>
      </c>
    </row>
    <row r="5" spans="1:4" ht="18" customHeight="1">
      <c r="A5" s="99" t="s">
        <v>15</v>
      </c>
      <c r="B5" s="123" t="s">
        <v>146</v>
      </c>
      <c r="C5" s="97"/>
      <c r="D5" s="64"/>
    </row>
    <row r="6" spans="1:4" ht="18" customHeight="1">
      <c r="A6" s="65" t="s">
        <v>16</v>
      </c>
      <c r="B6" s="124" t="s">
        <v>147</v>
      </c>
      <c r="C6" s="98"/>
      <c r="D6" s="67"/>
    </row>
    <row r="7" spans="1:4" ht="18" customHeight="1">
      <c r="A7" s="65" t="s">
        <v>17</v>
      </c>
      <c r="B7" s="124" t="s">
        <v>102</v>
      </c>
      <c r="C7" s="98"/>
      <c r="D7" s="67"/>
    </row>
    <row r="8" spans="1:4" ht="18" customHeight="1">
      <c r="A8" s="65" t="s">
        <v>18</v>
      </c>
      <c r="B8" s="124" t="s">
        <v>103</v>
      </c>
      <c r="C8" s="98"/>
      <c r="D8" s="67"/>
    </row>
    <row r="9" spans="1:4" ht="18" customHeight="1">
      <c r="A9" s="65" t="s">
        <v>19</v>
      </c>
      <c r="B9" s="124" t="s">
        <v>139</v>
      </c>
      <c r="C9" s="98"/>
      <c r="D9" s="67"/>
    </row>
    <row r="10" spans="1:4" ht="18" customHeight="1">
      <c r="A10" s="65" t="s">
        <v>20</v>
      </c>
      <c r="B10" s="124" t="s">
        <v>140</v>
      </c>
      <c r="C10" s="98"/>
      <c r="D10" s="67"/>
    </row>
    <row r="11" spans="1:4" ht="18" customHeight="1">
      <c r="A11" s="65" t="s">
        <v>21</v>
      </c>
      <c r="B11" s="125" t="s">
        <v>141</v>
      </c>
      <c r="C11" s="98"/>
      <c r="D11" s="67"/>
    </row>
    <row r="12" spans="1:4" ht="18" customHeight="1">
      <c r="A12" s="65" t="s">
        <v>23</v>
      </c>
      <c r="B12" s="125" t="s">
        <v>142</v>
      </c>
      <c r="C12" s="98"/>
      <c r="D12" s="67"/>
    </row>
    <row r="13" spans="1:4" ht="18" customHeight="1">
      <c r="A13" s="65" t="s">
        <v>24</v>
      </c>
      <c r="B13" s="125" t="s">
        <v>143</v>
      </c>
      <c r="C13" s="98"/>
      <c r="D13" s="67"/>
    </row>
    <row r="14" spans="1:4" ht="18" customHeight="1">
      <c r="A14" s="65" t="s">
        <v>25</v>
      </c>
      <c r="B14" s="125" t="s">
        <v>144</v>
      </c>
      <c r="C14" s="98"/>
      <c r="D14" s="67"/>
    </row>
    <row r="15" spans="1:4" ht="22.5" customHeight="1">
      <c r="A15" s="65" t="s">
        <v>26</v>
      </c>
      <c r="B15" s="125" t="s">
        <v>145</v>
      </c>
      <c r="C15" s="98"/>
      <c r="D15" s="67"/>
    </row>
    <row r="16" spans="1:4" ht="18" customHeight="1">
      <c r="A16" s="65" t="s">
        <v>27</v>
      </c>
      <c r="B16" s="124" t="s">
        <v>104</v>
      </c>
      <c r="C16" s="98"/>
      <c r="D16" s="67"/>
    </row>
    <row r="17" spans="1:4" ht="18" customHeight="1">
      <c r="A17" s="65" t="s">
        <v>28</v>
      </c>
      <c r="B17" s="124" t="s">
        <v>8</v>
      </c>
      <c r="C17" s="98"/>
      <c r="D17" s="67"/>
    </row>
    <row r="18" spans="1:4" ht="18" customHeight="1">
      <c r="A18" s="65" t="s">
        <v>29</v>
      </c>
      <c r="B18" s="124" t="s">
        <v>7</v>
      </c>
      <c r="C18" s="98"/>
      <c r="D18" s="67"/>
    </row>
    <row r="19" spans="1:4" ht="18" customHeight="1">
      <c r="A19" s="65" t="s">
        <v>30</v>
      </c>
      <c r="B19" s="124" t="s">
        <v>105</v>
      </c>
      <c r="C19" s="98"/>
      <c r="D19" s="67"/>
    </row>
    <row r="20" spans="1:4" ht="18" customHeight="1">
      <c r="A20" s="65" t="s">
        <v>31</v>
      </c>
      <c r="B20" s="124" t="s">
        <v>106</v>
      </c>
      <c r="C20" s="98"/>
      <c r="D20" s="67"/>
    </row>
    <row r="21" spans="1:4" ht="18" customHeight="1">
      <c r="A21" s="65" t="s">
        <v>32</v>
      </c>
      <c r="B21" s="90"/>
      <c r="C21" s="66"/>
      <c r="D21" s="67"/>
    </row>
    <row r="22" spans="1:4" ht="18" customHeight="1">
      <c r="A22" s="65" t="s">
        <v>33</v>
      </c>
      <c r="B22" s="68"/>
      <c r="C22" s="66"/>
      <c r="D22" s="67"/>
    </row>
    <row r="23" spans="1:4" ht="18" customHeight="1">
      <c r="A23" s="65" t="s">
        <v>34</v>
      </c>
      <c r="B23" s="68"/>
      <c r="C23" s="66"/>
      <c r="D23" s="67"/>
    </row>
    <row r="24" spans="1:4" ht="18" customHeight="1">
      <c r="A24" s="65" t="s">
        <v>35</v>
      </c>
      <c r="B24" s="68"/>
      <c r="C24" s="66"/>
      <c r="D24" s="67"/>
    </row>
    <row r="25" spans="1:4" ht="18" customHeight="1">
      <c r="A25" s="65" t="s">
        <v>36</v>
      </c>
      <c r="B25" s="68"/>
      <c r="C25" s="66"/>
      <c r="D25" s="67"/>
    </row>
    <row r="26" spans="1:4" ht="18" customHeight="1">
      <c r="A26" s="65" t="s">
        <v>37</v>
      </c>
      <c r="B26" s="68"/>
      <c r="C26" s="66"/>
      <c r="D26" s="67"/>
    </row>
    <row r="27" spans="1:4" ht="18" customHeight="1">
      <c r="A27" s="65" t="s">
        <v>38</v>
      </c>
      <c r="B27" s="68"/>
      <c r="C27" s="66"/>
      <c r="D27" s="67"/>
    </row>
    <row r="28" spans="1:4" ht="18" customHeight="1">
      <c r="A28" s="65" t="s">
        <v>39</v>
      </c>
      <c r="B28" s="68"/>
      <c r="C28" s="66"/>
      <c r="D28" s="67"/>
    </row>
    <row r="29" spans="1:4" ht="18" customHeight="1" thickBot="1">
      <c r="A29" s="100" t="s">
        <v>40</v>
      </c>
      <c r="B29" s="69"/>
      <c r="C29" s="70"/>
      <c r="D29" s="71"/>
    </row>
    <row r="30" spans="1:4" ht="18" customHeight="1" thickBot="1">
      <c r="A30" s="33" t="s">
        <v>41</v>
      </c>
      <c r="B30" s="127" t="s">
        <v>48</v>
      </c>
      <c r="C30" s="128">
        <f>+C5+C6+C7+C8+C9+C16+C17+C18+C19+C20+C21+C22+C23+C24+C25+C26+C27+C28+C29</f>
        <v>0</v>
      </c>
      <c r="D30" s="129">
        <f>+D5+D6+D7+D8+D9+D16+D17+D18+D19+D20+D21+D22+D23+D24+D25+D26+D27+D28+D29</f>
        <v>0</v>
      </c>
    </row>
    <row r="31" spans="1:4" ht="8.25" customHeight="1">
      <c r="A31" s="72"/>
      <c r="B31" s="615"/>
      <c r="C31" s="615"/>
      <c r="D31" s="615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22"/>
  <sheetViews>
    <sheetView workbookViewId="0" topLeftCell="A1">
      <selection activeCell="D8" sqref="D8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20" t="str">
        <f>+CONCATENATE("K I M U T A T Á S",CHAR(10),"a ",LEFT(ÖSSZEFÜGGÉSEK!A5,4),". évben céljelleggel juttatott támogatásokról")</f>
        <v>K I M U T A T Á S
a 2016. évben céljelleggel juttatott támogatásokról</v>
      </c>
      <c r="B1" s="620"/>
      <c r="C1" s="620"/>
      <c r="D1" s="620"/>
    </row>
    <row r="2" spans="1:4" ht="17.25" customHeight="1">
      <c r="A2" s="262"/>
      <c r="B2" s="262"/>
      <c r="C2" s="262"/>
      <c r="D2" s="262"/>
    </row>
    <row r="3" spans="1:4" ht="13.5" thickBot="1">
      <c r="A3" s="130"/>
      <c r="B3" s="130"/>
      <c r="C3" s="617" t="s">
        <v>50</v>
      </c>
      <c r="D3" s="617"/>
    </row>
    <row r="4" spans="1:4" ht="42.75" customHeight="1" thickBot="1">
      <c r="A4" s="263" t="s">
        <v>66</v>
      </c>
      <c r="B4" s="264" t="s">
        <v>107</v>
      </c>
      <c r="C4" s="264" t="s">
        <v>108</v>
      </c>
      <c r="D4" s="265" t="s">
        <v>11</v>
      </c>
    </row>
    <row r="5" spans="1:4" s="366" customFormat="1" ht="15.75" customHeight="1">
      <c r="A5" s="362" t="s">
        <v>15</v>
      </c>
      <c r="B5" s="363" t="s">
        <v>502</v>
      </c>
      <c r="C5" s="364" t="s">
        <v>503</v>
      </c>
      <c r="D5" s="365">
        <v>50</v>
      </c>
    </row>
    <row r="6" spans="1:4" s="366" customFormat="1" ht="15.75" customHeight="1">
      <c r="A6" s="367" t="s">
        <v>16</v>
      </c>
      <c r="B6" s="368" t="s">
        <v>504</v>
      </c>
      <c r="C6" s="368" t="s">
        <v>503</v>
      </c>
      <c r="D6" s="369">
        <v>25</v>
      </c>
    </row>
    <row r="7" spans="1:4" s="366" customFormat="1" ht="15.75" customHeight="1">
      <c r="A7" s="367" t="s">
        <v>17</v>
      </c>
      <c r="B7" s="368" t="s">
        <v>505</v>
      </c>
      <c r="C7" s="368" t="s">
        <v>503</v>
      </c>
      <c r="D7" s="369">
        <v>100</v>
      </c>
    </row>
    <row r="8" spans="1:4" s="366" customFormat="1" ht="15.75" customHeight="1">
      <c r="A8" s="367" t="s">
        <v>18</v>
      </c>
      <c r="B8" s="368" t="s">
        <v>506</v>
      </c>
      <c r="C8" s="368" t="s">
        <v>503</v>
      </c>
      <c r="D8" s="369">
        <v>252</v>
      </c>
    </row>
    <row r="9" spans="1:4" s="366" customFormat="1" ht="15.75" customHeight="1">
      <c r="A9" s="367" t="s">
        <v>19</v>
      </c>
      <c r="B9" s="368" t="s">
        <v>506</v>
      </c>
      <c r="C9" s="368" t="s">
        <v>687</v>
      </c>
      <c r="D9" s="369">
        <v>1120</v>
      </c>
    </row>
    <row r="10" spans="1:4" s="366" customFormat="1" ht="15.75" customHeight="1">
      <c r="A10" s="367" t="s">
        <v>20</v>
      </c>
      <c r="B10" s="368" t="s">
        <v>507</v>
      </c>
      <c r="C10" s="368" t="s">
        <v>503</v>
      </c>
      <c r="D10" s="369">
        <v>50</v>
      </c>
    </row>
    <row r="11" spans="1:4" s="366" customFormat="1" ht="15.75" customHeight="1">
      <c r="A11" s="367" t="s">
        <v>21</v>
      </c>
      <c r="B11" s="368" t="s">
        <v>508</v>
      </c>
      <c r="C11" s="368" t="s">
        <v>503</v>
      </c>
      <c r="D11" s="369">
        <v>50</v>
      </c>
    </row>
    <row r="12" spans="1:4" s="366" customFormat="1" ht="15.75" customHeight="1">
      <c r="A12" s="367" t="s">
        <v>22</v>
      </c>
      <c r="B12" s="368" t="s">
        <v>509</v>
      </c>
      <c r="C12" s="368" t="s">
        <v>503</v>
      </c>
      <c r="D12" s="369">
        <v>50</v>
      </c>
    </row>
    <row r="13" spans="1:4" ht="15.75" customHeight="1">
      <c r="A13" s="367" t="s">
        <v>23</v>
      </c>
      <c r="B13" s="27"/>
      <c r="C13" s="27"/>
      <c r="D13" s="28"/>
    </row>
    <row r="14" spans="1:4" ht="15.75" customHeight="1">
      <c r="A14" s="367" t="s">
        <v>24</v>
      </c>
      <c r="B14" s="27"/>
      <c r="C14" s="27"/>
      <c r="D14" s="28"/>
    </row>
    <row r="15" spans="1:4" ht="15.75" customHeight="1">
      <c r="A15" s="367" t="s">
        <v>25</v>
      </c>
      <c r="B15" s="27"/>
      <c r="C15" s="27"/>
      <c r="D15" s="28"/>
    </row>
    <row r="16" spans="1:4" ht="15.75" customHeight="1">
      <c r="A16" s="367" t="s">
        <v>26</v>
      </c>
      <c r="B16" s="27"/>
      <c r="C16" s="27"/>
      <c r="D16" s="28"/>
    </row>
    <row r="17" spans="1:4" ht="15.75" customHeight="1">
      <c r="A17" s="367" t="s">
        <v>27</v>
      </c>
      <c r="B17" s="27"/>
      <c r="C17" s="27"/>
      <c r="D17" s="28"/>
    </row>
    <row r="18" spans="1:4" ht="15.75" customHeight="1">
      <c r="A18" s="367" t="s">
        <v>28</v>
      </c>
      <c r="B18" s="27"/>
      <c r="C18" s="27"/>
      <c r="D18" s="28"/>
    </row>
    <row r="19" spans="1:4" ht="15.75" customHeight="1">
      <c r="A19" s="367" t="s">
        <v>29</v>
      </c>
      <c r="B19" s="27"/>
      <c r="C19" s="27"/>
      <c r="D19" s="28"/>
    </row>
    <row r="20" spans="1:4" ht="15.75" customHeight="1" thickBot="1">
      <c r="A20" s="367" t="s">
        <v>30</v>
      </c>
      <c r="B20" s="27"/>
      <c r="C20" s="27"/>
      <c r="D20" s="28"/>
    </row>
    <row r="21" spans="1:4" s="366" customFormat="1" ht="15.75" customHeight="1" thickBot="1">
      <c r="A21" s="618" t="s">
        <v>48</v>
      </c>
      <c r="B21" s="619"/>
      <c r="C21" s="370"/>
      <c r="D21" s="131">
        <f>SUM(D5:D20)</f>
        <v>1697</v>
      </c>
    </row>
    <row r="22" ht="12.75">
      <c r="A22" t="s">
        <v>175</v>
      </c>
    </row>
  </sheetData>
  <sheetProtection/>
  <mergeCells count="3">
    <mergeCell ref="C3:D3"/>
    <mergeCell ref="A21:B21"/>
    <mergeCell ref="A1:D1"/>
  </mergeCells>
  <conditionalFormatting sqref="D21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tájékoztató tábla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74"/>
  <sheetViews>
    <sheetView view="pageLayout" zoomScaleSheetLayoutView="120" workbookViewId="0" topLeftCell="A1">
      <selection activeCell="D13" sqref="D13"/>
    </sheetView>
  </sheetViews>
  <sheetFormatPr defaultColWidth="12.00390625" defaultRowHeight="12.75"/>
  <cols>
    <col min="1" max="1" width="67.125" style="512" customWidth="1"/>
    <col min="2" max="2" width="6.125" style="513" customWidth="1"/>
    <col min="3" max="4" width="12.125" style="512" customWidth="1"/>
    <col min="5" max="5" width="12.125" style="542" customWidth="1"/>
    <col min="6" max="16384" width="12.00390625" style="512" customWidth="1"/>
  </cols>
  <sheetData>
    <row r="1" spans="1:5" ht="49.5" customHeight="1">
      <c r="A1" s="622" t="s">
        <v>682</v>
      </c>
      <c r="B1" s="622"/>
      <c r="C1" s="622"/>
      <c r="D1" s="622"/>
      <c r="E1" s="622"/>
    </row>
    <row r="2" spans="3:5" ht="16.5" thickBot="1">
      <c r="C2" s="623" t="s">
        <v>552</v>
      </c>
      <c r="D2" s="623"/>
      <c r="E2" s="623"/>
    </row>
    <row r="3" spans="1:5" ht="15.75" customHeight="1">
      <c r="A3" s="624" t="s">
        <v>553</v>
      </c>
      <c r="B3" s="627" t="s">
        <v>554</v>
      </c>
      <c r="C3" s="630" t="s">
        <v>555</v>
      </c>
      <c r="D3" s="630" t="s">
        <v>556</v>
      </c>
      <c r="E3" s="632" t="s">
        <v>557</v>
      </c>
    </row>
    <row r="4" spans="1:5" ht="11.25" customHeight="1">
      <c r="A4" s="625"/>
      <c r="B4" s="628"/>
      <c r="C4" s="631"/>
      <c r="D4" s="631"/>
      <c r="E4" s="633"/>
    </row>
    <row r="5" spans="1:5" ht="15.75">
      <c r="A5" s="626"/>
      <c r="B5" s="629"/>
      <c r="C5" s="634" t="s">
        <v>558</v>
      </c>
      <c r="D5" s="634"/>
      <c r="E5" s="635"/>
    </row>
    <row r="6" spans="1:5" s="517" customFormat="1" ht="16.5" thickBot="1">
      <c r="A6" s="514" t="s">
        <v>559</v>
      </c>
      <c r="B6" s="515" t="s">
        <v>446</v>
      </c>
      <c r="C6" s="515" t="s">
        <v>447</v>
      </c>
      <c r="D6" s="515" t="s">
        <v>449</v>
      </c>
      <c r="E6" s="516" t="s">
        <v>448</v>
      </c>
    </row>
    <row r="7" spans="1:5" s="522" customFormat="1" ht="15.75">
      <c r="A7" s="518" t="s">
        <v>560</v>
      </c>
      <c r="B7" s="519" t="s">
        <v>561</v>
      </c>
      <c r="C7" s="520"/>
      <c r="D7" s="520"/>
      <c r="E7" s="521"/>
    </row>
    <row r="8" spans="1:5" s="522" customFormat="1" ht="15.75">
      <c r="A8" s="523" t="s">
        <v>562</v>
      </c>
      <c r="B8" s="524" t="s">
        <v>563</v>
      </c>
      <c r="C8" s="525">
        <f>+C9+C14+C19+C24+C29</f>
        <v>0</v>
      </c>
      <c r="D8" s="525">
        <f>+D9+D14+D19+D24+D29</f>
        <v>657148</v>
      </c>
      <c r="E8" s="526">
        <f>+E9+E14+E19+E24+E29</f>
        <v>0</v>
      </c>
    </row>
    <row r="9" spans="1:5" s="522" customFormat="1" ht="15.75">
      <c r="A9" s="523" t="s">
        <v>564</v>
      </c>
      <c r="B9" s="524" t="s">
        <v>565</v>
      </c>
      <c r="C9" s="525">
        <f>+C10+C11+C12+C13</f>
        <v>0</v>
      </c>
      <c r="D9" s="525">
        <v>611275</v>
      </c>
      <c r="E9" s="526">
        <f>+E10+E11+E12+E13</f>
        <v>0</v>
      </c>
    </row>
    <row r="10" spans="1:5" s="522" customFormat="1" ht="15.75">
      <c r="A10" s="527" t="s">
        <v>566</v>
      </c>
      <c r="B10" s="524" t="s">
        <v>567</v>
      </c>
      <c r="C10" s="528"/>
      <c r="D10" s="528"/>
      <c r="E10" s="529"/>
    </row>
    <row r="11" spans="1:5" s="522" customFormat="1" ht="26.25" customHeight="1">
      <c r="A11" s="527" t="s">
        <v>568</v>
      </c>
      <c r="B11" s="524" t="s">
        <v>569</v>
      </c>
      <c r="C11" s="530"/>
      <c r="D11" s="530"/>
      <c r="E11" s="531"/>
    </row>
    <row r="12" spans="1:5" s="522" customFormat="1" ht="22.5">
      <c r="A12" s="527" t="s">
        <v>570</v>
      </c>
      <c r="B12" s="524" t="s">
        <v>571</v>
      </c>
      <c r="C12" s="530"/>
      <c r="D12" s="530">
        <v>611275</v>
      </c>
      <c r="E12" s="531"/>
    </row>
    <row r="13" spans="1:5" s="522" customFormat="1" ht="15.75">
      <c r="A13" s="527" t="s">
        <v>572</v>
      </c>
      <c r="B13" s="524" t="s">
        <v>573</v>
      </c>
      <c r="C13" s="530"/>
      <c r="D13" s="530"/>
      <c r="E13" s="531"/>
    </row>
    <row r="14" spans="1:5" s="522" customFormat="1" ht="15.75">
      <c r="A14" s="523" t="s">
        <v>574</v>
      </c>
      <c r="B14" s="524" t="s">
        <v>575</v>
      </c>
      <c r="C14" s="532">
        <f>+C15+C16+C17+C18</f>
        <v>0</v>
      </c>
      <c r="D14" s="559">
        <v>31514</v>
      </c>
      <c r="E14" s="533">
        <f>+E15+E16+E17+E18</f>
        <v>0</v>
      </c>
    </row>
    <row r="15" spans="1:5" s="522" customFormat="1" ht="15.75">
      <c r="A15" s="527" t="s">
        <v>576</v>
      </c>
      <c r="B15" s="524" t="s">
        <v>577</v>
      </c>
      <c r="C15" s="530"/>
      <c r="D15" s="530"/>
      <c r="E15" s="531"/>
    </row>
    <row r="16" spans="1:5" s="522" customFormat="1" ht="22.5">
      <c r="A16" s="527" t="s">
        <v>578</v>
      </c>
      <c r="B16" s="524" t="s">
        <v>24</v>
      </c>
      <c r="C16" s="530"/>
      <c r="D16" s="530"/>
      <c r="E16" s="531"/>
    </row>
    <row r="17" spans="1:5" s="522" customFormat="1" ht="15.75">
      <c r="A17" s="527" t="s">
        <v>579</v>
      </c>
      <c r="B17" s="524" t="s">
        <v>25</v>
      </c>
      <c r="C17" s="530"/>
      <c r="D17" s="530">
        <v>31514</v>
      </c>
      <c r="E17" s="531"/>
    </row>
    <row r="18" spans="1:5" s="522" customFormat="1" ht="15.75">
      <c r="A18" s="527" t="s">
        <v>580</v>
      </c>
      <c r="B18" s="524" t="s">
        <v>26</v>
      </c>
      <c r="C18" s="530"/>
      <c r="D18" s="530"/>
      <c r="E18" s="531"/>
    </row>
    <row r="19" spans="1:5" s="522" customFormat="1" ht="15.75">
      <c r="A19" s="523" t="s">
        <v>581</v>
      </c>
      <c r="B19" s="524" t="s">
        <v>27</v>
      </c>
      <c r="C19" s="532">
        <f>+C20+C21+C22+C23</f>
        <v>0</v>
      </c>
      <c r="D19" s="532">
        <f>+D20+D21+D22+D23</f>
        <v>0</v>
      </c>
      <c r="E19" s="533">
        <f>+E20+E21+E22+E23</f>
        <v>0</v>
      </c>
    </row>
    <row r="20" spans="1:5" s="522" customFormat="1" ht="15.75">
      <c r="A20" s="527" t="s">
        <v>582</v>
      </c>
      <c r="B20" s="524" t="s">
        <v>28</v>
      </c>
      <c r="C20" s="530"/>
      <c r="D20" s="530"/>
      <c r="E20" s="531"/>
    </row>
    <row r="21" spans="1:5" s="522" customFormat="1" ht="15.75">
      <c r="A21" s="527" t="s">
        <v>583</v>
      </c>
      <c r="B21" s="524" t="s">
        <v>29</v>
      </c>
      <c r="C21" s="530"/>
      <c r="D21" s="530"/>
      <c r="E21" s="531"/>
    </row>
    <row r="22" spans="1:5" s="522" customFormat="1" ht="15.75">
      <c r="A22" s="527" t="s">
        <v>584</v>
      </c>
      <c r="B22" s="524" t="s">
        <v>30</v>
      </c>
      <c r="C22" s="530"/>
      <c r="D22" s="530"/>
      <c r="E22" s="531"/>
    </row>
    <row r="23" spans="1:5" s="522" customFormat="1" ht="15.75">
      <c r="A23" s="527" t="s">
        <v>585</v>
      </c>
      <c r="B23" s="524" t="s">
        <v>31</v>
      </c>
      <c r="C23" s="530"/>
      <c r="D23" s="530"/>
      <c r="E23" s="531"/>
    </row>
    <row r="24" spans="1:5" s="522" customFormat="1" ht="15.75">
      <c r="A24" s="523" t="s">
        <v>586</v>
      </c>
      <c r="B24" s="524" t="s">
        <v>32</v>
      </c>
      <c r="C24" s="532">
        <f>+C25+C26+C27+C28</f>
        <v>0</v>
      </c>
      <c r="D24" s="559">
        <v>14359</v>
      </c>
      <c r="E24" s="533">
        <f>+E25+E26+E27+E28</f>
        <v>0</v>
      </c>
    </row>
    <row r="25" spans="1:5" s="522" customFormat="1" ht="15.75">
      <c r="A25" s="527" t="s">
        <v>587</v>
      </c>
      <c r="B25" s="524" t="s">
        <v>33</v>
      </c>
      <c r="C25" s="530"/>
      <c r="D25" s="530"/>
      <c r="E25" s="531"/>
    </row>
    <row r="26" spans="1:5" s="522" customFormat="1" ht="15.75">
      <c r="A26" s="527" t="s">
        <v>588</v>
      </c>
      <c r="B26" s="524" t="s">
        <v>34</v>
      </c>
      <c r="C26" s="530"/>
      <c r="D26" s="530"/>
      <c r="E26" s="531"/>
    </row>
    <row r="27" spans="1:5" s="522" customFormat="1" ht="15.75">
      <c r="A27" s="527" t="s">
        <v>589</v>
      </c>
      <c r="B27" s="524" t="s">
        <v>35</v>
      </c>
      <c r="C27" s="530"/>
      <c r="D27" s="530">
        <v>14359</v>
      </c>
      <c r="E27" s="531"/>
    </row>
    <row r="28" spans="1:5" s="522" customFormat="1" ht="15.75">
      <c r="A28" s="527" t="s">
        <v>590</v>
      </c>
      <c r="B28" s="524" t="s">
        <v>36</v>
      </c>
      <c r="C28" s="530"/>
      <c r="D28" s="530"/>
      <c r="E28" s="531"/>
    </row>
    <row r="29" spans="1:5" s="522" customFormat="1" ht="15.75">
      <c r="A29" s="523" t="s">
        <v>591</v>
      </c>
      <c r="B29" s="524" t="s">
        <v>37</v>
      </c>
      <c r="C29" s="532">
        <f>+C30+C31+C32+C33</f>
        <v>0</v>
      </c>
      <c r="D29" s="532">
        <f>+D30+D31+D32+D33</f>
        <v>0</v>
      </c>
      <c r="E29" s="533">
        <f>+E30+E31+E32+E33</f>
        <v>0</v>
      </c>
    </row>
    <row r="30" spans="1:5" s="522" customFormat="1" ht="15.75">
      <c r="A30" s="527" t="s">
        <v>592</v>
      </c>
      <c r="B30" s="524" t="s">
        <v>38</v>
      </c>
      <c r="C30" s="530"/>
      <c r="D30" s="530"/>
      <c r="E30" s="531"/>
    </row>
    <row r="31" spans="1:5" s="522" customFormat="1" ht="22.5">
      <c r="A31" s="527" t="s">
        <v>593</v>
      </c>
      <c r="B31" s="524" t="s">
        <v>39</v>
      </c>
      <c r="C31" s="530"/>
      <c r="D31" s="530"/>
      <c r="E31" s="531"/>
    </row>
    <row r="32" spans="1:5" s="522" customFormat="1" ht="15.75">
      <c r="A32" s="527" t="s">
        <v>594</v>
      </c>
      <c r="B32" s="524" t="s">
        <v>40</v>
      </c>
      <c r="C32" s="530"/>
      <c r="D32" s="530"/>
      <c r="E32" s="531"/>
    </row>
    <row r="33" spans="1:5" s="522" customFormat="1" ht="15.75">
      <c r="A33" s="527" t="s">
        <v>595</v>
      </c>
      <c r="B33" s="524" t="s">
        <v>41</v>
      </c>
      <c r="C33" s="530"/>
      <c r="D33" s="530"/>
      <c r="E33" s="531"/>
    </row>
    <row r="34" spans="1:5" s="522" customFormat="1" ht="15.75">
      <c r="A34" s="523" t="s">
        <v>596</v>
      </c>
      <c r="B34" s="524" t="s">
        <v>42</v>
      </c>
      <c r="C34" s="532">
        <f>+C35+C40+C45</f>
        <v>0</v>
      </c>
      <c r="D34" s="559">
        <f>+D35+D40+D45</f>
        <v>50</v>
      </c>
      <c r="E34" s="533">
        <f>+E35+E40+E45</f>
        <v>0</v>
      </c>
    </row>
    <row r="35" spans="1:5" s="522" customFormat="1" ht="15.75">
      <c r="A35" s="523" t="s">
        <v>597</v>
      </c>
      <c r="B35" s="524" t="s">
        <v>598</v>
      </c>
      <c r="C35" s="532">
        <f>+C36+C37+C38+C39</f>
        <v>0</v>
      </c>
      <c r="D35" s="559">
        <v>50</v>
      </c>
      <c r="E35" s="533">
        <f>+E36+E37+E38+E39</f>
        <v>0</v>
      </c>
    </row>
    <row r="36" spans="1:5" s="522" customFormat="1" ht="15.75">
      <c r="A36" s="527" t="s">
        <v>599</v>
      </c>
      <c r="B36" s="524" t="s">
        <v>600</v>
      </c>
      <c r="C36" s="530"/>
      <c r="D36" s="530"/>
      <c r="E36" s="531"/>
    </row>
    <row r="37" spans="1:5" s="522" customFormat="1" ht="15.75">
      <c r="A37" s="527" t="s">
        <v>601</v>
      </c>
      <c r="B37" s="524" t="s">
        <v>602</v>
      </c>
      <c r="C37" s="530"/>
      <c r="D37" s="530"/>
      <c r="E37" s="531"/>
    </row>
    <row r="38" spans="1:5" s="522" customFormat="1" ht="15.75">
      <c r="A38" s="527" t="s">
        <v>603</v>
      </c>
      <c r="B38" s="524" t="s">
        <v>604</v>
      </c>
      <c r="C38" s="530"/>
      <c r="D38" s="530">
        <v>50</v>
      </c>
      <c r="E38" s="531"/>
    </row>
    <row r="39" spans="1:5" s="522" customFormat="1" ht="15.75">
      <c r="A39" s="527" t="s">
        <v>605</v>
      </c>
      <c r="B39" s="524" t="s">
        <v>606</v>
      </c>
      <c r="C39" s="530"/>
      <c r="D39" s="530"/>
      <c r="E39" s="531"/>
    </row>
    <row r="40" spans="1:5" s="522" customFormat="1" ht="15.75">
      <c r="A40" s="523" t="s">
        <v>607</v>
      </c>
      <c r="B40" s="524" t="s">
        <v>608</v>
      </c>
      <c r="C40" s="532">
        <f>+C41+C42+C43+C44</f>
        <v>0</v>
      </c>
      <c r="D40" s="532">
        <f>+D41+D42+D43+D44</f>
        <v>0</v>
      </c>
      <c r="E40" s="533">
        <f>+E41+E42+E43+E44</f>
        <v>0</v>
      </c>
    </row>
    <row r="41" spans="1:5" s="522" customFormat="1" ht="15.75">
      <c r="A41" s="527" t="s">
        <v>609</v>
      </c>
      <c r="B41" s="524" t="s">
        <v>610</v>
      </c>
      <c r="C41" s="530"/>
      <c r="D41" s="530"/>
      <c r="E41" s="531"/>
    </row>
    <row r="42" spans="1:5" s="522" customFormat="1" ht="22.5">
      <c r="A42" s="527" t="s">
        <v>611</v>
      </c>
      <c r="B42" s="524" t="s">
        <v>612</v>
      </c>
      <c r="C42" s="530"/>
      <c r="D42" s="530"/>
      <c r="E42" s="531"/>
    </row>
    <row r="43" spans="1:5" s="522" customFormat="1" ht="15.75">
      <c r="A43" s="527" t="s">
        <v>613</v>
      </c>
      <c r="B43" s="524" t="s">
        <v>614</v>
      </c>
      <c r="C43" s="530"/>
      <c r="D43" s="530"/>
      <c r="E43" s="531"/>
    </row>
    <row r="44" spans="1:5" s="522" customFormat="1" ht="15.75">
      <c r="A44" s="527" t="s">
        <v>615</v>
      </c>
      <c r="B44" s="524" t="s">
        <v>616</v>
      </c>
      <c r="C44" s="530"/>
      <c r="D44" s="530"/>
      <c r="E44" s="531"/>
    </row>
    <row r="45" spans="1:5" s="522" customFormat="1" ht="15.75">
      <c r="A45" s="523" t="s">
        <v>617</v>
      </c>
      <c r="B45" s="524" t="s">
        <v>618</v>
      </c>
      <c r="C45" s="532">
        <f>+C46+C47+C48+C49</f>
        <v>0</v>
      </c>
      <c r="D45" s="532">
        <f>+D46+D47+D48+D49</f>
        <v>0</v>
      </c>
      <c r="E45" s="533">
        <f>+E46+E47+E48+E49</f>
        <v>0</v>
      </c>
    </row>
    <row r="46" spans="1:5" s="522" customFormat="1" ht="15.75">
      <c r="A46" s="527" t="s">
        <v>619</v>
      </c>
      <c r="B46" s="524" t="s">
        <v>620</v>
      </c>
      <c r="C46" s="530"/>
      <c r="D46" s="530"/>
      <c r="E46" s="531"/>
    </row>
    <row r="47" spans="1:5" s="522" customFormat="1" ht="22.5">
      <c r="A47" s="527" t="s">
        <v>621</v>
      </c>
      <c r="B47" s="524" t="s">
        <v>622</v>
      </c>
      <c r="C47" s="530"/>
      <c r="D47" s="530"/>
      <c r="E47" s="531"/>
    </row>
    <row r="48" spans="1:5" s="522" customFormat="1" ht="15.75">
      <c r="A48" s="527" t="s">
        <v>623</v>
      </c>
      <c r="B48" s="524" t="s">
        <v>624</v>
      </c>
      <c r="C48" s="530"/>
      <c r="D48" s="530"/>
      <c r="E48" s="531"/>
    </row>
    <row r="49" spans="1:5" s="522" customFormat="1" ht="15.75">
      <c r="A49" s="527" t="s">
        <v>625</v>
      </c>
      <c r="B49" s="524" t="s">
        <v>626</v>
      </c>
      <c r="C49" s="530"/>
      <c r="D49" s="530"/>
      <c r="E49" s="531"/>
    </row>
    <row r="50" spans="1:5" s="522" customFormat="1" ht="15.75">
      <c r="A50" s="523" t="s">
        <v>627</v>
      </c>
      <c r="B50" s="524" t="s">
        <v>628</v>
      </c>
      <c r="C50" s="530"/>
      <c r="D50" s="530">
        <v>266717</v>
      </c>
      <c r="E50" s="531"/>
    </row>
    <row r="51" spans="1:5" s="522" customFormat="1" ht="21">
      <c r="A51" s="523" t="s">
        <v>629</v>
      </c>
      <c r="B51" s="524" t="s">
        <v>630</v>
      </c>
      <c r="C51" s="532">
        <f>+C7+C8+C34+C50</f>
        <v>0</v>
      </c>
      <c r="D51" s="559">
        <f>+D7+D8+D34+D50</f>
        <v>923915</v>
      </c>
      <c r="E51" s="533">
        <f>+E7+E8+E34+E50</f>
        <v>0</v>
      </c>
    </row>
    <row r="52" spans="1:5" s="522" customFormat="1" ht="15.75">
      <c r="A52" s="523" t="s">
        <v>631</v>
      </c>
      <c r="B52" s="524" t="s">
        <v>632</v>
      </c>
      <c r="C52" s="530"/>
      <c r="D52" s="530">
        <v>1176</v>
      </c>
      <c r="E52" s="531"/>
    </row>
    <row r="53" spans="1:5" s="522" customFormat="1" ht="15.75">
      <c r="A53" s="523" t="s">
        <v>633</v>
      </c>
      <c r="B53" s="524" t="s">
        <v>634</v>
      </c>
      <c r="C53" s="530"/>
      <c r="D53" s="530"/>
      <c r="E53" s="531"/>
    </row>
    <row r="54" spans="1:5" s="522" customFormat="1" ht="15.75">
      <c r="A54" s="523" t="s">
        <v>635</v>
      </c>
      <c r="B54" s="524" t="s">
        <v>636</v>
      </c>
      <c r="C54" s="532">
        <f>+C52+C53</f>
        <v>0</v>
      </c>
      <c r="D54" s="532">
        <f>+D52+D53</f>
        <v>1176</v>
      </c>
      <c r="E54" s="533">
        <f>+E52+E53</f>
        <v>0</v>
      </c>
    </row>
    <row r="55" spans="1:5" s="522" customFormat="1" ht="15.75">
      <c r="A55" s="523" t="s">
        <v>637</v>
      </c>
      <c r="B55" s="524" t="s">
        <v>638</v>
      </c>
      <c r="C55" s="530"/>
      <c r="D55" s="530"/>
      <c r="E55" s="531"/>
    </row>
    <row r="56" spans="1:5" s="522" customFormat="1" ht="15.75">
      <c r="A56" s="523" t="s">
        <v>639</v>
      </c>
      <c r="B56" s="524" t="s">
        <v>640</v>
      </c>
      <c r="C56" s="530"/>
      <c r="D56" s="530">
        <v>1084</v>
      </c>
      <c r="E56" s="531"/>
    </row>
    <row r="57" spans="1:5" s="522" customFormat="1" ht="15.75">
      <c r="A57" s="523" t="s">
        <v>641</v>
      </c>
      <c r="B57" s="524" t="s">
        <v>642</v>
      </c>
      <c r="C57" s="530"/>
      <c r="D57" s="530">
        <v>39754</v>
      </c>
      <c r="E57" s="531"/>
    </row>
    <row r="58" spans="1:5" s="522" customFormat="1" ht="15.75">
      <c r="A58" s="523" t="s">
        <v>643</v>
      </c>
      <c r="B58" s="524" t="s">
        <v>644</v>
      </c>
      <c r="C58" s="530"/>
      <c r="D58" s="530"/>
      <c r="E58" s="531"/>
    </row>
    <row r="59" spans="1:5" s="522" customFormat="1" ht="15.75">
      <c r="A59" s="523" t="s">
        <v>645</v>
      </c>
      <c r="B59" s="524" t="s">
        <v>646</v>
      </c>
      <c r="C59" s="532">
        <f>+C55+C56+C57+C58</f>
        <v>0</v>
      </c>
      <c r="D59" s="559">
        <f>+D55+D56+D57+D58</f>
        <v>40838</v>
      </c>
      <c r="E59" s="533">
        <f>+E55+E56+E57+E58</f>
        <v>0</v>
      </c>
    </row>
    <row r="60" spans="1:5" s="522" customFormat="1" ht="15.75">
      <c r="A60" s="523" t="s">
        <v>647</v>
      </c>
      <c r="B60" s="524" t="s">
        <v>648</v>
      </c>
      <c r="C60" s="530"/>
      <c r="D60" s="530">
        <v>20614</v>
      </c>
      <c r="E60" s="531"/>
    </row>
    <row r="61" spans="1:5" s="522" customFormat="1" ht="15.75">
      <c r="A61" s="523" t="s">
        <v>649</v>
      </c>
      <c r="B61" s="524" t="s">
        <v>650</v>
      </c>
      <c r="C61" s="530"/>
      <c r="D61" s="530"/>
      <c r="E61" s="531"/>
    </row>
    <row r="62" spans="1:5" s="522" customFormat="1" ht="15.75">
      <c r="A62" s="523" t="s">
        <v>651</v>
      </c>
      <c r="B62" s="524" t="s">
        <v>652</v>
      </c>
      <c r="C62" s="530"/>
      <c r="D62" s="530">
        <v>10072</v>
      </c>
      <c r="E62" s="531"/>
    </row>
    <row r="63" spans="1:5" s="522" customFormat="1" ht="15.75">
      <c r="A63" s="523" t="s">
        <v>653</v>
      </c>
      <c r="B63" s="524" t="s">
        <v>654</v>
      </c>
      <c r="C63" s="532">
        <f>+C60+C61+C62</f>
        <v>0</v>
      </c>
      <c r="D63" s="559">
        <f>+D60+D61+D62</f>
        <v>30686</v>
      </c>
      <c r="E63" s="533">
        <f>+E60+E61+E62</f>
        <v>0</v>
      </c>
    </row>
    <row r="64" spans="1:5" s="522" customFormat="1" ht="15.75">
      <c r="A64" s="523" t="s">
        <v>655</v>
      </c>
      <c r="B64" s="524" t="s">
        <v>656</v>
      </c>
      <c r="C64" s="530"/>
      <c r="D64" s="530">
        <v>0</v>
      </c>
      <c r="E64" s="531"/>
    </row>
    <row r="65" spans="1:5" s="522" customFormat="1" ht="21">
      <c r="A65" s="523" t="s">
        <v>657</v>
      </c>
      <c r="B65" s="524" t="s">
        <v>658</v>
      </c>
      <c r="C65" s="530"/>
      <c r="D65" s="530"/>
      <c r="E65" s="531"/>
    </row>
    <row r="66" spans="1:5" s="522" customFormat="1" ht="15.75">
      <c r="A66" s="523" t="s">
        <v>684</v>
      </c>
      <c r="B66" s="524" t="s">
        <v>660</v>
      </c>
      <c r="C66" s="530"/>
      <c r="D66" s="530">
        <v>3253</v>
      </c>
      <c r="E66" s="531"/>
    </row>
    <row r="67" spans="1:5" s="522" customFormat="1" ht="15.75">
      <c r="A67" s="523" t="s">
        <v>659</v>
      </c>
      <c r="B67" s="524" t="s">
        <v>662</v>
      </c>
      <c r="C67" s="532">
        <f>+C64+C65</f>
        <v>0</v>
      </c>
      <c r="D67" s="559">
        <f>SUM(D64:D66)</f>
        <v>3253</v>
      </c>
      <c r="E67" s="533">
        <f>+E64+E65</f>
        <v>0</v>
      </c>
    </row>
    <row r="68" spans="1:5" s="522" customFormat="1" ht="15.75">
      <c r="A68" s="523" t="s">
        <v>661</v>
      </c>
      <c r="B68" s="524" t="s">
        <v>664</v>
      </c>
      <c r="C68" s="530"/>
      <c r="D68" s="530"/>
      <c r="E68" s="531"/>
    </row>
    <row r="69" spans="1:5" s="522" customFormat="1" ht="16.5" thickBot="1">
      <c r="A69" s="534" t="s">
        <v>663</v>
      </c>
      <c r="B69" s="535" t="s">
        <v>685</v>
      </c>
      <c r="C69" s="536">
        <f>+C51+C54+C59+C63+C67+C68</f>
        <v>0</v>
      </c>
      <c r="D69" s="536">
        <f>+D51+D54+D59+D63+D67+D68</f>
        <v>999868</v>
      </c>
      <c r="E69" s="537">
        <f>+E51+E54+E59+E63+E67+E68</f>
        <v>0</v>
      </c>
    </row>
    <row r="70" spans="1:5" ht="15.75">
      <c r="A70" s="538"/>
      <c r="C70" s="539"/>
      <c r="D70" s="539"/>
      <c r="E70" s="540"/>
    </row>
    <row r="71" spans="1:5" ht="15.75">
      <c r="A71" s="538"/>
      <c r="C71" s="539"/>
      <c r="D71" s="539"/>
      <c r="E71" s="540"/>
    </row>
    <row r="72" spans="1:5" ht="15.75">
      <c r="A72" s="541"/>
      <c r="C72" s="539"/>
      <c r="D72" s="539"/>
      <c r="E72" s="540"/>
    </row>
    <row r="73" spans="1:5" ht="15.75">
      <c r="A73" s="621"/>
      <c r="B73" s="621"/>
      <c r="C73" s="621"/>
      <c r="D73" s="621"/>
      <c r="E73" s="621"/>
    </row>
    <row r="74" spans="1:5" ht="15.75">
      <c r="A74" s="621"/>
      <c r="B74" s="621"/>
      <c r="C74" s="621"/>
      <c r="D74" s="621"/>
      <c r="E74" s="621"/>
    </row>
  </sheetData>
  <sheetProtection/>
  <mergeCells count="10">
    <mergeCell ref="A73:E73"/>
    <mergeCell ref="A74:E74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67716535433072" top="1.102362204724409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dőlt"Buj Község Önkormányzat&amp;R&amp;"Times New Roman,Félkövér dőlt"5.1. tájékoztató tábla a ……/2017. (……) önkormányzati rendelethez</oddHeader>
    <oddFooter>&amp;C&amp;P</oddFooter>
  </headerFooter>
  <rowBreaks count="1" manualBreakCount="1">
    <brk id="4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view="pageLayout" workbookViewId="0" topLeftCell="A1">
      <selection activeCell="A1" sqref="A1:C1"/>
    </sheetView>
  </sheetViews>
  <sheetFormatPr defaultColWidth="9.00390625" defaultRowHeight="12.75"/>
  <cols>
    <col min="1" max="1" width="71.125" style="544" customWidth="1"/>
    <col min="2" max="2" width="6.125" style="558" customWidth="1"/>
    <col min="3" max="3" width="18.00390625" style="543" customWidth="1"/>
    <col min="4" max="16384" width="9.375" style="543" customWidth="1"/>
  </cols>
  <sheetData>
    <row r="1" spans="1:3" ht="32.25" customHeight="1">
      <c r="A1" s="637" t="s">
        <v>665</v>
      </c>
      <c r="B1" s="637"/>
      <c r="C1" s="637"/>
    </row>
    <row r="2" spans="1:3" ht="15.75">
      <c r="A2" s="638" t="s">
        <v>683</v>
      </c>
      <c r="B2" s="638"/>
      <c r="C2" s="638"/>
    </row>
    <row r="4" spans="2:3" ht="13.5" thickBot="1">
      <c r="B4" s="639" t="s">
        <v>552</v>
      </c>
      <c r="C4" s="639"/>
    </row>
    <row r="5" spans="1:3" s="545" customFormat="1" ht="31.5" customHeight="1">
      <c r="A5" s="640" t="s">
        <v>666</v>
      </c>
      <c r="B5" s="642" t="s">
        <v>554</v>
      </c>
      <c r="C5" s="644" t="s">
        <v>667</v>
      </c>
    </row>
    <row r="6" spans="1:3" s="545" customFormat="1" ht="12.75">
      <c r="A6" s="641"/>
      <c r="B6" s="643"/>
      <c r="C6" s="645"/>
    </row>
    <row r="7" spans="1:3" s="549" customFormat="1" ht="13.5" thickBot="1">
      <c r="A7" s="546" t="s">
        <v>445</v>
      </c>
      <c r="B7" s="547" t="s">
        <v>446</v>
      </c>
      <c r="C7" s="548" t="s">
        <v>447</v>
      </c>
    </row>
    <row r="8" spans="1:3" ht="15.75" customHeight="1">
      <c r="A8" s="523" t="s">
        <v>668</v>
      </c>
      <c r="B8" s="550" t="s">
        <v>561</v>
      </c>
      <c r="C8" s="551">
        <v>1033107</v>
      </c>
    </row>
    <row r="9" spans="1:3" ht="15.75" customHeight="1">
      <c r="A9" s="523" t="s">
        <v>669</v>
      </c>
      <c r="B9" s="524" t="s">
        <v>563</v>
      </c>
      <c r="C9" s="551">
        <v>-7646</v>
      </c>
    </row>
    <row r="10" spans="1:3" ht="15.75" customHeight="1">
      <c r="A10" s="523" t="s">
        <v>670</v>
      </c>
      <c r="B10" s="524" t="s">
        <v>565</v>
      </c>
      <c r="C10" s="551">
        <v>10885</v>
      </c>
    </row>
    <row r="11" spans="1:3" ht="15.75" customHeight="1">
      <c r="A11" s="523" t="s">
        <v>671</v>
      </c>
      <c r="B11" s="524" t="s">
        <v>567</v>
      </c>
      <c r="C11" s="552">
        <v>-227934</v>
      </c>
    </row>
    <row r="12" spans="1:3" ht="15.75" customHeight="1">
      <c r="A12" s="523" t="s">
        <v>672</v>
      </c>
      <c r="B12" s="524" t="s">
        <v>569</v>
      </c>
      <c r="C12" s="552"/>
    </row>
    <row r="13" spans="1:3" ht="15.75" customHeight="1">
      <c r="A13" s="523" t="s">
        <v>673</v>
      </c>
      <c r="B13" s="524" t="s">
        <v>571</v>
      </c>
      <c r="C13" s="552">
        <v>25843</v>
      </c>
    </row>
    <row r="14" spans="1:3" ht="15.75" customHeight="1">
      <c r="A14" s="523" t="s">
        <v>674</v>
      </c>
      <c r="B14" s="524" t="s">
        <v>573</v>
      </c>
      <c r="C14" s="553">
        <f>+C8+C9+C10+C11+C12+C13</f>
        <v>834255</v>
      </c>
    </row>
    <row r="15" spans="1:3" ht="15.75" customHeight="1">
      <c r="A15" s="523" t="s">
        <v>675</v>
      </c>
      <c r="B15" s="524" t="s">
        <v>575</v>
      </c>
      <c r="C15" s="560">
        <v>6570</v>
      </c>
    </row>
    <row r="16" spans="1:3" ht="15.75" customHeight="1">
      <c r="A16" s="523" t="s">
        <v>676</v>
      </c>
      <c r="B16" s="524" t="s">
        <v>577</v>
      </c>
      <c r="C16" s="552">
        <v>21535</v>
      </c>
    </row>
    <row r="17" spans="1:3" ht="15.75" customHeight="1">
      <c r="A17" s="523" t="s">
        <v>677</v>
      </c>
      <c r="B17" s="524" t="s">
        <v>24</v>
      </c>
      <c r="C17" s="552">
        <v>4087</v>
      </c>
    </row>
    <row r="18" spans="1:3" ht="15.75" customHeight="1">
      <c r="A18" s="523" t="s">
        <v>678</v>
      </c>
      <c r="B18" s="524" t="s">
        <v>25</v>
      </c>
      <c r="C18" s="553">
        <f>+C15+C16+C17</f>
        <v>32192</v>
      </c>
    </row>
    <row r="19" spans="1:3" s="554" customFormat="1" ht="15.75" customHeight="1">
      <c r="A19" s="523" t="s">
        <v>679</v>
      </c>
      <c r="B19" s="524" t="s">
        <v>26</v>
      </c>
      <c r="C19" s="552"/>
    </row>
    <row r="20" spans="1:3" ht="15.75" customHeight="1">
      <c r="A20" s="523" t="s">
        <v>680</v>
      </c>
      <c r="B20" s="524" t="s">
        <v>27</v>
      </c>
      <c r="C20" s="552">
        <v>133421</v>
      </c>
    </row>
    <row r="21" spans="1:3" ht="15.75" customHeight="1" thickBot="1">
      <c r="A21" s="555" t="s">
        <v>681</v>
      </c>
      <c r="B21" s="535" t="s">
        <v>28</v>
      </c>
      <c r="C21" s="556">
        <f>+C14+C18+C19+C20</f>
        <v>999868</v>
      </c>
    </row>
    <row r="22" spans="1:5" ht="15.75">
      <c r="A22" s="538"/>
      <c r="B22" s="541"/>
      <c r="C22" s="539"/>
      <c r="D22" s="539"/>
      <c r="E22" s="539"/>
    </row>
    <row r="23" spans="1:5" ht="15.75">
      <c r="A23" s="538"/>
      <c r="B23" s="541"/>
      <c r="C23" s="539"/>
      <c r="D23" s="539"/>
      <c r="E23" s="539"/>
    </row>
    <row r="24" spans="1:5" ht="15.75">
      <c r="A24" s="541"/>
      <c r="B24" s="541"/>
      <c r="C24" s="539"/>
      <c r="D24" s="539"/>
      <c r="E24" s="539"/>
    </row>
    <row r="25" spans="1:5" ht="15.75">
      <c r="A25" s="636"/>
      <c r="B25" s="636"/>
      <c r="C25" s="636"/>
      <c r="D25" s="557"/>
      <c r="E25" s="557"/>
    </row>
    <row r="26" spans="1:5" ht="15.75">
      <c r="A26" s="636"/>
      <c r="B26" s="636"/>
      <c r="C26" s="636"/>
      <c r="D26" s="557"/>
      <c r="E26" s="557"/>
    </row>
  </sheetData>
  <sheetProtection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598425196850394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dőlt"Buj Község Önkormányzat&amp;R&amp;"Times New Roman CE,Félkövér dőlt"5.2. tájékoztató tábla a ……/2017. (……)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03">
      <selection activeCell="F21" sqref="F21"/>
    </sheetView>
  </sheetViews>
  <sheetFormatPr defaultColWidth="9.00390625" defaultRowHeight="12.75"/>
  <cols>
    <col min="1" max="1" width="9.50390625" style="267" customWidth="1"/>
    <col min="2" max="2" width="91.625" style="267" customWidth="1"/>
    <col min="3" max="3" width="18.875" style="268" customWidth="1"/>
    <col min="4" max="4" width="18.625" style="268" customWidth="1"/>
    <col min="5" max="5" width="18.50390625" style="268" customWidth="1"/>
    <col min="6" max="16384" width="9.375" style="286" customWidth="1"/>
  </cols>
  <sheetData>
    <row r="1" spans="1:5" ht="15.75" customHeight="1">
      <c r="A1" s="562" t="s">
        <v>12</v>
      </c>
      <c r="B1" s="562"/>
      <c r="C1" s="562"/>
      <c r="D1" s="286"/>
      <c r="E1" s="286"/>
    </row>
    <row r="2" spans="1:5" ht="15.75" customHeight="1" thickBot="1">
      <c r="A2" s="561" t="s">
        <v>131</v>
      </c>
      <c r="B2" s="561"/>
      <c r="C2" s="198"/>
      <c r="D2" s="198"/>
      <c r="E2" s="198" t="s">
        <v>187</v>
      </c>
    </row>
    <row r="3" spans="1:5" ht="37.5" customHeight="1" thickBot="1">
      <c r="A3" s="21" t="s">
        <v>66</v>
      </c>
      <c r="B3" s="22" t="s">
        <v>14</v>
      </c>
      <c r="C3" s="34" t="str">
        <f>+CONCATENATE(LEFT(ÖSSZEFÜGGÉSEK!A5,4),". évi előirányzat")</f>
        <v>2016. évi előirányzat</v>
      </c>
      <c r="D3" s="34" t="s">
        <v>527</v>
      </c>
      <c r="E3" s="34" t="s">
        <v>528</v>
      </c>
    </row>
    <row r="4" spans="1:5" s="287" customFormat="1" ht="12" customHeight="1" thickBot="1">
      <c r="A4" s="281"/>
      <c r="B4" s="282" t="s">
        <v>445</v>
      </c>
      <c r="C4" s="283" t="s">
        <v>446</v>
      </c>
      <c r="D4" s="283" t="s">
        <v>447</v>
      </c>
      <c r="E4" s="283" t="s">
        <v>449</v>
      </c>
    </row>
    <row r="5" spans="1:5" s="288" customFormat="1" ht="12" customHeight="1" thickBot="1">
      <c r="A5" s="18" t="s">
        <v>15</v>
      </c>
      <c r="B5" s="19" t="s">
        <v>208</v>
      </c>
      <c r="C5" s="188">
        <f>+C6+C7+C8+C9+C10+C11</f>
        <v>209180</v>
      </c>
      <c r="D5" s="188">
        <f>+D6+D7+D8+D9+D10+D11</f>
        <v>216308</v>
      </c>
      <c r="E5" s="188">
        <f>+E6+E7+E8+E9+E10+E11</f>
        <v>216308</v>
      </c>
    </row>
    <row r="6" spans="1:5" s="288" customFormat="1" ht="12" customHeight="1">
      <c r="A6" s="13" t="s">
        <v>83</v>
      </c>
      <c r="B6" s="289" t="s">
        <v>209</v>
      </c>
      <c r="C6" s="191">
        <v>65990</v>
      </c>
      <c r="D6" s="191">
        <v>68824</v>
      </c>
      <c r="E6" s="191">
        <v>68824</v>
      </c>
    </row>
    <row r="7" spans="1:5" s="288" customFormat="1" ht="12" customHeight="1">
      <c r="A7" s="12" t="s">
        <v>84</v>
      </c>
      <c r="B7" s="290" t="s">
        <v>210</v>
      </c>
      <c r="C7" s="190">
        <v>48371</v>
      </c>
      <c r="D7" s="190">
        <v>48257</v>
      </c>
      <c r="E7" s="190">
        <v>48257</v>
      </c>
    </row>
    <row r="8" spans="1:5" s="288" customFormat="1" ht="12" customHeight="1">
      <c r="A8" s="12" t="s">
        <v>85</v>
      </c>
      <c r="B8" s="290" t="s">
        <v>486</v>
      </c>
      <c r="C8" s="190">
        <v>92180</v>
      </c>
      <c r="D8" s="190">
        <v>88449</v>
      </c>
      <c r="E8" s="190">
        <v>88449</v>
      </c>
    </row>
    <row r="9" spans="1:5" s="288" customFormat="1" ht="12" customHeight="1">
      <c r="A9" s="12" t="s">
        <v>86</v>
      </c>
      <c r="B9" s="290" t="s">
        <v>211</v>
      </c>
      <c r="C9" s="190">
        <v>2639</v>
      </c>
      <c r="D9" s="190">
        <v>2639</v>
      </c>
      <c r="E9" s="190">
        <v>2639</v>
      </c>
    </row>
    <row r="10" spans="1:5" s="288" customFormat="1" ht="12" customHeight="1">
      <c r="A10" s="12" t="s">
        <v>127</v>
      </c>
      <c r="B10" s="184" t="s">
        <v>384</v>
      </c>
      <c r="C10" s="190"/>
      <c r="D10" s="190">
        <v>7916</v>
      </c>
      <c r="E10" s="190">
        <v>7916</v>
      </c>
    </row>
    <row r="11" spans="1:5" s="288" customFormat="1" ht="12" customHeight="1" thickBot="1">
      <c r="A11" s="14" t="s">
        <v>87</v>
      </c>
      <c r="B11" s="185" t="s">
        <v>385</v>
      </c>
      <c r="C11" s="190"/>
      <c r="D11" s="190">
        <v>223</v>
      </c>
      <c r="E11" s="190">
        <v>223</v>
      </c>
    </row>
    <row r="12" spans="1:5" s="288" customFormat="1" ht="12" customHeight="1" thickBot="1">
      <c r="A12" s="18" t="s">
        <v>16</v>
      </c>
      <c r="B12" s="183" t="s">
        <v>212</v>
      </c>
      <c r="C12" s="188">
        <f>+C13+C14+C15+C16+C17</f>
        <v>181071</v>
      </c>
      <c r="D12" s="188">
        <f>+D13+D14+D15+D16+D17</f>
        <v>223000</v>
      </c>
      <c r="E12" s="188">
        <f>+E13+E14+E15+E16+E17</f>
        <v>223182</v>
      </c>
    </row>
    <row r="13" spans="1:5" s="288" customFormat="1" ht="12" customHeight="1">
      <c r="A13" s="13" t="s">
        <v>89</v>
      </c>
      <c r="B13" s="289" t="s">
        <v>213</v>
      </c>
      <c r="C13" s="191"/>
      <c r="D13" s="191"/>
      <c r="E13" s="191"/>
    </row>
    <row r="14" spans="1:5" s="288" customFormat="1" ht="12" customHeight="1">
      <c r="A14" s="12" t="s">
        <v>90</v>
      </c>
      <c r="B14" s="290" t="s">
        <v>214</v>
      </c>
      <c r="C14" s="190"/>
      <c r="D14" s="190"/>
      <c r="E14" s="190"/>
    </row>
    <row r="15" spans="1:5" s="288" customFormat="1" ht="12" customHeight="1">
      <c r="A15" s="12" t="s">
        <v>91</v>
      </c>
      <c r="B15" s="290" t="s">
        <v>377</v>
      </c>
      <c r="C15" s="190"/>
      <c r="D15" s="190"/>
      <c r="E15" s="190"/>
    </row>
    <row r="16" spans="1:5" s="288" customFormat="1" ht="12" customHeight="1">
      <c r="A16" s="12" t="s">
        <v>92</v>
      </c>
      <c r="B16" s="290" t="s">
        <v>378</v>
      </c>
      <c r="C16" s="190"/>
      <c r="D16" s="190"/>
      <c r="E16" s="190"/>
    </row>
    <row r="17" spans="1:5" s="288" customFormat="1" ht="12" customHeight="1">
      <c r="A17" s="12" t="s">
        <v>93</v>
      </c>
      <c r="B17" s="290" t="s">
        <v>215</v>
      </c>
      <c r="C17" s="190">
        <v>181071</v>
      </c>
      <c r="D17" s="190">
        <v>223000</v>
      </c>
      <c r="E17" s="190">
        <f>221507+1675</f>
        <v>223182</v>
      </c>
    </row>
    <row r="18" spans="1:5" s="288" customFormat="1" ht="12" customHeight="1" thickBot="1">
      <c r="A18" s="14" t="s">
        <v>99</v>
      </c>
      <c r="B18" s="185" t="s">
        <v>216</v>
      </c>
      <c r="C18" s="192"/>
      <c r="D18" s="192"/>
      <c r="E18" s="192"/>
    </row>
    <row r="19" spans="1:5" s="288" customFormat="1" ht="12" customHeight="1" thickBot="1">
      <c r="A19" s="18" t="s">
        <v>17</v>
      </c>
      <c r="B19" s="19" t="s">
        <v>217</v>
      </c>
      <c r="C19" s="188">
        <f>+C20+C21+C22+C23+C24</f>
        <v>13970</v>
      </c>
      <c r="D19" s="188">
        <f>+D20+D21+D22+D23+D24</f>
        <v>6000</v>
      </c>
      <c r="E19" s="188">
        <f>+E20+E21+E22+E23+E24</f>
        <v>6000</v>
      </c>
    </row>
    <row r="20" spans="1:5" s="288" customFormat="1" ht="12" customHeight="1">
      <c r="A20" s="13" t="s">
        <v>72</v>
      </c>
      <c r="B20" s="289" t="s">
        <v>218</v>
      </c>
      <c r="C20" s="191"/>
      <c r="D20" s="191"/>
      <c r="E20" s="191"/>
    </row>
    <row r="21" spans="1:5" s="288" customFormat="1" ht="12" customHeight="1">
      <c r="A21" s="12" t="s">
        <v>73</v>
      </c>
      <c r="B21" s="290" t="s">
        <v>219</v>
      </c>
      <c r="C21" s="190"/>
      <c r="D21" s="190"/>
      <c r="E21" s="190"/>
    </row>
    <row r="22" spans="1:5" s="288" customFormat="1" ht="12" customHeight="1">
      <c r="A22" s="12" t="s">
        <v>74</v>
      </c>
      <c r="B22" s="290" t="s">
        <v>379</v>
      </c>
      <c r="C22" s="190"/>
      <c r="D22" s="190"/>
      <c r="E22" s="190"/>
    </row>
    <row r="23" spans="1:5" s="288" customFormat="1" ht="12" customHeight="1">
      <c r="A23" s="12" t="s">
        <v>75</v>
      </c>
      <c r="B23" s="290" t="s">
        <v>380</v>
      </c>
      <c r="C23" s="190"/>
      <c r="D23" s="190"/>
      <c r="E23" s="190"/>
    </row>
    <row r="24" spans="1:5" s="288" customFormat="1" ht="12" customHeight="1">
      <c r="A24" s="12" t="s">
        <v>150</v>
      </c>
      <c r="B24" s="290" t="s">
        <v>220</v>
      </c>
      <c r="C24" s="190">
        <v>13970</v>
      </c>
      <c r="D24" s="190">
        <v>6000</v>
      </c>
      <c r="E24" s="190">
        <v>6000</v>
      </c>
    </row>
    <row r="25" spans="1:5" s="288" customFormat="1" ht="12" customHeight="1" thickBot="1">
      <c r="A25" s="14" t="s">
        <v>151</v>
      </c>
      <c r="B25" s="291" t="s">
        <v>221</v>
      </c>
      <c r="C25" s="192"/>
      <c r="D25" s="192"/>
      <c r="E25" s="192"/>
    </row>
    <row r="26" spans="1:5" s="288" customFormat="1" ht="12" customHeight="1" thickBot="1">
      <c r="A26" s="18" t="s">
        <v>152</v>
      </c>
      <c r="B26" s="19" t="s">
        <v>487</v>
      </c>
      <c r="C26" s="194">
        <f>SUM(C27:C33)</f>
        <v>18600</v>
      </c>
      <c r="D26" s="194">
        <f>SUM(D27:D33)</f>
        <v>17450</v>
      </c>
      <c r="E26" s="194">
        <f>+E27+E31+E32+E33+E28+E29+E30</f>
        <v>17462</v>
      </c>
    </row>
    <row r="27" spans="1:5" s="288" customFormat="1" ht="12" customHeight="1">
      <c r="A27" s="13" t="s">
        <v>223</v>
      </c>
      <c r="B27" s="289" t="s">
        <v>499</v>
      </c>
      <c r="C27" s="191">
        <v>6800</v>
      </c>
      <c r="D27" s="191">
        <v>6800</v>
      </c>
      <c r="E27" s="191">
        <v>6869</v>
      </c>
    </row>
    <row r="28" spans="1:5" s="288" customFormat="1" ht="12" customHeight="1">
      <c r="A28" s="12" t="s">
        <v>224</v>
      </c>
      <c r="B28" s="290" t="s">
        <v>491</v>
      </c>
      <c r="C28" s="190"/>
      <c r="D28" s="190"/>
      <c r="E28" s="190"/>
    </row>
    <row r="29" spans="1:5" s="288" customFormat="1" ht="12" customHeight="1">
      <c r="A29" s="12" t="s">
        <v>225</v>
      </c>
      <c r="B29" s="290" t="s">
        <v>492</v>
      </c>
      <c r="C29" s="190">
        <v>8200</v>
      </c>
      <c r="D29" s="190">
        <v>7000</v>
      </c>
      <c r="E29" s="190">
        <v>6852</v>
      </c>
    </row>
    <row r="30" spans="1:5" s="288" customFormat="1" ht="12" customHeight="1">
      <c r="A30" s="12" t="s">
        <v>226</v>
      </c>
      <c r="B30" s="290" t="s">
        <v>493</v>
      </c>
      <c r="C30" s="190">
        <v>300</v>
      </c>
      <c r="D30" s="190">
        <v>0</v>
      </c>
      <c r="E30" s="190"/>
    </row>
    <row r="31" spans="1:5" s="288" customFormat="1" ht="12" customHeight="1">
      <c r="A31" s="12" t="s">
        <v>488</v>
      </c>
      <c r="B31" s="290" t="s">
        <v>227</v>
      </c>
      <c r="C31" s="190">
        <v>2900</v>
      </c>
      <c r="D31" s="190">
        <v>3100</v>
      </c>
      <c r="E31" s="190">
        <v>3171</v>
      </c>
    </row>
    <row r="32" spans="1:5" s="288" customFormat="1" ht="12" customHeight="1">
      <c r="A32" s="12" t="s">
        <v>489</v>
      </c>
      <c r="B32" s="290" t="s">
        <v>228</v>
      </c>
      <c r="C32" s="190"/>
      <c r="D32" s="190"/>
      <c r="E32" s="190"/>
    </row>
    <row r="33" spans="1:5" s="288" customFormat="1" ht="12" customHeight="1" thickBot="1">
      <c r="A33" s="14" t="s">
        <v>490</v>
      </c>
      <c r="B33" s="358" t="s">
        <v>229</v>
      </c>
      <c r="C33" s="192">
        <v>400</v>
      </c>
      <c r="D33" s="192">
        <v>550</v>
      </c>
      <c r="E33" s="192">
        <v>570</v>
      </c>
    </row>
    <row r="34" spans="1:5" s="288" customFormat="1" ht="12" customHeight="1" thickBot="1">
      <c r="A34" s="18" t="s">
        <v>19</v>
      </c>
      <c r="B34" s="19" t="s">
        <v>386</v>
      </c>
      <c r="C34" s="188">
        <f>SUM(C35:C45)</f>
        <v>35438</v>
      </c>
      <c r="D34" s="188">
        <f>SUM(D35:D45)</f>
        <v>42372</v>
      </c>
      <c r="E34" s="188">
        <f>SUM(E35:E45)</f>
        <v>39455</v>
      </c>
    </row>
    <row r="35" spans="1:5" s="288" customFormat="1" ht="12" customHeight="1">
      <c r="A35" s="13" t="s">
        <v>76</v>
      </c>
      <c r="B35" s="289" t="s">
        <v>232</v>
      </c>
      <c r="C35" s="191">
        <v>5000</v>
      </c>
      <c r="D35" s="191">
        <v>9500</v>
      </c>
      <c r="E35" s="191">
        <v>9710</v>
      </c>
    </row>
    <row r="36" spans="1:5" s="288" customFormat="1" ht="12" customHeight="1">
      <c r="A36" s="12" t="s">
        <v>77</v>
      </c>
      <c r="B36" s="290" t="s">
        <v>233</v>
      </c>
      <c r="C36" s="190">
        <f>6769+9154</f>
        <v>15923</v>
      </c>
      <c r="D36" s="190">
        <f>6769+9154</f>
        <v>15923</v>
      </c>
      <c r="E36" s="190">
        <f>5828+1130+8612</f>
        <v>15570</v>
      </c>
    </row>
    <row r="37" spans="1:5" s="288" customFormat="1" ht="12" customHeight="1">
      <c r="A37" s="12" t="s">
        <v>78</v>
      </c>
      <c r="B37" s="290" t="s">
        <v>234</v>
      </c>
      <c r="C37" s="190">
        <v>4000</v>
      </c>
      <c r="D37" s="190">
        <v>3000</v>
      </c>
      <c r="E37" s="190">
        <v>3013</v>
      </c>
    </row>
    <row r="38" spans="1:5" s="288" customFormat="1" ht="12" customHeight="1">
      <c r="A38" s="12" t="s">
        <v>154</v>
      </c>
      <c r="B38" s="290" t="s">
        <v>235</v>
      </c>
      <c r="C38" s="190"/>
      <c r="D38" s="190"/>
      <c r="E38" s="190"/>
    </row>
    <row r="39" spans="1:5" s="288" customFormat="1" ht="12" customHeight="1">
      <c r="A39" s="12" t="s">
        <v>155</v>
      </c>
      <c r="B39" s="290" t="s">
        <v>236</v>
      </c>
      <c r="C39" s="190">
        <v>4074</v>
      </c>
      <c r="D39" s="190">
        <v>4074</v>
      </c>
      <c r="E39" s="190">
        <v>1826</v>
      </c>
    </row>
    <row r="40" spans="1:5" s="288" customFormat="1" ht="12" customHeight="1">
      <c r="A40" s="12" t="s">
        <v>156</v>
      </c>
      <c r="B40" s="290" t="s">
        <v>237</v>
      </c>
      <c r="C40" s="190">
        <v>4941</v>
      </c>
      <c r="D40" s="190">
        <v>7100</v>
      </c>
      <c r="E40" s="190">
        <f>3501+2818</f>
        <v>6319</v>
      </c>
    </row>
    <row r="41" spans="1:5" s="288" customFormat="1" ht="12" customHeight="1">
      <c r="A41" s="12" t="s">
        <v>157</v>
      </c>
      <c r="B41" s="290" t="s">
        <v>238</v>
      </c>
      <c r="C41" s="190">
        <v>1500</v>
      </c>
      <c r="D41" s="190">
        <v>1500</v>
      </c>
      <c r="E41" s="190">
        <f>116+1428</f>
        <v>1544</v>
      </c>
    </row>
    <row r="42" spans="1:5" s="288" customFormat="1" ht="12" customHeight="1">
      <c r="A42" s="12" t="s">
        <v>158</v>
      </c>
      <c r="B42" s="290" t="s">
        <v>495</v>
      </c>
      <c r="C42" s="190"/>
      <c r="D42" s="190"/>
      <c r="E42" s="190">
        <v>189</v>
      </c>
    </row>
    <row r="43" spans="1:5" s="288" customFormat="1" ht="12" customHeight="1">
      <c r="A43" s="12" t="s">
        <v>230</v>
      </c>
      <c r="B43" s="290" t="s">
        <v>240</v>
      </c>
      <c r="C43" s="193"/>
      <c r="D43" s="193"/>
      <c r="E43" s="193"/>
    </row>
    <row r="44" spans="1:5" s="288" customFormat="1" ht="12" customHeight="1">
      <c r="A44" s="14" t="s">
        <v>231</v>
      </c>
      <c r="B44" s="291" t="s">
        <v>388</v>
      </c>
      <c r="C44" s="278"/>
      <c r="D44" s="278">
        <v>375</v>
      </c>
      <c r="E44" s="278">
        <v>375</v>
      </c>
    </row>
    <row r="45" spans="1:5" s="288" customFormat="1" ht="12" customHeight="1" thickBot="1">
      <c r="A45" s="14" t="s">
        <v>387</v>
      </c>
      <c r="B45" s="185" t="s">
        <v>241</v>
      </c>
      <c r="C45" s="278"/>
      <c r="D45" s="278">
        <v>900</v>
      </c>
      <c r="E45" s="278">
        <v>909</v>
      </c>
    </row>
    <row r="46" spans="1:5" s="288" customFormat="1" ht="12" customHeight="1" thickBot="1">
      <c r="A46" s="18" t="s">
        <v>20</v>
      </c>
      <c r="B46" s="19" t="s">
        <v>242</v>
      </c>
      <c r="C46" s="188">
        <f>SUM(C47:C51)</f>
        <v>0</v>
      </c>
      <c r="D46" s="188">
        <f>SUM(D47:D51)</f>
        <v>0</v>
      </c>
      <c r="E46" s="188">
        <f>SUM(E47:E51)</f>
        <v>0</v>
      </c>
    </row>
    <row r="47" spans="1:5" s="288" customFormat="1" ht="12" customHeight="1">
      <c r="A47" s="13" t="s">
        <v>79</v>
      </c>
      <c r="B47" s="289" t="s">
        <v>246</v>
      </c>
      <c r="C47" s="331"/>
      <c r="D47" s="331"/>
      <c r="E47" s="331"/>
    </row>
    <row r="48" spans="1:5" s="288" customFormat="1" ht="12" customHeight="1">
      <c r="A48" s="12" t="s">
        <v>80</v>
      </c>
      <c r="B48" s="290" t="s">
        <v>247</v>
      </c>
      <c r="C48" s="193"/>
      <c r="D48" s="193"/>
      <c r="E48" s="193"/>
    </row>
    <row r="49" spans="1:5" s="288" customFormat="1" ht="12" customHeight="1">
      <c r="A49" s="12" t="s">
        <v>243</v>
      </c>
      <c r="B49" s="290" t="s">
        <v>248</v>
      </c>
      <c r="C49" s="193"/>
      <c r="D49" s="193"/>
      <c r="E49" s="193"/>
    </row>
    <row r="50" spans="1:5" s="288" customFormat="1" ht="12" customHeight="1">
      <c r="A50" s="12" t="s">
        <v>244</v>
      </c>
      <c r="B50" s="290" t="s">
        <v>249</v>
      </c>
      <c r="C50" s="193"/>
      <c r="D50" s="193"/>
      <c r="E50" s="193"/>
    </row>
    <row r="51" spans="1:5" s="288" customFormat="1" ht="12" customHeight="1" thickBot="1">
      <c r="A51" s="14" t="s">
        <v>245</v>
      </c>
      <c r="B51" s="185" t="s">
        <v>250</v>
      </c>
      <c r="C51" s="278"/>
      <c r="D51" s="278"/>
      <c r="E51" s="278"/>
    </row>
    <row r="52" spans="1:5" s="288" customFormat="1" ht="12" customHeight="1" thickBot="1">
      <c r="A52" s="18" t="s">
        <v>159</v>
      </c>
      <c r="B52" s="19" t="s">
        <v>251</v>
      </c>
      <c r="C52" s="188">
        <f>SUM(C53:C55)</f>
        <v>730</v>
      </c>
      <c r="D52" s="188">
        <f>SUM(D53:D55)</f>
        <v>1000</v>
      </c>
      <c r="E52" s="188">
        <f>SUM(E53:E55)</f>
        <v>1036</v>
      </c>
    </row>
    <row r="53" spans="1:5" s="288" customFormat="1" ht="12" customHeight="1">
      <c r="A53" s="13" t="s">
        <v>81</v>
      </c>
      <c r="B53" s="289" t="s">
        <v>252</v>
      </c>
      <c r="C53" s="191"/>
      <c r="D53" s="191"/>
      <c r="E53" s="191"/>
    </row>
    <row r="54" spans="1:5" s="288" customFormat="1" ht="12" customHeight="1">
      <c r="A54" s="12" t="s">
        <v>82</v>
      </c>
      <c r="B54" s="290" t="s">
        <v>381</v>
      </c>
      <c r="C54" s="190"/>
      <c r="D54" s="190"/>
      <c r="E54" s="190"/>
    </row>
    <row r="55" spans="1:5" s="288" customFormat="1" ht="12" customHeight="1">
      <c r="A55" s="12" t="s">
        <v>255</v>
      </c>
      <c r="B55" s="290" t="s">
        <v>253</v>
      </c>
      <c r="C55" s="190">
        <v>730</v>
      </c>
      <c r="D55" s="190">
        <v>1000</v>
      </c>
      <c r="E55" s="190">
        <v>1036</v>
      </c>
    </row>
    <row r="56" spans="1:5" s="288" customFormat="1" ht="12" customHeight="1" thickBot="1">
      <c r="A56" s="14" t="s">
        <v>256</v>
      </c>
      <c r="B56" s="185" t="s">
        <v>254</v>
      </c>
      <c r="C56" s="192"/>
      <c r="D56" s="192"/>
      <c r="E56" s="192"/>
    </row>
    <row r="57" spans="1:5" s="288" customFormat="1" ht="12" customHeight="1" thickBot="1">
      <c r="A57" s="18" t="s">
        <v>22</v>
      </c>
      <c r="B57" s="183" t="s">
        <v>257</v>
      </c>
      <c r="C57" s="188">
        <f>SUM(C58:C60)</f>
        <v>0</v>
      </c>
      <c r="D57" s="188">
        <f>SUM(D58:D60)</f>
        <v>0</v>
      </c>
      <c r="E57" s="188">
        <f>SUM(E58:E60)</f>
        <v>0</v>
      </c>
    </row>
    <row r="58" spans="1:5" s="288" customFormat="1" ht="12" customHeight="1">
      <c r="A58" s="13" t="s">
        <v>160</v>
      </c>
      <c r="B58" s="289" t="s">
        <v>259</v>
      </c>
      <c r="C58" s="193"/>
      <c r="D58" s="193"/>
      <c r="E58" s="193"/>
    </row>
    <row r="59" spans="1:5" s="288" customFormat="1" ht="12" customHeight="1">
      <c r="A59" s="12" t="s">
        <v>161</v>
      </c>
      <c r="B59" s="290" t="s">
        <v>382</v>
      </c>
      <c r="C59" s="193"/>
      <c r="D59" s="193"/>
      <c r="E59" s="193"/>
    </row>
    <row r="60" spans="1:5" s="288" customFormat="1" ht="12" customHeight="1">
      <c r="A60" s="12" t="s">
        <v>188</v>
      </c>
      <c r="B60" s="290" t="s">
        <v>260</v>
      </c>
      <c r="C60" s="193"/>
      <c r="D60" s="193"/>
      <c r="E60" s="193"/>
    </row>
    <row r="61" spans="1:5" s="288" customFormat="1" ht="12" customHeight="1" thickBot="1">
      <c r="A61" s="14" t="s">
        <v>258</v>
      </c>
      <c r="B61" s="185" t="s">
        <v>261</v>
      </c>
      <c r="C61" s="193"/>
      <c r="D61" s="193"/>
      <c r="E61" s="193"/>
    </row>
    <row r="62" spans="1:5" s="288" customFormat="1" ht="12" customHeight="1" thickBot="1">
      <c r="A62" s="354" t="s">
        <v>428</v>
      </c>
      <c r="B62" s="19" t="s">
        <v>262</v>
      </c>
      <c r="C62" s="194">
        <f>+C5+C12+C19+C26+C34+C46+C52+C57</f>
        <v>458989</v>
      </c>
      <c r="D62" s="194">
        <f>+D5+D12+D19+D26+D34+D46+D52+D57</f>
        <v>506130</v>
      </c>
      <c r="E62" s="194">
        <f>+E5+E12+E19+E26+E34+E46+E52+E57</f>
        <v>503443</v>
      </c>
    </row>
    <row r="63" spans="1:5" s="288" customFormat="1" ht="12" customHeight="1" thickBot="1">
      <c r="A63" s="333" t="s">
        <v>263</v>
      </c>
      <c r="B63" s="183" t="s">
        <v>264</v>
      </c>
      <c r="C63" s="188">
        <f>SUM(C64:C66)</f>
        <v>0</v>
      </c>
      <c r="D63" s="188">
        <f>SUM(D64:D66)</f>
        <v>0</v>
      </c>
      <c r="E63" s="188">
        <f>SUM(E64:E66)</f>
        <v>0</v>
      </c>
    </row>
    <row r="64" spans="1:5" s="288" customFormat="1" ht="12" customHeight="1">
      <c r="A64" s="13" t="s">
        <v>295</v>
      </c>
      <c r="B64" s="289" t="s">
        <v>265</v>
      </c>
      <c r="C64" s="193"/>
      <c r="D64" s="193"/>
      <c r="E64" s="193"/>
    </row>
    <row r="65" spans="1:5" s="288" customFormat="1" ht="12" customHeight="1">
      <c r="A65" s="12" t="s">
        <v>304</v>
      </c>
      <c r="B65" s="290" t="s">
        <v>266</v>
      </c>
      <c r="C65" s="193"/>
      <c r="D65" s="193"/>
      <c r="E65" s="193"/>
    </row>
    <row r="66" spans="1:5" s="288" customFormat="1" ht="12" customHeight="1" thickBot="1">
      <c r="A66" s="14" t="s">
        <v>305</v>
      </c>
      <c r="B66" s="348" t="s">
        <v>413</v>
      </c>
      <c r="C66" s="193"/>
      <c r="D66" s="193"/>
      <c r="E66" s="193"/>
    </row>
    <row r="67" spans="1:5" s="288" customFormat="1" ht="12" customHeight="1" thickBot="1">
      <c r="A67" s="333" t="s">
        <v>268</v>
      </c>
      <c r="B67" s="183" t="s">
        <v>269</v>
      </c>
      <c r="C67" s="188">
        <f>SUM(C68:C71)</f>
        <v>0</v>
      </c>
      <c r="D67" s="188">
        <f>SUM(D68:D71)</f>
        <v>0</v>
      </c>
      <c r="E67" s="188">
        <f>SUM(E68:E71)</f>
        <v>0</v>
      </c>
    </row>
    <row r="68" spans="1:5" s="288" customFormat="1" ht="12" customHeight="1">
      <c r="A68" s="13" t="s">
        <v>128</v>
      </c>
      <c r="B68" s="289" t="s">
        <v>270</v>
      </c>
      <c r="C68" s="193"/>
      <c r="D68" s="193"/>
      <c r="E68" s="193"/>
    </row>
    <row r="69" spans="1:5" s="288" customFormat="1" ht="12" customHeight="1">
      <c r="A69" s="12" t="s">
        <v>129</v>
      </c>
      <c r="B69" s="290" t="s">
        <v>271</v>
      </c>
      <c r="C69" s="193"/>
      <c r="D69" s="193"/>
      <c r="E69" s="193"/>
    </row>
    <row r="70" spans="1:5" s="288" customFormat="1" ht="12" customHeight="1">
      <c r="A70" s="12" t="s">
        <v>296</v>
      </c>
      <c r="B70" s="290" t="s">
        <v>272</v>
      </c>
      <c r="C70" s="193"/>
      <c r="D70" s="193"/>
      <c r="E70" s="193"/>
    </row>
    <row r="71" spans="1:5" s="288" customFormat="1" ht="12" customHeight="1" thickBot="1">
      <c r="A71" s="14" t="s">
        <v>297</v>
      </c>
      <c r="B71" s="185" t="s">
        <v>273</v>
      </c>
      <c r="C71" s="193"/>
      <c r="D71" s="193"/>
      <c r="E71" s="193"/>
    </row>
    <row r="72" spans="1:5" s="288" customFormat="1" ht="12" customHeight="1" thickBot="1">
      <c r="A72" s="333" t="s">
        <v>274</v>
      </c>
      <c r="B72" s="183" t="s">
        <v>275</v>
      </c>
      <c r="C72" s="188">
        <f>SUM(C73:C74)</f>
        <v>35441</v>
      </c>
      <c r="D72" s="188">
        <f>SUM(D73:D74)</f>
        <v>43710</v>
      </c>
      <c r="E72" s="188">
        <f>SUM(E73:E74)</f>
        <v>43710</v>
      </c>
    </row>
    <row r="73" spans="1:5" s="288" customFormat="1" ht="12" customHeight="1">
      <c r="A73" s="13" t="s">
        <v>298</v>
      </c>
      <c r="B73" s="289" t="s">
        <v>276</v>
      </c>
      <c r="C73" s="193">
        <f>29391+2050+4000</f>
        <v>35441</v>
      </c>
      <c r="D73" s="193">
        <v>43710</v>
      </c>
      <c r="E73" s="193">
        <f>38057+3876+1777</f>
        <v>43710</v>
      </c>
    </row>
    <row r="74" spans="1:5" s="288" customFormat="1" ht="12" customHeight="1" thickBot="1">
      <c r="A74" s="14" t="s">
        <v>299</v>
      </c>
      <c r="B74" s="185" t="s">
        <v>277</v>
      </c>
      <c r="C74" s="193"/>
      <c r="D74" s="193"/>
      <c r="E74" s="193"/>
    </row>
    <row r="75" spans="1:5" s="288" customFormat="1" ht="12" customHeight="1" thickBot="1">
      <c r="A75" s="333" t="s">
        <v>278</v>
      </c>
      <c r="B75" s="183" t="s">
        <v>279</v>
      </c>
      <c r="C75" s="188">
        <f>SUM(C76:C78)</f>
        <v>0</v>
      </c>
      <c r="D75" s="188">
        <f>SUM(D76:D78)</f>
        <v>0</v>
      </c>
      <c r="E75" s="188">
        <f>SUM(E76:E78)</f>
        <v>7583</v>
      </c>
    </row>
    <row r="76" spans="1:5" s="288" customFormat="1" ht="12" customHeight="1">
      <c r="A76" s="13" t="s">
        <v>300</v>
      </c>
      <c r="B76" s="289" t="s">
        <v>280</v>
      </c>
      <c r="C76" s="193"/>
      <c r="D76" s="193"/>
      <c r="E76" s="193">
        <v>7583</v>
      </c>
    </row>
    <row r="77" spans="1:5" s="288" customFormat="1" ht="12" customHeight="1">
      <c r="A77" s="12" t="s">
        <v>301</v>
      </c>
      <c r="B77" s="290" t="s">
        <v>281</v>
      </c>
      <c r="C77" s="193"/>
      <c r="D77" s="193"/>
      <c r="E77" s="193"/>
    </row>
    <row r="78" spans="1:5" s="288" customFormat="1" ht="12" customHeight="1" thickBot="1">
      <c r="A78" s="14" t="s">
        <v>302</v>
      </c>
      <c r="B78" s="185" t="s">
        <v>282</v>
      </c>
      <c r="C78" s="193"/>
      <c r="D78" s="193"/>
      <c r="E78" s="193"/>
    </row>
    <row r="79" spans="1:5" s="288" customFormat="1" ht="12" customHeight="1" thickBot="1">
      <c r="A79" s="333" t="s">
        <v>283</v>
      </c>
      <c r="B79" s="183" t="s">
        <v>303</v>
      </c>
      <c r="C79" s="188">
        <f>SUM(C80:C83)</f>
        <v>0</v>
      </c>
      <c r="D79" s="188">
        <f>SUM(D80:D83)</f>
        <v>0</v>
      </c>
      <c r="E79" s="188">
        <f>SUM(E80:E83)</f>
        <v>0</v>
      </c>
    </row>
    <row r="80" spans="1:5" s="288" customFormat="1" ht="12" customHeight="1">
      <c r="A80" s="293" t="s">
        <v>284</v>
      </c>
      <c r="B80" s="289" t="s">
        <v>285</v>
      </c>
      <c r="C80" s="193"/>
      <c r="D80" s="193"/>
      <c r="E80" s="193"/>
    </row>
    <row r="81" spans="1:5" s="288" customFormat="1" ht="12" customHeight="1">
      <c r="A81" s="294" t="s">
        <v>286</v>
      </c>
      <c r="B81" s="290" t="s">
        <v>287</v>
      </c>
      <c r="C81" s="193"/>
      <c r="D81" s="193"/>
      <c r="E81" s="193"/>
    </row>
    <row r="82" spans="1:5" s="288" customFormat="1" ht="12" customHeight="1">
      <c r="A82" s="294" t="s">
        <v>288</v>
      </c>
      <c r="B82" s="290" t="s">
        <v>289</v>
      </c>
      <c r="C82" s="193"/>
      <c r="D82" s="193"/>
      <c r="E82" s="193"/>
    </row>
    <row r="83" spans="1:5" s="288" customFormat="1" ht="12" customHeight="1" thickBot="1">
      <c r="A83" s="295" t="s">
        <v>290</v>
      </c>
      <c r="B83" s="185" t="s">
        <v>291</v>
      </c>
      <c r="C83" s="193"/>
      <c r="D83" s="193"/>
      <c r="E83" s="193"/>
    </row>
    <row r="84" spans="1:5" s="288" customFormat="1" ht="12" customHeight="1" thickBot="1">
      <c r="A84" s="333" t="s">
        <v>292</v>
      </c>
      <c r="B84" s="183" t="s">
        <v>427</v>
      </c>
      <c r="C84" s="332"/>
      <c r="D84" s="332"/>
      <c r="E84" s="332"/>
    </row>
    <row r="85" spans="1:5" s="288" customFormat="1" ht="13.5" customHeight="1" thickBot="1">
      <c r="A85" s="333" t="s">
        <v>294</v>
      </c>
      <c r="B85" s="183" t="s">
        <v>293</v>
      </c>
      <c r="C85" s="332"/>
      <c r="D85" s="332"/>
      <c r="E85" s="332"/>
    </row>
    <row r="86" spans="1:5" s="288" customFormat="1" ht="15.75" customHeight="1" thickBot="1">
      <c r="A86" s="333" t="s">
        <v>306</v>
      </c>
      <c r="B86" s="296" t="s">
        <v>430</v>
      </c>
      <c r="C86" s="194">
        <f>+C63+C67+C72+C75+C79+C85+C84</f>
        <v>35441</v>
      </c>
      <c r="D86" s="194">
        <f>+D63+D67+D72+D75+D79+D85+D84</f>
        <v>43710</v>
      </c>
      <c r="E86" s="194">
        <f>+E63+E67+E72+E75+E79+E85+E84</f>
        <v>51293</v>
      </c>
    </row>
    <row r="87" spans="1:5" s="288" customFormat="1" ht="16.5" customHeight="1" thickBot="1">
      <c r="A87" s="334" t="s">
        <v>429</v>
      </c>
      <c r="B87" s="297" t="s">
        <v>431</v>
      </c>
      <c r="C87" s="194">
        <f>+C62+C86</f>
        <v>494430</v>
      </c>
      <c r="D87" s="194">
        <f>+D62+D86</f>
        <v>549840</v>
      </c>
      <c r="E87" s="194">
        <f>+E62+E86</f>
        <v>554736</v>
      </c>
    </row>
    <row r="88" spans="1:5" s="288" customFormat="1" ht="83.25" customHeight="1">
      <c r="A88" s="3"/>
      <c r="B88" s="4"/>
      <c r="C88" s="195"/>
      <c r="D88" s="195"/>
      <c r="E88" s="195"/>
    </row>
    <row r="89" spans="1:5" ht="16.5" customHeight="1">
      <c r="A89" s="562" t="s">
        <v>43</v>
      </c>
      <c r="B89" s="562"/>
      <c r="C89" s="562"/>
      <c r="D89" s="286"/>
      <c r="E89" s="286"/>
    </row>
    <row r="90" spans="1:5" s="298" customFormat="1" ht="16.5" customHeight="1" thickBot="1">
      <c r="A90" s="563" t="s">
        <v>132</v>
      </c>
      <c r="B90" s="563"/>
      <c r="D90" s="105"/>
      <c r="E90" s="105" t="s">
        <v>187</v>
      </c>
    </row>
    <row r="91" spans="1:5" ht="37.5" customHeight="1" thickBot="1">
      <c r="A91" s="21" t="s">
        <v>66</v>
      </c>
      <c r="B91" s="22" t="s">
        <v>44</v>
      </c>
      <c r="C91" s="34" t="str">
        <f>+C3</f>
        <v>2016. évi előirányzat</v>
      </c>
      <c r="D91" s="34" t="str">
        <f>+D3</f>
        <v>2016. évi módosított</v>
      </c>
      <c r="E91" s="34" t="str">
        <f>+E3</f>
        <v>2016. évi teljesítés</v>
      </c>
    </row>
    <row r="92" spans="1:5" s="287" customFormat="1" ht="12" customHeight="1" thickBot="1">
      <c r="A92" s="29"/>
      <c r="B92" s="30" t="s">
        <v>445</v>
      </c>
      <c r="C92" s="31" t="s">
        <v>446</v>
      </c>
      <c r="D92" s="31" t="s">
        <v>447</v>
      </c>
      <c r="E92" s="31" t="s">
        <v>449</v>
      </c>
    </row>
    <row r="93" spans="1:5" ht="12" customHeight="1" thickBot="1">
      <c r="A93" s="20" t="s">
        <v>15</v>
      </c>
      <c r="B93" s="26" t="s">
        <v>389</v>
      </c>
      <c r="C93" s="187">
        <f>C94+C95+C96+C97+C98+C111</f>
        <v>450682</v>
      </c>
      <c r="D93" s="187">
        <f>D94+D95+D96+D97+D98+D111</f>
        <v>498181</v>
      </c>
      <c r="E93" s="187">
        <f>+E94+E95+E96+E97+E98+E111</f>
        <v>463233</v>
      </c>
    </row>
    <row r="94" spans="1:5" ht="12" customHeight="1">
      <c r="A94" s="15" t="s">
        <v>83</v>
      </c>
      <c r="B94" s="8" t="s">
        <v>45</v>
      </c>
      <c r="C94" s="189">
        <f>164604+27552+46025</f>
        <v>238181</v>
      </c>
      <c r="D94" s="189">
        <v>260000</v>
      </c>
      <c r="E94" s="189">
        <f>179138+26806+48089</f>
        <v>254033</v>
      </c>
    </row>
    <row r="95" spans="1:5" ht="12" customHeight="1">
      <c r="A95" s="12" t="s">
        <v>84</v>
      </c>
      <c r="B95" s="6" t="s">
        <v>162</v>
      </c>
      <c r="C95" s="190">
        <f>25168+7648+12427</f>
        <v>45243</v>
      </c>
      <c r="D95" s="190">
        <v>50000</v>
      </c>
      <c r="E95" s="190">
        <f>28135+7359+13022</f>
        <v>48516</v>
      </c>
    </row>
    <row r="96" spans="1:5" ht="12" customHeight="1">
      <c r="A96" s="12" t="s">
        <v>85</v>
      </c>
      <c r="B96" s="6" t="s">
        <v>119</v>
      </c>
      <c r="C96" s="192">
        <f>62689+6845+43073</f>
        <v>112607</v>
      </c>
      <c r="D96" s="192">
        <v>133083</v>
      </c>
      <c r="E96" s="192">
        <f>74949+33743+5410</f>
        <v>114102</v>
      </c>
    </row>
    <row r="97" spans="1:5" ht="12" customHeight="1">
      <c r="A97" s="12" t="s">
        <v>86</v>
      </c>
      <c r="B97" s="9" t="s">
        <v>163</v>
      </c>
      <c r="C97" s="192">
        <f>9200+3398</f>
        <v>12598</v>
      </c>
      <c r="D97" s="192">
        <f>9200+3398</f>
        <v>12598</v>
      </c>
      <c r="E97" s="192">
        <f>5208+2917</f>
        <v>8125</v>
      </c>
    </row>
    <row r="98" spans="1:5" ht="12" customHeight="1">
      <c r="A98" s="12" t="s">
        <v>94</v>
      </c>
      <c r="B98" s="17" t="s">
        <v>164</v>
      </c>
      <c r="C98" s="192">
        <v>38053</v>
      </c>
      <c r="D98" s="192">
        <v>38500</v>
      </c>
      <c r="E98" s="192">
        <v>38457</v>
      </c>
    </row>
    <row r="99" spans="1:5" ht="12" customHeight="1">
      <c r="A99" s="12" t="s">
        <v>87</v>
      </c>
      <c r="B99" s="6" t="s">
        <v>394</v>
      </c>
      <c r="C99" s="192"/>
      <c r="D99" s="192"/>
      <c r="E99" s="192"/>
    </row>
    <row r="100" spans="1:5" ht="12" customHeight="1">
      <c r="A100" s="12" t="s">
        <v>88</v>
      </c>
      <c r="B100" s="109" t="s">
        <v>393</v>
      </c>
      <c r="C100" s="192"/>
      <c r="D100" s="192"/>
      <c r="E100" s="192"/>
    </row>
    <row r="101" spans="1:5" ht="12" customHeight="1">
      <c r="A101" s="12" t="s">
        <v>95</v>
      </c>
      <c r="B101" s="109" t="s">
        <v>392</v>
      </c>
      <c r="C101" s="192"/>
      <c r="D101" s="192"/>
      <c r="E101" s="192"/>
    </row>
    <row r="102" spans="1:5" ht="12" customHeight="1">
      <c r="A102" s="12" t="s">
        <v>96</v>
      </c>
      <c r="B102" s="107" t="s">
        <v>309</v>
      </c>
      <c r="C102" s="192"/>
      <c r="D102" s="192"/>
      <c r="E102" s="192"/>
    </row>
    <row r="103" spans="1:5" ht="12" customHeight="1">
      <c r="A103" s="12" t="s">
        <v>97</v>
      </c>
      <c r="B103" s="108" t="s">
        <v>310</v>
      </c>
      <c r="C103" s="192"/>
      <c r="D103" s="192"/>
      <c r="E103" s="192"/>
    </row>
    <row r="104" spans="1:5" ht="12" customHeight="1">
      <c r="A104" s="12" t="s">
        <v>98</v>
      </c>
      <c r="B104" s="108" t="s">
        <v>311</v>
      </c>
      <c r="C104" s="192"/>
      <c r="D104" s="192"/>
      <c r="E104" s="192"/>
    </row>
    <row r="105" spans="1:5" ht="12" customHeight="1">
      <c r="A105" s="12" t="s">
        <v>100</v>
      </c>
      <c r="B105" s="107" t="s">
        <v>312</v>
      </c>
      <c r="C105" s="192"/>
      <c r="D105" s="192"/>
      <c r="E105" s="192"/>
    </row>
    <row r="106" spans="1:5" ht="12" customHeight="1">
      <c r="A106" s="12" t="s">
        <v>165</v>
      </c>
      <c r="B106" s="107" t="s">
        <v>313</v>
      </c>
      <c r="C106" s="192"/>
      <c r="D106" s="192"/>
      <c r="E106" s="192"/>
    </row>
    <row r="107" spans="1:5" ht="12" customHeight="1">
      <c r="A107" s="12" t="s">
        <v>307</v>
      </c>
      <c r="B107" s="108" t="s">
        <v>314</v>
      </c>
      <c r="C107" s="192"/>
      <c r="D107" s="192"/>
      <c r="E107" s="192"/>
    </row>
    <row r="108" spans="1:5" ht="12" customHeight="1">
      <c r="A108" s="11" t="s">
        <v>308</v>
      </c>
      <c r="B108" s="109" t="s">
        <v>315</v>
      </c>
      <c r="C108" s="192"/>
      <c r="D108" s="192"/>
      <c r="E108" s="192"/>
    </row>
    <row r="109" spans="1:5" ht="12" customHeight="1">
      <c r="A109" s="12" t="s">
        <v>390</v>
      </c>
      <c r="B109" s="109" t="s">
        <v>316</v>
      </c>
      <c r="C109" s="192"/>
      <c r="D109" s="192"/>
      <c r="E109" s="192"/>
    </row>
    <row r="110" spans="1:5" ht="12" customHeight="1">
      <c r="A110" s="14" t="s">
        <v>391</v>
      </c>
      <c r="B110" s="109" t="s">
        <v>317</v>
      </c>
      <c r="C110" s="192"/>
      <c r="D110" s="192"/>
      <c r="E110" s="192"/>
    </row>
    <row r="111" spans="1:5" ht="12" customHeight="1">
      <c r="A111" s="12" t="s">
        <v>395</v>
      </c>
      <c r="B111" s="9" t="s">
        <v>46</v>
      </c>
      <c r="C111" s="190">
        <v>4000</v>
      </c>
      <c r="D111" s="190">
        <v>4000</v>
      </c>
      <c r="E111" s="190"/>
    </row>
    <row r="112" spans="1:5" ht="12" customHeight="1">
      <c r="A112" s="12" t="s">
        <v>396</v>
      </c>
      <c r="B112" s="6" t="s">
        <v>398</v>
      </c>
      <c r="C112" s="190">
        <v>2000</v>
      </c>
      <c r="D112" s="190">
        <v>2000</v>
      </c>
      <c r="E112" s="190"/>
    </row>
    <row r="113" spans="1:5" ht="12" customHeight="1" thickBot="1">
      <c r="A113" s="16" t="s">
        <v>397</v>
      </c>
      <c r="B113" s="352" t="s">
        <v>399</v>
      </c>
      <c r="C113" s="196">
        <v>2000</v>
      </c>
      <c r="D113" s="196">
        <v>2000</v>
      </c>
      <c r="E113" s="196"/>
    </row>
    <row r="114" spans="1:5" ht="12" customHeight="1" thickBot="1">
      <c r="A114" s="349" t="s">
        <v>16</v>
      </c>
      <c r="B114" s="350" t="s">
        <v>318</v>
      </c>
      <c r="C114" s="351">
        <f>+C115+C117+C119</f>
        <v>33766</v>
      </c>
      <c r="D114" s="351">
        <f>+D115+D117+D119</f>
        <v>41677</v>
      </c>
      <c r="E114" s="351">
        <f>+E115+E117+E119</f>
        <v>40317</v>
      </c>
    </row>
    <row r="115" spans="1:5" ht="12" customHeight="1">
      <c r="A115" s="13" t="s">
        <v>89</v>
      </c>
      <c r="B115" s="6" t="s">
        <v>186</v>
      </c>
      <c r="C115" s="191">
        <f>30193+444+572</f>
        <v>31209</v>
      </c>
      <c r="D115" s="191">
        <v>28000</v>
      </c>
      <c r="E115" s="191">
        <f>26101+850+119</f>
        <v>27070</v>
      </c>
    </row>
    <row r="116" spans="1:5" ht="12" customHeight="1">
      <c r="A116" s="13" t="s">
        <v>90</v>
      </c>
      <c r="B116" s="10" t="s">
        <v>322</v>
      </c>
      <c r="C116" s="191"/>
      <c r="D116" s="191">
        <v>3300</v>
      </c>
      <c r="E116" s="191">
        <v>3300</v>
      </c>
    </row>
    <row r="117" spans="1:5" ht="12" customHeight="1">
      <c r="A117" s="13" t="s">
        <v>91</v>
      </c>
      <c r="B117" s="10" t="s">
        <v>166</v>
      </c>
      <c r="C117" s="190"/>
      <c r="D117" s="190">
        <v>10000</v>
      </c>
      <c r="E117" s="190">
        <v>9570</v>
      </c>
    </row>
    <row r="118" spans="1:5" ht="12" customHeight="1">
      <c r="A118" s="13" t="s">
        <v>92</v>
      </c>
      <c r="B118" s="10" t="s">
        <v>323</v>
      </c>
      <c r="C118" s="174"/>
      <c r="D118" s="174"/>
      <c r="E118" s="174"/>
    </row>
    <row r="119" spans="1:5" ht="12" customHeight="1">
      <c r="A119" s="13" t="s">
        <v>93</v>
      </c>
      <c r="B119" s="185" t="s">
        <v>189</v>
      </c>
      <c r="C119" s="174">
        <v>2557</v>
      </c>
      <c r="D119" s="174">
        <v>3677</v>
      </c>
      <c r="E119" s="174">
        <v>3677</v>
      </c>
    </row>
    <row r="120" spans="1:5" ht="12" customHeight="1">
      <c r="A120" s="13" t="s">
        <v>99</v>
      </c>
      <c r="B120" s="184" t="s">
        <v>383</v>
      </c>
      <c r="C120" s="174"/>
      <c r="D120" s="174"/>
      <c r="E120" s="174"/>
    </row>
    <row r="121" spans="1:5" ht="12" customHeight="1">
      <c r="A121" s="13" t="s">
        <v>101</v>
      </c>
      <c r="B121" s="285" t="s">
        <v>328</v>
      </c>
      <c r="C121" s="174"/>
      <c r="D121" s="174"/>
      <c r="E121" s="174"/>
    </row>
    <row r="122" spans="1:5" ht="15.75">
      <c r="A122" s="13" t="s">
        <v>167</v>
      </c>
      <c r="B122" s="108" t="s">
        <v>311</v>
      </c>
      <c r="C122" s="174"/>
      <c r="D122" s="174"/>
      <c r="E122" s="174"/>
    </row>
    <row r="123" spans="1:5" ht="12" customHeight="1">
      <c r="A123" s="13" t="s">
        <v>168</v>
      </c>
      <c r="B123" s="108" t="s">
        <v>327</v>
      </c>
      <c r="C123" s="174">
        <v>2557</v>
      </c>
      <c r="D123" s="174">
        <v>2557</v>
      </c>
      <c r="E123" s="174">
        <v>2557</v>
      </c>
    </row>
    <row r="124" spans="1:5" ht="12" customHeight="1">
      <c r="A124" s="13" t="s">
        <v>169</v>
      </c>
      <c r="B124" s="108" t="s">
        <v>326</v>
      </c>
      <c r="C124" s="174"/>
      <c r="D124" s="174"/>
      <c r="E124" s="174"/>
    </row>
    <row r="125" spans="1:5" ht="12" customHeight="1">
      <c r="A125" s="13" t="s">
        <v>319</v>
      </c>
      <c r="B125" s="108" t="s">
        <v>314</v>
      </c>
      <c r="C125" s="174"/>
      <c r="D125" s="174"/>
      <c r="E125" s="174"/>
    </row>
    <row r="126" spans="1:5" ht="12" customHeight="1">
      <c r="A126" s="13" t="s">
        <v>320</v>
      </c>
      <c r="B126" s="108" t="s">
        <v>325</v>
      </c>
      <c r="C126" s="174"/>
      <c r="D126" s="174"/>
      <c r="E126" s="174"/>
    </row>
    <row r="127" spans="1:5" ht="16.5" thickBot="1">
      <c r="A127" s="11" t="s">
        <v>321</v>
      </c>
      <c r="B127" s="108" t="s">
        <v>324</v>
      </c>
      <c r="C127" s="175"/>
      <c r="D127" s="175">
        <v>1120</v>
      </c>
      <c r="E127" s="175">
        <v>1120</v>
      </c>
    </row>
    <row r="128" spans="1:5" ht="12" customHeight="1" thickBot="1">
      <c r="A128" s="18" t="s">
        <v>17</v>
      </c>
      <c r="B128" s="91" t="s">
        <v>400</v>
      </c>
      <c r="C128" s="188">
        <f>+C93+C114</f>
        <v>484448</v>
      </c>
      <c r="D128" s="188">
        <f>+D93+D114</f>
        <v>539858</v>
      </c>
      <c r="E128" s="188">
        <f>+E93+E114</f>
        <v>503550</v>
      </c>
    </row>
    <row r="129" spans="1:5" ht="12" customHeight="1" thickBot="1">
      <c r="A129" s="18" t="s">
        <v>18</v>
      </c>
      <c r="B129" s="91" t="s">
        <v>401</v>
      </c>
      <c r="C129" s="188">
        <f>+C130+C131+C132</f>
        <v>1671</v>
      </c>
      <c r="D129" s="188">
        <f>+D130+D131+D132</f>
        <v>1671</v>
      </c>
      <c r="E129" s="188">
        <f>+E130+E131+E132</f>
        <v>1253</v>
      </c>
    </row>
    <row r="130" spans="1:5" ht="12" customHeight="1">
      <c r="A130" s="13" t="s">
        <v>223</v>
      </c>
      <c r="B130" s="10" t="s">
        <v>408</v>
      </c>
      <c r="C130" s="174">
        <v>1671</v>
      </c>
      <c r="D130" s="174">
        <v>1671</v>
      </c>
      <c r="E130" s="174">
        <v>1253</v>
      </c>
    </row>
    <row r="131" spans="1:5" ht="12" customHeight="1">
      <c r="A131" s="13" t="s">
        <v>224</v>
      </c>
      <c r="B131" s="10" t="s">
        <v>409</v>
      </c>
      <c r="C131" s="174"/>
      <c r="D131" s="174"/>
      <c r="E131" s="174"/>
    </row>
    <row r="132" spans="1:5" ht="12" customHeight="1" thickBot="1">
      <c r="A132" s="11" t="s">
        <v>225</v>
      </c>
      <c r="B132" s="10" t="s">
        <v>410</v>
      </c>
      <c r="C132" s="174"/>
      <c r="D132" s="174"/>
      <c r="E132" s="174"/>
    </row>
    <row r="133" spans="1:5" ht="12" customHeight="1" thickBot="1">
      <c r="A133" s="18" t="s">
        <v>19</v>
      </c>
      <c r="B133" s="91" t="s">
        <v>402</v>
      </c>
      <c r="C133" s="188">
        <f>SUM(C134:C139)</f>
        <v>0</v>
      </c>
      <c r="D133" s="188">
        <f>SUM(D134:D139)</f>
        <v>0</v>
      </c>
      <c r="E133" s="188">
        <f>+E134+E135+E136+E137+E138+E139</f>
        <v>0</v>
      </c>
    </row>
    <row r="134" spans="1:5" ht="12" customHeight="1">
      <c r="A134" s="13" t="s">
        <v>76</v>
      </c>
      <c r="B134" s="7" t="s">
        <v>411</v>
      </c>
      <c r="C134" s="174"/>
      <c r="D134" s="174"/>
      <c r="E134" s="174"/>
    </row>
    <row r="135" spans="1:5" ht="12" customHeight="1">
      <c r="A135" s="13" t="s">
        <v>77</v>
      </c>
      <c r="B135" s="7" t="s">
        <v>403</v>
      </c>
      <c r="C135" s="174"/>
      <c r="D135" s="174"/>
      <c r="E135" s="174"/>
    </row>
    <row r="136" spans="1:5" ht="12" customHeight="1">
      <c r="A136" s="13" t="s">
        <v>78</v>
      </c>
      <c r="B136" s="7" t="s">
        <v>404</v>
      </c>
      <c r="C136" s="174"/>
      <c r="D136" s="174"/>
      <c r="E136" s="174"/>
    </row>
    <row r="137" spans="1:5" ht="12" customHeight="1">
      <c r="A137" s="13" t="s">
        <v>154</v>
      </c>
      <c r="B137" s="7" t="s">
        <v>405</v>
      </c>
      <c r="C137" s="174"/>
      <c r="D137" s="174"/>
      <c r="E137" s="174"/>
    </row>
    <row r="138" spans="1:5" ht="12" customHeight="1">
      <c r="A138" s="13" t="s">
        <v>155</v>
      </c>
      <c r="B138" s="7" t="s">
        <v>406</v>
      </c>
      <c r="C138" s="174"/>
      <c r="D138" s="174"/>
      <c r="E138" s="174"/>
    </row>
    <row r="139" spans="1:5" ht="12" customHeight="1" thickBot="1">
      <c r="A139" s="11" t="s">
        <v>156</v>
      </c>
      <c r="B139" s="7" t="s">
        <v>407</v>
      </c>
      <c r="C139" s="174"/>
      <c r="D139" s="174"/>
      <c r="E139" s="174"/>
    </row>
    <row r="140" spans="1:5" ht="12" customHeight="1" thickBot="1">
      <c r="A140" s="18" t="s">
        <v>20</v>
      </c>
      <c r="B140" s="91" t="s">
        <v>415</v>
      </c>
      <c r="C140" s="194">
        <f>+C141+C142+C143+C144</f>
        <v>8311</v>
      </c>
      <c r="D140" s="194">
        <f>+D141+D142+D143+D144</f>
        <v>8311</v>
      </c>
      <c r="E140" s="194">
        <f>+E141+E142+E144+E145+E143</f>
        <v>8292</v>
      </c>
    </row>
    <row r="141" spans="1:5" ht="12" customHeight="1">
      <c r="A141" s="13" t="s">
        <v>79</v>
      </c>
      <c r="B141" s="7" t="s">
        <v>329</v>
      </c>
      <c r="C141" s="174"/>
      <c r="D141" s="174"/>
      <c r="E141" s="174"/>
    </row>
    <row r="142" spans="1:5" ht="12" customHeight="1">
      <c r="A142" s="13" t="s">
        <v>80</v>
      </c>
      <c r="B142" s="7" t="s">
        <v>330</v>
      </c>
      <c r="C142" s="174">
        <v>7516</v>
      </c>
      <c r="D142" s="174">
        <v>7516</v>
      </c>
      <c r="E142" s="174">
        <v>7516</v>
      </c>
    </row>
    <row r="143" spans="1:5" ht="12" customHeight="1">
      <c r="A143" s="13" t="s">
        <v>243</v>
      </c>
      <c r="B143" s="7" t="s">
        <v>416</v>
      </c>
      <c r="C143" s="174"/>
      <c r="D143" s="174"/>
      <c r="E143" s="174"/>
    </row>
    <row r="144" spans="1:5" ht="12" customHeight="1" thickBot="1">
      <c r="A144" s="11" t="s">
        <v>244</v>
      </c>
      <c r="B144" s="5" t="s">
        <v>349</v>
      </c>
      <c r="C144" s="174">
        <v>795</v>
      </c>
      <c r="D144" s="174">
        <v>795</v>
      </c>
      <c r="E144" s="174">
        <v>776</v>
      </c>
    </row>
    <row r="145" spans="1:5" ht="12" customHeight="1" thickBot="1">
      <c r="A145" s="18" t="s">
        <v>21</v>
      </c>
      <c r="B145" s="91" t="s">
        <v>417</v>
      </c>
      <c r="C145" s="197">
        <f>SUM(C146:C150)</f>
        <v>0</v>
      </c>
      <c r="D145" s="197">
        <f>SUM(D146:D150)</f>
        <v>0</v>
      </c>
      <c r="E145" s="197"/>
    </row>
    <row r="146" spans="1:5" ht="12" customHeight="1">
      <c r="A146" s="13" t="s">
        <v>81</v>
      </c>
      <c r="B146" s="7" t="s">
        <v>412</v>
      </c>
      <c r="C146" s="174"/>
      <c r="D146" s="174"/>
      <c r="E146" s="174">
        <f>+E147+E148+E149+E150+E151</f>
        <v>0</v>
      </c>
    </row>
    <row r="147" spans="1:5" ht="12" customHeight="1">
      <c r="A147" s="13" t="s">
        <v>82</v>
      </c>
      <c r="B147" s="7" t="s">
        <v>419</v>
      </c>
      <c r="C147" s="174"/>
      <c r="D147" s="174"/>
      <c r="E147" s="174"/>
    </row>
    <row r="148" spans="1:5" ht="12" customHeight="1">
      <c r="A148" s="13" t="s">
        <v>255</v>
      </c>
      <c r="B148" s="7" t="s">
        <v>414</v>
      </c>
      <c r="C148" s="174"/>
      <c r="D148" s="174"/>
      <c r="E148" s="174"/>
    </row>
    <row r="149" spans="1:5" ht="12" customHeight="1">
      <c r="A149" s="13" t="s">
        <v>256</v>
      </c>
      <c r="B149" s="7" t="s">
        <v>420</v>
      </c>
      <c r="C149" s="174"/>
      <c r="D149" s="174"/>
      <c r="E149" s="174"/>
    </row>
    <row r="150" spans="1:5" ht="12" customHeight="1" thickBot="1">
      <c r="A150" s="13" t="s">
        <v>418</v>
      </c>
      <c r="B150" s="7" t="s">
        <v>421</v>
      </c>
      <c r="C150" s="174"/>
      <c r="D150" s="174"/>
      <c r="E150" s="174"/>
    </row>
    <row r="151" spans="1:5" ht="12" customHeight="1" thickBot="1">
      <c r="A151" s="18" t="s">
        <v>22</v>
      </c>
      <c r="B151" s="91" t="s">
        <v>422</v>
      </c>
      <c r="C151" s="353"/>
      <c r="D151" s="353"/>
      <c r="E151" s="353"/>
    </row>
    <row r="152" spans="1:5" ht="12" customHeight="1" thickBot="1">
      <c r="A152" s="18" t="s">
        <v>23</v>
      </c>
      <c r="B152" s="91" t="s">
        <v>423</v>
      </c>
      <c r="C152" s="353"/>
      <c r="D152" s="353"/>
      <c r="E152" s="353"/>
    </row>
    <row r="153" spans="1:9" ht="15" customHeight="1" thickBot="1">
      <c r="A153" s="18" t="s">
        <v>24</v>
      </c>
      <c r="B153" s="91" t="s">
        <v>425</v>
      </c>
      <c r="C153" s="299">
        <f>+C129+C133+C140+C145+C151+C152</f>
        <v>9982</v>
      </c>
      <c r="D153" s="299">
        <f>+D129+D133+D140+D145+D151+D152</f>
        <v>9982</v>
      </c>
      <c r="E153" s="299">
        <f>+E129+E133+E140+E145+E151+E152</f>
        <v>9545</v>
      </c>
      <c r="F153" s="300"/>
      <c r="G153" s="301"/>
      <c r="H153" s="301"/>
      <c r="I153" s="301"/>
    </row>
    <row r="154" spans="1:5" s="288" customFormat="1" ht="12.75" customHeight="1" thickBot="1">
      <c r="A154" s="186" t="s">
        <v>25</v>
      </c>
      <c r="B154" s="266" t="s">
        <v>424</v>
      </c>
      <c r="C154" s="299">
        <f>+C128+C153</f>
        <v>494430</v>
      </c>
      <c r="D154" s="299">
        <f>+D128+D153</f>
        <v>549840</v>
      </c>
      <c r="E154" s="299">
        <f>+E128+E153</f>
        <v>513095</v>
      </c>
    </row>
    <row r="155" ht="7.5" customHeight="1"/>
    <row r="156" spans="1:5" ht="15.75">
      <c r="A156" s="564" t="s">
        <v>331</v>
      </c>
      <c r="B156" s="564"/>
      <c r="C156" s="564"/>
      <c r="D156" s="286"/>
      <c r="E156" s="286"/>
    </row>
    <row r="157" spans="1:5" ht="15" customHeight="1" thickBot="1">
      <c r="A157" s="561" t="s">
        <v>133</v>
      </c>
      <c r="B157" s="561"/>
      <c r="C157" s="198"/>
      <c r="D157" s="198"/>
      <c r="E157" s="198" t="s">
        <v>187</v>
      </c>
    </row>
    <row r="158" spans="1:5" ht="13.5" customHeight="1" thickBot="1">
      <c r="A158" s="18">
        <v>1</v>
      </c>
      <c r="B158" s="25" t="s">
        <v>426</v>
      </c>
      <c r="C158" s="188">
        <f>+C62-C128</f>
        <v>-25459</v>
      </c>
      <c r="D158" s="188">
        <f>+D62-D128</f>
        <v>-33728</v>
      </c>
      <c r="E158" s="188">
        <f>+E62-E128</f>
        <v>-107</v>
      </c>
    </row>
    <row r="159" spans="1:5" ht="27.75" customHeight="1" thickBot="1">
      <c r="A159" s="18" t="s">
        <v>16</v>
      </c>
      <c r="B159" s="25" t="s">
        <v>432</v>
      </c>
      <c r="C159" s="188">
        <f>+C86-C153</f>
        <v>25459</v>
      </c>
      <c r="D159" s="188">
        <f>+D86-D153</f>
        <v>33728</v>
      </c>
      <c r="E159" s="188">
        <f>+E86-E153</f>
        <v>41748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7" r:id="rId1"/>
  <headerFooter alignWithMargins="0">
    <oddHeader>&amp;C&amp;"Times New Roman CE,Félkövér"&amp;12
BUJ KÖZSÉG Önkormányzat
2016. ÉVI KÖLTSÉGVETÉSÉNEK ÖSSZEVONT MÉRLEGE&amp;10
&amp;R&amp;"Times New Roman CE,Félkövér dőlt"&amp;11 1.1. melléklet a ........./2017. (.......) önkormányzati rendelethez</oddHeader>
  </headerFooter>
  <rowBreaks count="2" manualBreakCount="2">
    <brk id="87" max="4" man="1"/>
    <brk id="8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15" zoomScaleNormal="115" zoomScaleSheetLayoutView="100" workbookViewId="0" topLeftCell="A7">
      <selection activeCell="H10" sqref="H10"/>
    </sheetView>
  </sheetViews>
  <sheetFormatPr defaultColWidth="9.00390625" defaultRowHeight="12.75"/>
  <cols>
    <col min="1" max="1" width="6.875" style="47" customWidth="1"/>
    <col min="2" max="2" width="55.125" style="113" customWidth="1"/>
    <col min="3" max="5" width="16.375" style="47" customWidth="1"/>
    <col min="6" max="6" width="55.125" style="47" customWidth="1"/>
    <col min="7" max="9" width="16.375" style="47" customWidth="1"/>
    <col min="10" max="10" width="4.875" style="47" customWidth="1"/>
    <col min="11" max="16384" width="9.375" style="47" customWidth="1"/>
  </cols>
  <sheetData>
    <row r="1" spans="2:10" ht="39.75" customHeight="1">
      <c r="B1" s="210" t="s">
        <v>137</v>
      </c>
      <c r="C1" s="211"/>
      <c r="D1" s="211"/>
      <c r="E1" s="211"/>
      <c r="F1" s="211"/>
      <c r="G1" s="211"/>
      <c r="H1" s="211"/>
      <c r="I1" s="211"/>
      <c r="J1" s="567" t="s">
        <v>544</v>
      </c>
    </row>
    <row r="2" spans="7:10" ht="14.25" thickBot="1">
      <c r="G2" s="212"/>
      <c r="H2" s="212"/>
      <c r="I2" s="212" t="s">
        <v>57</v>
      </c>
      <c r="J2" s="567"/>
    </row>
    <row r="3" spans="1:10" ht="18" customHeight="1" thickBot="1">
      <c r="A3" s="565" t="s">
        <v>66</v>
      </c>
      <c r="B3" s="213" t="s">
        <v>52</v>
      </c>
      <c r="C3" s="214"/>
      <c r="D3" s="214"/>
      <c r="E3" s="214"/>
      <c r="F3" s="213" t="s">
        <v>53</v>
      </c>
      <c r="G3" s="215"/>
      <c r="H3" s="215"/>
      <c r="I3" s="215"/>
      <c r="J3" s="567"/>
    </row>
    <row r="4" spans="1:10" s="216" customFormat="1" ht="35.25" customHeight="1" thickBot="1">
      <c r="A4" s="566"/>
      <c r="B4" s="114" t="s">
        <v>58</v>
      </c>
      <c r="C4" s="115" t="s">
        <v>526</v>
      </c>
      <c r="D4" s="115" t="s">
        <v>527</v>
      </c>
      <c r="E4" s="115" t="s">
        <v>528</v>
      </c>
      <c r="F4" s="114" t="s">
        <v>58</v>
      </c>
      <c r="G4" s="115" t="s">
        <v>526</v>
      </c>
      <c r="H4" s="115" t="s">
        <v>527</v>
      </c>
      <c r="I4" s="115" t="s">
        <v>528</v>
      </c>
      <c r="J4" s="567"/>
    </row>
    <row r="5" spans="1:10" s="221" customFormat="1" ht="12" customHeight="1" thickBot="1">
      <c r="A5" s="217"/>
      <c r="B5" s="218" t="s">
        <v>445</v>
      </c>
      <c r="C5" s="219" t="s">
        <v>446</v>
      </c>
      <c r="D5" s="219" t="s">
        <v>447</v>
      </c>
      <c r="E5" s="219" t="s">
        <v>449</v>
      </c>
      <c r="F5" s="218" t="s">
        <v>448</v>
      </c>
      <c r="G5" s="220" t="s">
        <v>450</v>
      </c>
      <c r="H5" s="220" t="s">
        <v>451</v>
      </c>
      <c r="I5" s="220" t="s">
        <v>452</v>
      </c>
      <c r="J5" s="567"/>
    </row>
    <row r="6" spans="1:10" ht="12.75" customHeight="1">
      <c r="A6" s="222" t="s">
        <v>15</v>
      </c>
      <c r="B6" s="223" t="s">
        <v>332</v>
      </c>
      <c r="C6" s="199">
        <v>209180</v>
      </c>
      <c r="D6" s="199">
        <v>216308</v>
      </c>
      <c r="E6" s="199">
        <v>216308</v>
      </c>
      <c r="F6" s="223" t="s">
        <v>59</v>
      </c>
      <c r="G6" s="205">
        <v>238181</v>
      </c>
      <c r="H6" s="205">
        <v>260000</v>
      </c>
      <c r="I6" s="205">
        <v>254033</v>
      </c>
      <c r="J6" s="567"/>
    </row>
    <row r="7" spans="1:10" ht="12.75" customHeight="1">
      <c r="A7" s="224" t="s">
        <v>16</v>
      </c>
      <c r="B7" s="225" t="s">
        <v>333</v>
      </c>
      <c r="C7" s="200">
        <v>181071</v>
      </c>
      <c r="D7" s="200">
        <v>223000</v>
      </c>
      <c r="E7" s="200">
        <v>223182</v>
      </c>
      <c r="F7" s="225" t="s">
        <v>162</v>
      </c>
      <c r="G7" s="206">
        <v>45243</v>
      </c>
      <c r="H7" s="206">
        <v>50000</v>
      </c>
      <c r="I7" s="206">
        <v>48516</v>
      </c>
      <c r="J7" s="567"/>
    </row>
    <row r="8" spans="1:10" ht="12.75" customHeight="1">
      <c r="A8" s="224" t="s">
        <v>17</v>
      </c>
      <c r="B8" s="225" t="s">
        <v>354</v>
      </c>
      <c r="C8" s="200"/>
      <c r="D8" s="200"/>
      <c r="E8" s="200"/>
      <c r="F8" s="225" t="s">
        <v>192</v>
      </c>
      <c r="G8" s="206">
        <v>112607</v>
      </c>
      <c r="H8" s="206">
        <v>133083</v>
      </c>
      <c r="I8" s="206">
        <v>114102</v>
      </c>
      <c r="J8" s="567"/>
    </row>
    <row r="9" spans="1:10" ht="12.75" customHeight="1">
      <c r="A9" s="224" t="s">
        <v>18</v>
      </c>
      <c r="B9" s="225" t="s">
        <v>153</v>
      </c>
      <c r="C9" s="200">
        <v>18600</v>
      </c>
      <c r="D9" s="200">
        <v>17450</v>
      </c>
      <c r="E9" s="200">
        <v>17462</v>
      </c>
      <c r="F9" s="225" t="s">
        <v>163</v>
      </c>
      <c r="G9" s="206">
        <v>12598</v>
      </c>
      <c r="H9" s="206">
        <v>12598</v>
      </c>
      <c r="I9" s="206">
        <v>8125</v>
      </c>
      <c r="J9" s="567"/>
    </row>
    <row r="10" spans="1:10" ht="12.75" customHeight="1">
      <c r="A10" s="224" t="s">
        <v>19</v>
      </c>
      <c r="B10" s="226" t="s">
        <v>376</v>
      </c>
      <c r="C10" s="200">
        <v>35438</v>
      </c>
      <c r="D10" s="200">
        <v>42372</v>
      </c>
      <c r="E10" s="200">
        <v>39455</v>
      </c>
      <c r="F10" s="225" t="s">
        <v>164</v>
      </c>
      <c r="G10" s="206">
        <v>38053</v>
      </c>
      <c r="H10" s="206">
        <v>38500</v>
      </c>
      <c r="I10" s="206">
        <v>38457</v>
      </c>
      <c r="J10" s="567"/>
    </row>
    <row r="11" spans="1:10" ht="12.75" customHeight="1">
      <c r="A11" s="224" t="s">
        <v>20</v>
      </c>
      <c r="B11" s="225" t="s">
        <v>334</v>
      </c>
      <c r="C11" s="201">
        <v>730</v>
      </c>
      <c r="D11" s="201">
        <v>1000</v>
      </c>
      <c r="E11" s="201">
        <v>1036</v>
      </c>
      <c r="F11" s="225" t="s">
        <v>46</v>
      </c>
      <c r="G11" s="206">
        <v>4000</v>
      </c>
      <c r="H11" s="206">
        <v>4000</v>
      </c>
      <c r="I11" s="206"/>
      <c r="J11" s="567"/>
    </row>
    <row r="12" spans="1:10" ht="12.75" customHeight="1">
      <c r="A12" s="224" t="s">
        <v>21</v>
      </c>
      <c r="B12" s="225" t="s">
        <v>433</v>
      </c>
      <c r="C12" s="200"/>
      <c r="D12" s="200"/>
      <c r="E12" s="200"/>
      <c r="F12" s="39"/>
      <c r="G12" s="206"/>
      <c r="H12" s="206"/>
      <c r="I12" s="206"/>
      <c r="J12" s="567"/>
    </row>
    <row r="13" spans="1:10" ht="12.75" customHeight="1">
      <c r="A13" s="224" t="s">
        <v>22</v>
      </c>
      <c r="B13" s="39"/>
      <c r="C13" s="200"/>
      <c r="D13" s="200"/>
      <c r="E13" s="200"/>
      <c r="F13" s="39"/>
      <c r="G13" s="206"/>
      <c r="H13" s="206"/>
      <c r="I13" s="206"/>
      <c r="J13" s="567"/>
    </row>
    <row r="14" spans="1:10" ht="12.75" customHeight="1">
      <c r="A14" s="224" t="s">
        <v>23</v>
      </c>
      <c r="B14" s="302"/>
      <c r="C14" s="201"/>
      <c r="D14" s="201"/>
      <c r="E14" s="201"/>
      <c r="F14" s="39"/>
      <c r="G14" s="206"/>
      <c r="H14" s="206"/>
      <c r="I14" s="206"/>
      <c r="J14" s="567"/>
    </row>
    <row r="15" spans="1:10" ht="12.75" customHeight="1">
      <c r="A15" s="224" t="s">
        <v>24</v>
      </c>
      <c r="B15" s="39"/>
      <c r="C15" s="200"/>
      <c r="D15" s="200"/>
      <c r="E15" s="200"/>
      <c r="F15" s="39"/>
      <c r="G15" s="206"/>
      <c r="H15" s="206"/>
      <c r="I15" s="206"/>
      <c r="J15" s="567"/>
    </row>
    <row r="16" spans="1:10" ht="12.75" customHeight="1">
      <c r="A16" s="224" t="s">
        <v>25</v>
      </c>
      <c r="B16" s="39"/>
      <c r="C16" s="200"/>
      <c r="D16" s="200"/>
      <c r="E16" s="200"/>
      <c r="F16" s="39"/>
      <c r="G16" s="206"/>
      <c r="H16" s="206"/>
      <c r="I16" s="206"/>
      <c r="J16" s="567"/>
    </row>
    <row r="17" spans="1:10" ht="12.75" customHeight="1" thickBot="1">
      <c r="A17" s="224" t="s">
        <v>26</v>
      </c>
      <c r="B17" s="49"/>
      <c r="C17" s="202"/>
      <c r="D17" s="202"/>
      <c r="E17" s="202"/>
      <c r="F17" s="39"/>
      <c r="G17" s="207"/>
      <c r="H17" s="207"/>
      <c r="I17" s="207"/>
      <c r="J17" s="567"/>
    </row>
    <row r="18" spans="1:10" ht="15.75" customHeight="1" thickBot="1">
      <c r="A18" s="227" t="s">
        <v>27</v>
      </c>
      <c r="B18" s="92" t="s">
        <v>434</v>
      </c>
      <c r="C18" s="203">
        <f>SUM(C6:C17)</f>
        <v>445019</v>
      </c>
      <c r="D18" s="203">
        <f>SUM(D6:D17)</f>
        <v>500130</v>
      </c>
      <c r="E18" s="203">
        <f>SUM(E6:E17)</f>
        <v>497443</v>
      </c>
      <c r="F18" s="92" t="s">
        <v>340</v>
      </c>
      <c r="G18" s="208">
        <f>SUM(G6:G17)</f>
        <v>450682</v>
      </c>
      <c r="H18" s="208">
        <f>SUM(H6:H17)</f>
        <v>498181</v>
      </c>
      <c r="I18" s="208">
        <f>SUM(I6:I17)</f>
        <v>463233</v>
      </c>
      <c r="J18" s="567"/>
    </row>
    <row r="19" spans="1:10" ht="12.75" customHeight="1">
      <c r="A19" s="228" t="s">
        <v>28</v>
      </c>
      <c r="B19" s="229" t="s">
        <v>337</v>
      </c>
      <c r="C19" s="355">
        <f>+C20+C21+C22+C23</f>
        <v>32884</v>
      </c>
      <c r="D19" s="355">
        <f>+D20+D21+D22+D23</f>
        <v>8033</v>
      </c>
      <c r="E19" s="355">
        <f>+E20+E21+E22+E23</f>
        <v>9393</v>
      </c>
      <c r="F19" s="230" t="s">
        <v>170</v>
      </c>
      <c r="G19" s="209"/>
      <c r="H19" s="209"/>
      <c r="I19" s="209"/>
      <c r="J19" s="567"/>
    </row>
    <row r="20" spans="1:10" ht="12.75" customHeight="1">
      <c r="A20" s="231" t="s">
        <v>29</v>
      </c>
      <c r="B20" s="230" t="s">
        <v>184</v>
      </c>
      <c r="C20" s="66">
        <v>32884</v>
      </c>
      <c r="D20" s="66">
        <v>8033</v>
      </c>
      <c r="E20" s="66">
        <v>9393</v>
      </c>
      <c r="F20" s="230" t="s">
        <v>339</v>
      </c>
      <c r="G20" s="67"/>
      <c r="H20" s="67"/>
      <c r="I20" s="67"/>
      <c r="J20" s="567"/>
    </row>
    <row r="21" spans="1:10" ht="12.75" customHeight="1">
      <c r="A21" s="231" t="s">
        <v>30</v>
      </c>
      <c r="B21" s="230" t="s">
        <v>185</v>
      </c>
      <c r="C21" s="66"/>
      <c r="D21" s="66"/>
      <c r="E21" s="66"/>
      <c r="F21" s="230" t="s">
        <v>135</v>
      </c>
      <c r="G21" s="67"/>
      <c r="H21" s="67"/>
      <c r="I21" s="67"/>
      <c r="J21" s="567"/>
    </row>
    <row r="22" spans="1:10" ht="12.75" customHeight="1">
      <c r="A22" s="231" t="s">
        <v>31</v>
      </c>
      <c r="B22" s="230" t="s">
        <v>190</v>
      </c>
      <c r="C22" s="66"/>
      <c r="D22" s="66"/>
      <c r="E22" s="66"/>
      <c r="F22" s="230" t="s">
        <v>136</v>
      </c>
      <c r="G22" s="67">
        <v>1671</v>
      </c>
      <c r="H22" s="67">
        <v>1671</v>
      </c>
      <c r="I22" s="67">
        <v>1253</v>
      </c>
      <c r="J22" s="567"/>
    </row>
    <row r="23" spans="1:10" ht="12.75" customHeight="1">
      <c r="A23" s="231" t="s">
        <v>32</v>
      </c>
      <c r="B23" s="230" t="s">
        <v>191</v>
      </c>
      <c r="C23" s="66"/>
      <c r="D23" s="66"/>
      <c r="E23" s="66"/>
      <c r="F23" s="229" t="s">
        <v>193</v>
      </c>
      <c r="G23" s="67"/>
      <c r="H23" s="67"/>
      <c r="I23" s="67"/>
      <c r="J23" s="567"/>
    </row>
    <row r="24" spans="1:10" ht="12.75" customHeight="1">
      <c r="A24" s="231" t="s">
        <v>33</v>
      </c>
      <c r="B24" s="230" t="s">
        <v>338</v>
      </c>
      <c r="C24" s="232">
        <f>+C25+C26</f>
        <v>0</v>
      </c>
      <c r="D24" s="232">
        <f>+D25+D26</f>
        <v>0</v>
      </c>
      <c r="E24" s="232">
        <f>+E25+E26</f>
        <v>0</v>
      </c>
      <c r="F24" s="230" t="s">
        <v>171</v>
      </c>
      <c r="G24" s="67"/>
      <c r="H24" s="67"/>
      <c r="I24" s="67"/>
      <c r="J24" s="567"/>
    </row>
    <row r="25" spans="1:10" ht="12.75" customHeight="1">
      <c r="A25" s="228" t="s">
        <v>34</v>
      </c>
      <c r="B25" s="229" t="s">
        <v>335</v>
      </c>
      <c r="C25" s="204"/>
      <c r="D25" s="204"/>
      <c r="E25" s="204"/>
      <c r="F25" s="223" t="s">
        <v>416</v>
      </c>
      <c r="G25" s="209"/>
      <c r="H25" s="209"/>
      <c r="I25" s="209"/>
      <c r="J25" s="567"/>
    </row>
    <row r="26" spans="1:10" ht="12.75" customHeight="1">
      <c r="A26" s="231" t="s">
        <v>35</v>
      </c>
      <c r="B26" s="230" t="s">
        <v>336</v>
      </c>
      <c r="C26" s="66"/>
      <c r="D26" s="66"/>
      <c r="E26" s="66"/>
      <c r="F26" s="225" t="s">
        <v>330</v>
      </c>
      <c r="G26" s="67">
        <v>7516</v>
      </c>
      <c r="H26" s="67">
        <v>7516</v>
      </c>
      <c r="I26" s="67">
        <v>7516</v>
      </c>
      <c r="J26" s="567"/>
    </row>
    <row r="27" spans="1:10" ht="12.75" customHeight="1">
      <c r="A27" s="224" t="s">
        <v>36</v>
      </c>
      <c r="B27" s="230" t="s">
        <v>688</v>
      </c>
      <c r="C27" s="66"/>
      <c r="D27" s="66"/>
      <c r="E27" s="66">
        <v>7583</v>
      </c>
      <c r="F27" s="225" t="s">
        <v>349</v>
      </c>
      <c r="G27" s="67">
        <v>795</v>
      </c>
      <c r="H27" s="67">
        <v>795</v>
      </c>
      <c r="I27" s="67">
        <v>776</v>
      </c>
      <c r="J27" s="567"/>
    </row>
    <row r="28" spans="1:10" ht="12.75" customHeight="1" thickBot="1">
      <c r="A28" s="275" t="s">
        <v>37</v>
      </c>
      <c r="B28" s="229" t="s">
        <v>293</v>
      </c>
      <c r="C28" s="204"/>
      <c r="D28" s="204"/>
      <c r="E28" s="204"/>
      <c r="F28" s="304"/>
      <c r="G28" s="209"/>
      <c r="H28" s="209"/>
      <c r="I28" s="209"/>
      <c r="J28" s="567"/>
    </row>
    <row r="29" spans="1:10" ht="15.75" customHeight="1" thickBot="1">
      <c r="A29" s="227" t="s">
        <v>38</v>
      </c>
      <c r="B29" s="92" t="s">
        <v>435</v>
      </c>
      <c r="C29" s="203">
        <f>+C19+C24+C27+C28</f>
        <v>32884</v>
      </c>
      <c r="D29" s="203">
        <f>+D19+D24+D27+D28</f>
        <v>8033</v>
      </c>
      <c r="E29" s="203">
        <f>+E19+E24+E27+E28</f>
        <v>16976</v>
      </c>
      <c r="F29" s="92" t="s">
        <v>437</v>
      </c>
      <c r="G29" s="208">
        <f>SUM(G19:G28)</f>
        <v>9982</v>
      </c>
      <c r="H29" s="208">
        <f>SUM(H19:H28)</f>
        <v>9982</v>
      </c>
      <c r="I29" s="208">
        <f>SUM(I19:I28)</f>
        <v>9545</v>
      </c>
      <c r="J29" s="567"/>
    </row>
    <row r="30" spans="1:10" ht="13.5" thickBot="1">
      <c r="A30" s="227" t="s">
        <v>39</v>
      </c>
      <c r="B30" s="233" t="s">
        <v>436</v>
      </c>
      <c r="C30" s="234">
        <f>+C18+C29</f>
        <v>477903</v>
      </c>
      <c r="D30" s="234">
        <f>+D18+D29</f>
        <v>508163</v>
      </c>
      <c r="E30" s="234">
        <f>+E18+E29</f>
        <v>514419</v>
      </c>
      <c r="F30" s="233" t="s">
        <v>438</v>
      </c>
      <c r="G30" s="234">
        <f>+G18+G29</f>
        <v>460664</v>
      </c>
      <c r="H30" s="234">
        <f>+H18+H29</f>
        <v>508163</v>
      </c>
      <c r="I30" s="234">
        <f>+I18+I29</f>
        <v>472778</v>
      </c>
      <c r="J30" s="567"/>
    </row>
    <row r="31" spans="1:10" ht="13.5" thickBot="1">
      <c r="A31" s="227" t="s">
        <v>40</v>
      </c>
      <c r="B31" s="233" t="s">
        <v>148</v>
      </c>
      <c r="C31" s="234">
        <f>IF(C18-G18&lt;0,G18-C18,"-")</f>
        <v>5663</v>
      </c>
      <c r="D31" s="234" t="str">
        <f>IF(D18-H18&lt;0,H18-D18,"-")</f>
        <v>-</v>
      </c>
      <c r="E31" s="234" t="str">
        <f>IF(E18-I18&lt;0,I18-E18,"-")</f>
        <v>-</v>
      </c>
      <c r="F31" s="233" t="s">
        <v>149</v>
      </c>
      <c r="G31" s="234" t="str">
        <f>IF(C18-G18&gt;0,C18-G18,"-")</f>
        <v>-</v>
      </c>
      <c r="H31" s="234">
        <f>IF(D18-H18&gt;0,D18-H18,"-")</f>
        <v>1949</v>
      </c>
      <c r="I31" s="234">
        <f>IF(E18-I18&gt;0,E18-I18,"-")</f>
        <v>34210</v>
      </c>
      <c r="J31" s="567"/>
    </row>
    <row r="32" spans="1:10" ht="13.5" thickBot="1">
      <c r="A32" s="227" t="s">
        <v>41</v>
      </c>
      <c r="B32" s="233" t="s">
        <v>194</v>
      </c>
      <c r="C32" s="234" t="str">
        <f>IF(C18+C29-G30&lt;0,G30-(C18+C29),"-")</f>
        <v>-</v>
      </c>
      <c r="D32" s="234" t="str">
        <f>IF(D18+D29-H30&lt;0,H30-(D18+D29),"-")</f>
        <v>-</v>
      </c>
      <c r="E32" s="234" t="str">
        <f>IF(E18+E29-I30&lt;0,I30-(E18+E29),"-")</f>
        <v>-</v>
      </c>
      <c r="F32" s="233" t="s">
        <v>195</v>
      </c>
      <c r="G32" s="234">
        <f>IF(C18+C29-G30&gt;0,C18+C29-G30,"-")</f>
        <v>17239</v>
      </c>
      <c r="H32" s="234" t="str">
        <f>IF(D18+D29-H30&gt;0,D18+D29-H30,"-")</f>
        <v>-</v>
      </c>
      <c r="I32" s="234">
        <f>IF(E18+E29-I30&gt;0,E18+E29-I30,"-")</f>
        <v>41641</v>
      </c>
      <c r="J32" s="567"/>
    </row>
    <row r="33" spans="2:6" ht="18.75">
      <c r="B33" s="568"/>
      <c r="C33" s="568"/>
      <c r="D33" s="568"/>
      <c r="E33" s="568"/>
      <c r="F33" s="568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1">
      <selection activeCell="D20" sqref="D20"/>
    </sheetView>
  </sheetViews>
  <sheetFormatPr defaultColWidth="9.00390625" defaultRowHeight="12.75"/>
  <cols>
    <col min="1" max="1" width="6.875" style="47" customWidth="1"/>
    <col min="2" max="2" width="55.125" style="113" customWidth="1"/>
    <col min="3" max="5" width="16.375" style="47" customWidth="1"/>
    <col min="6" max="6" width="55.125" style="47" customWidth="1"/>
    <col min="7" max="9" width="16.375" style="47" customWidth="1"/>
    <col min="10" max="10" width="4.875" style="47" customWidth="1"/>
    <col min="11" max="16384" width="9.375" style="47" customWidth="1"/>
  </cols>
  <sheetData>
    <row r="1" spans="2:10" ht="31.5">
      <c r="B1" s="210" t="s">
        <v>138</v>
      </c>
      <c r="C1" s="211"/>
      <c r="D1" s="211"/>
      <c r="E1" s="211"/>
      <c r="F1" s="211"/>
      <c r="G1" s="211"/>
      <c r="H1" s="211"/>
      <c r="I1" s="211"/>
      <c r="J1" s="567" t="s">
        <v>545</v>
      </c>
    </row>
    <row r="2" spans="7:10" ht="14.25" thickBot="1">
      <c r="G2" s="212"/>
      <c r="H2" s="212"/>
      <c r="I2" s="212" t="s">
        <v>57</v>
      </c>
      <c r="J2" s="567"/>
    </row>
    <row r="3" spans="1:10" ht="13.5" thickBot="1">
      <c r="A3" s="569" t="s">
        <v>66</v>
      </c>
      <c r="B3" s="213" t="s">
        <v>52</v>
      </c>
      <c r="C3" s="214"/>
      <c r="D3" s="214"/>
      <c r="E3" s="214"/>
      <c r="F3" s="213" t="s">
        <v>53</v>
      </c>
      <c r="G3" s="215"/>
      <c r="H3" s="215"/>
      <c r="I3" s="215"/>
      <c r="J3" s="567"/>
    </row>
    <row r="4" spans="1:10" s="216" customFormat="1" ht="24.75" thickBot="1">
      <c r="A4" s="570"/>
      <c r="B4" s="114" t="s">
        <v>58</v>
      </c>
      <c r="C4" s="115" t="str">
        <f>+'2.1.sz.mell  '!C4</f>
        <v>2016. évi előirányzat</v>
      </c>
      <c r="D4" s="115" t="str">
        <f>+'2.1.sz.mell  '!D4</f>
        <v>2016. évi módosított</v>
      </c>
      <c r="E4" s="115" t="str">
        <f>+'2.1.sz.mell  '!E4</f>
        <v>2016. évi teljesítés</v>
      </c>
      <c r="F4" s="114" t="s">
        <v>58</v>
      </c>
      <c r="G4" s="115" t="str">
        <f>+'2.1.sz.mell  '!C4</f>
        <v>2016. évi előirányzat</v>
      </c>
      <c r="H4" s="115" t="str">
        <f>+'2.1.sz.mell  '!D4</f>
        <v>2016. évi módosított</v>
      </c>
      <c r="I4" s="115" t="str">
        <f>+'2.1.sz.mell  '!E4</f>
        <v>2016. évi teljesítés</v>
      </c>
      <c r="J4" s="567"/>
    </row>
    <row r="5" spans="1:10" s="216" customFormat="1" ht="13.5" thickBot="1">
      <c r="A5" s="217"/>
      <c r="B5" s="218" t="s">
        <v>445</v>
      </c>
      <c r="C5" s="219" t="s">
        <v>446</v>
      </c>
      <c r="D5" s="219" t="s">
        <v>447</v>
      </c>
      <c r="E5" s="219" t="s">
        <v>449</v>
      </c>
      <c r="F5" s="218" t="s">
        <v>189</v>
      </c>
      <c r="G5" s="220" t="s">
        <v>450</v>
      </c>
      <c r="H5" s="220" t="s">
        <v>451</v>
      </c>
      <c r="I5" s="220" t="s">
        <v>452</v>
      </c>
      <c r="J5" s="567"/>
    </row>
    <row r="6" spans="1:10" ht="12.75" customHeight="1">
      <c r="A6" s="222" t="s">
        <v>15</v>
      </c>
      <c r="B6" s="223" t="s">
        <v>341</v>
      </c>
      <c r="C6" s="199">
        <v>13970</v>
      </c>
      <c r="D6" s="199">
        <v>6000</v>
      </c>
      <c r="E6" s="199">
        <v>6000</v>
      </c>
      <c r="F6" s="223" t="s">
        <v>186</v>
      </c>
      <c r="G6" s="205">
        <v>31209</v>
      </c>
      <c r="H6" s="205">
        <v>28000</v>
      </c>
      <c r="I6" s="205">
        <v>27070</v>
      </c>
      <c r="J6" s="567"/>
    </row>
    <row r="7" spans="1:10" ht="12.75">
      <c r="A7" s="224" t="s">
        <v>16</v>
      </c>
      <c r="B7" s="225" t="s">
        <v>342</v>
      </c>
      <c r="C7" s="200"/>
      <c r="D7" s="200"/>
      <c r="E7" s="200"/>
      <c r="F7" s="225" t="s">
        <v>347</v>
      </c>
      <c r="G7" s="206"/>
      <c r="H7" s="206">
        <v>3300</v>
      </c>
      <c r="I7" s="206">
        <v>3300</v>
      </c>
      <c r="J7" s="567"/>
    </row>
    <row r="8" spans="1:10" ht="12.75" customHeight="1">
      <c r="A8" s="224" t="s">
        <v>17</v>
      </c>
      <c r="B8" s="225" t="s">
        <v>9</v>
      </c>
      <c r="C8" s="200"/>
      <c r="D8" s="200"/>
      <c r="E8" s="200"/>
      <c r="F8" s="225" t="s">
        <v>166</v>
      </c>
      <c r="G8" s="206"/>
      <c r="H8" s="206">
        <v>10000</v>
      </c>
      <c r="I8" s="206">
        <v>9570</v>
      </c>
      <c r="J8" s="567"/>
    </row>
    <row r="9" spans="1:10" ht="12.75" customHeight="1">
      <c r="A9" s="224" t="s">
        <v>18</v>
      </c>
      <c r="B9" s="225" t="s">
        <v>343</v>
      </c>
      <c r="C9" s="200"/>
      <c r="D9" s="200"/>
      <c r="E9" s="200"/>
      <c r="F9" s="225" t="s">
        <v>348</v>
      </c>
      <c r="G9" s="206"/>
      <c r="H9" s="206"/>
      <c r="I9" s="206"/>
      <c r="J9" s="567"/>
    </row>
    <row r="10" spans="1:10" ht="12.75" customHeight="1">
      <c r="A10" s="224" t="s">
        <v>19</v>
      </c>
      <c r="B10" s="225" t="s">
        <v>344</v>
      </c>
      <c r="C10" s="200"/>
      <c r="D10" s="200"/>
      <c r="E10" s="200"/>
      <c r="F10" s="225" t="s">
        <v>189</v>
      </c>
      <c r="G10" s="206">
        <v>2557</v>
      </c>
      <c r="H10" s="206">
        <v>3677</v>
      </c>
      <c r="I10" s="206">
        <v>3677</v>
      </c>
      <c r="J10" s="567"/>
    </row>
    <row r="11" spans="1:10" ht="12.75" customHeight="1">
      <c r="A11" s="224" t="s">
        <v>20</v>
      </c>
      <c r="B11" s="225" t="s">
        <v>345</v>
      </c>
      <c r="C11" s="201"/>
      <c r="D11" s="201"/>
      <c r="E11" s="201"/>
      <c r="F11" s="305"/>
      <c r="G11" s="206"/>
      <c r="H11" s="206"/>
      <c r="I11" s="206"/>
      <c r="J11" s="567"/>
    </row>
    <row r="12" spans="1:10" ht="12.75" customHeight="1">
      <c r="A12" s="224" t="s">
        <v>21</v>
      </c>
      <c r="B12" s="39"/>
      <c r="C12" s="200"/>
      <c r="D12" s="200"/>
      <c r="E12" s="200"/>
      <c r="F12" s="305"/>
      <c r="G12" s="206"/>
      <c r="H12" s="206"/>
      <c r="I12" s="206"/>
      <c r="J12" s="567"/>
    </row>
    <row r="13" spans="1:10" ht="12.75" customHeight="1">
      <c r="A13" s="224" t="s">
        <v>22</v>
      </c>
      <c r="B13" s="39"/>
      <c r="C13" s="200"/>
      <c r="D13" s="200"/>
      <c r="E13" s="200"/>
      <c r="F13" s="306"/>
      <c r="G13" s="206"/>
      <c r="H13" s="206"/>
      <c r="I13" s="206"/>
      <c r="J13" s="567"/>
    </row>
    <row r="14" spans="1:10" ht="12.75" customHeight="1">
      <c r="A14" s="224" t="s">
        <v>23</v>
      </c>
      <c r="B14" s="303"/>
      <c r="C14" s="201"/>
      <c r="D14" s="201"/>
      <c r="E14" s="201"/>
      <c r="F14" s="305"/>
      <c r="G14" s="206"/>
      <c r="H14" s="206"/>
      <c r="I14" s="206"/>
      <c r="J14" s="567"/>
    </row>
    <row r="15" spans="1:10" ht="12.75">
      <c r="A15" s="224" t="s">
        <v>24</v>
      </c>
      <c r="B15" s="39"/>
      <c r="C15" s="201"/>
      <c r="D15" s="201"/>
      <c r="E15" s="201"/>
      <c r="F15" s="305"/>
      <c r="G15" s="206"/>
      <c r="H15" s="206"/>
      <c r="I15" s="206"/>
      <c r="J15" s="567"/>
    </row>
    <row r="16" spans="1:10" ht="12.75" customHeight="1" thickBot="1">
      <c r="A16" s="275" t="s">
        <v>25</v>
      </c>
      <c r="B16" s="304"/>
      <c r="C16" s="277"/>
      <c r="D16" s="277"/>
      <c r="E16" s="277"/>
      <c r="F16" s="276" t="s">
        <v>46</v>
      </c>
      <c r="G16" s="250"/>
      <c r="H16" s="250"/>
      <c r="I16" s="250"/>
      <c r="J16" s="567"/>
    </row>
    <row r="17" spans="1:10" ht="15.75" customHeight="1" thickBot="1">
      <c r="A17" s="227" t="s">
        <v>26</v>
      </c>
      <c r="B17" s="92" t="s">
        <v>355</v>
      </c>
      <c r="C17" s="203">
        <f>+C6+C8+C9+C11+C12+C13+C14+C15+C16</f>
        <v>13970</v>
      </c>
      <c r="D17" s="203">
        <f>+D6+D8+D9+D11+D12+D13+D14+D15+D16</f>
        <v>6000</v>
      </c>
      <c r="E17" s="203">
        <f>+E6+E8+E9+E11+E12+E13+E14+E15+E16</f>
        <v>6000</v>
      </c>
      <c r="F17" s="92" t="s">
        <v>356</v>
      </c>
      <c r="G17" s="208">
        <f>+G6+G8+G10+G11+G12+G13+G14+G15+G16</f>
        <v>33766</v>
      </c>
      <c r="H17" s="208">
        <f>+H6+H8+H10+H11+H12+H13+H14+H15+H16</f>
        <v>41677</v>
      </c>
      <c r="I17" s="208">
        <f>+I6+I8+I10+I11+I12+I13+I14+I15+I16</f>
        <v>40317</v>
      </c>
      <c r="J17" s="567"/>
    </row>
    <row r="18" spans="1:10" ht="12.75" customHeight="1">
      <c r="A18" s="222" t="s">
        <v>27</v>
      </c>
      <c r="B18" s="237" t="s">
        <v>207</v>
      </c>
      <c r="C18" s="244">
        <f>+C19+C20+C21+C22+C23</f>
        <v>2557</v>
      </c>
      <c r="D18" s="244">
        <f>+D19+D20+D21+D22+D23</f>
        <v>35677</v>
      </c>
      <c r="E18" s="244">
        <f>+E19+E20+E21+E22+E23</f>
        <v>34317</v>
      </c>
      <c r="F18" s="230" t="s">
        <v>170</v>
      </c>
      <c r="G18" s="64"/>
      <c r="H18" s="64"/>
      <c r="I18" s="64"/>
      <c r="J18" s="567"/>
    </row>
    <row r="19" spans="1:10" ht="12.75" customHeight="1">
      <c r="A19" s="224" t="s">
        <v>28</v>
      </c>
      <c r="B19" s="238" t="s">
        <v>196</v>
      </c>
      <c r="C19" s="66">
        <v>2557</v>
      </c>
      <c r="D19" s="66">
        <v>35677</v>
      </c>
      <c r="E19" s="66">
        <v>34317</v>
      </c>
      <c r="F19" s="230" t="s">
        <v>173</v>
      </c>
      <c r="G19" s="67"/>
      <c r="H19" s="67"/>
      <c r="I19" s="67"/>
      <c r="J19" s="567"/>
    </row>
    <row r="20" spans="1:10" ht="12.75" customHeight="1">
      <c r="A20" s="222" t="s">
        <v>29</v>
      </c>
      <c r="B20" s="238" t="s">
        <v>197</v>
      </c>
      <c r="C20" s="66"/>
      <c r="D20" s="66"/>
      <c r="E20" s="66"/>
      <c r="F20" s="230" t="s">
        <v>135</v>
      </c>
      <c r="G20" s="67"/>
      <c r="H20" s="67"/>
      <c r="I20" s="67"/>
      <c r="J20" s="567"/>
    </row>
    <row r="21" spans="1:10" ht="12.75" customHeight="1">
      <c r="A21" s="224" t="s">
        <v>30</v>
      </c>
      <c r="B21" s="238" t="s">
        <v>198</v>
      </c>
      <c r="C21" s="66"/>
      <c r="D21" s="66"/>
      <c r="E21" s="66"/>
      <c r="F21" s="230" t="s">
        <v>136</v>
      </c>
      <c r="G21" s="67"/>
      <c r="H21" s="67"/>
      <c r="I21" s="67"/>
      <c r="J21" s="567"/>
    </row>
    <row r="22" spans="1:10" ht="12.75" customHeight="1">
      <c r="A22" s="222" t="s">
        <v>31</v>
      </c>
      <c r="B22" s="238" t="s">
        <v>199</v>
      </c>
      <c r="C22" s="66"/>
      <c r="D22" s="66"/>
      <c r="E22" s="66"/>
      <c r="F22" s="229" t="s">
        <v>193</v>
      </c>
      <c r="G22" s="67"/>
      <c r="H22" s="67"/>
      <c r="I22" s="67"/>
      <c r="J22" s="567"/>
    </row>
    <row r="23" spans="1:10" ht="12.75" customHeight="1">
      <c r="A23" s="224" t="s">
        <v>32</v>
      </c>
      <c r="B23" s="239" t="s">
        <v>200</v>
      </c>
      <c r="C23" s="66"/>
      <c r="D23" s="66"/>
      <c r="E23" s="66"/>
      <c r="F23" s="230" t="s">
        <v>174</v>
      </c>
      <c r="G23" s="67"/>
      <c r="H23" s="67"/>
      <c r="I23" s="67"/>
      <c r="J23" s="567"/>
    </row>
    <row r="24" spans="1:10" ht="12.75" customHeight="1">
      <c r="A24" s="222" t="s">
        <v>33</v>
      </c>
      <c r="B24" s="240" t="s">
        <v>201</v>
      </c>
      <c r="C24" s="232">
        <f>+C25+C26+C27+C28+C29</f>
        <v>0</v>
      </c>
      <c r="D24" s="232">
        <f>+D25+D26+D27+D28+D29</f>
        <v>0</v>
      </c>
      <c r="E24" s="232">
        <f>+E25+E26+E27+E28+E29</f>
        <v>0</v>
      </c>
      <c r="F24" s="241" t="s">
        <v>172</v>
      </c>
      <c r="G24" s="67"/>
      <c r="H24" s="67"/>
      <c r="I24" s="67"/>
      <c r="J24" s="567"/>
    </row>
    <row r="25" spans="1:10" ht="12.75" customHeight="1">
      <c r="A25" s="224" t="s">
        <v>34</v>
      </c>
      <c r="B25" s="239" t="s">
        <v>202</v>
      </c>
      <c r="C25" s="66"/>
      <c r="D25" s="66"/>
      <c r="E25" s="66"/>
      <c r="F25" s="241" t="s">
        <v>349</v>
      </c>
      <c r="G25" s="67"/>
      <c r="H25" s="67"/>
      <c r="I25" s="67"/>
      <c r="J25" s="567"/>
    </row>
    <row r="26" spans="1:10" ht="12.75" customHeight="1">
      <c r="A26" s="222" t="s">
        <v>35</v>
      </c>
      <c r="B26" s="239" t="s">
        <v>203</v>
      </c>
      <c r="C26" s="66"/>
      <c r="D26" s="66"/>
      <c r="E26" s="66"/>
      <c r="F26" s="236"/>
      <c r="G26" s="67"/>
      <c r="H26" s="67"/>
      <c r="I26" s="67"/>
      <c r="J26" s="567"/>
    </row>
    <row r="27" spans="1:10" ht="12.75" customHeight="1">
      <c r="A27" s="224" t="s">
        <v>36</v>
      </c>
      <c r="B27" s="238" t="s">
        <v>204</v>
      </c>
      <c r="C27" s="66"/>
      <c r="D27" s="66"/>
      <c r="E27" s="66"/>
      <c r="F27" s="89"/>
      <c r="G27" s="67"/>
      <c r="H27" s="67"/>
      <c r="I27" s="67"/>
      <c r="J27" s="567"/>
    </row>
    <row r="28" spans="1:10" ht="12.75" customHeight="1">
      <c r="A28" s="222" t="s">
        <v>37</v>
      </c>
      <c r="B28" s="242" t="s">
        <v>205</v>
      </c>
      <c r="C28" s="66"/>
      <c r="D28" s="66"/>
      <c r="E28" s="66"/>
      <c r="F28" s="39"/>
      <c r="G28" s="67"/>
      <c r="H28" s="67"/>
      <c r="I28" s="67"/>
      <c r="J28" s="567"/>
    </row>
    <row r="29" spans="1:10" ht="12.75" customHeight="1" thickBot="1">
      <c r="A29" s="224" t="s">
        <v>38</v>
      </c>
      <c r="B29" s="243" t="s">
        <v>206</v>
      </c>
      <c r="C29" s="66"/>
      <c r="D29" s="66"/>
      <c r="E29" s="66"/>
      <c r="F29" s="89"/>
      <c r="G29" s="67"/>
      <c r="H29" s="67"/>
      <c r="I29" s="67"/>
      <c r="J29" s="567"/>
    </row>
    <row r="30" spans="1:10" ht="21.75" customHeight="1" thickBot="1">
      <c r="A30" s="227" t="s">
        <v>39</v>
      </c>
      <c r="B30" s="92" t="s">
        <v>346</v>
      </c>
      <c r="C30" s="203">
        <f>+C18+C24</f>
        <v>2557</v>
      </c>
      <c r="D30" s="203">
        <f>+D18+D24</f>
        <v>35677</v>
      </c>
      <c r="E30" s="203">
        <f>+E18+E24</f>
        <v>34317</v>
      </c>
      <c r="F30" s="92" t="s">
        <v>350</v>
      </c>
      <c r="G30" s="208">
        <f>SUM(G18:G29)</f>
        <v>0</v>
      </c>
      <c r="H30" s="208">
        <f>SUM(H18:H29)</f>
        <v>0</v>
      </c>
      <c r="I30" s="208">
        <f>SUM(I18:I29)</f>
        <v>0</v>
      </c>
      <c r="J30" s="567"/>
    </row>
    <row r="31" spans="1:10" ht="13.5" thickBot="1">
      <c r="A31" s="227" t="s">
        <v>40</v>
      </c>
      <c r="B31" s="233" t="s">
        <v>351</v>
      </c>
      <c r="C31" s="234">
        <f>+C17+C30</f>
        <v>16527</v>
      </c>
      <c r="D31" s="234">
        <f>+D17+D30</f>
        <v>41677</v>
      </c>
      <c r="E31" s="234">
        <f>+E17+E30</f>
        <v>40317</v>
      </c>
      <c r="F31" s="233" t="s">
        <v>352</v>
      </c>
      <c r="G31" s="234">
        <f>+G17+G30</f>
        <v>33766</v>
      </c>
      <c r="H31" s="234">
        <f>+H17+H30</f>
        <v>41677</v>
      </c>
      <c r="I31" s="234">
        <f>+I17+I30</f>
        <v>40317</v>
      </c>
      <c r="J31" s="567"/>
    </row>
    <row r="32" spans="1:10" ht="13.5" thickBot="1">
      <c r="A32" s="227" t="s">
        <v>41</v>
      </c>
      <c r="B32" s="233" t="s">
        <v>148</v>
      </c>
      <c r="C32" s="234">
        <f>IF(C17-G17&lt;0,G17-C17,"-")</f>
        <v>19796</v>
      </c>
      <c r="D32" s="234">
        <f>IF(D17-H17&lt;0,H17-D17,"-")</f>
        <v>35677</v>
      </c>
      <c r="E32" s="234">
        <f>IF(E17-I17&lt;0,I17-E17,"-")</f>
        <v>34317</v>
      </c>
      <c r="F32" s="233" t="s">
        <v>149</v>
      </c>
      <c r="G32" s="234" t="str">
        <f>IF(C17-G17&gt;0,C17-G17,"-")</f>
        <v>-</v>
      </c>
      <c r="H32" s="234" t="str">
        <f>IF(D17-H17&gt;0,D17-H17,"-")</f>
        <v>-</v>
      </c>
      <c r="I32" s="234" t="str">
        <f>IF(E17-I17&gt;0,E17-I17,"-")</f>
        <v>-</v>
      </c>
      <c r="J32" s="567"/>
    </row>
    <row r="33" spans="1:10" ht="13.5" thickBot="1">
      <c r="A33" s="227" t="s">
        <v>42</v>
      </c>
      <c r="B33" s="233" t="s">
        <v>194</v>
      </c>
      <c r="C33" s="234">
        <f>IF(C17+C30-G31&lt;0,G31-(C17+C30),"-")</f>
        <v>17239</v>
      </c>
      <c r="D33" s="234" t="str">
        <f>IF(D17+D30-H31&lt;0,H31-(D17+D30),"-")</f>
        <v>-</v>
      </c>
      <c r="E33" s="234" t="str">
        <f>IF(E17+E30-I31&lt;0,I31-(E17+E30),"-")</f>
        <v>-</v>
      </c>
      <c r="F33" s="233" t="s">
        <v>195</v>
      </c>
      <c r="G33" s="234" t="str">
        <f>IF(C17+C30-G31&gt;0,C17+C30-G31,"-")</f>
        <v>-</v>
      </c>
      <c r="H33" s="234" t="str">
        <f>IF(D17+D30-H31&gt;0,D17+D30-H31,"-")</f>
        <v>-</v>
      </c>
      <c r="I33" s="234" t="str">
        <f>IF(E17+E30-I31&gt;0,E17+E30-I31,"-")</f>
        <v>-</v>
      </c>
      <c r="J33" s="567"/>
    </row>
  </sheetData>
  <sheetProtection/>
  <mergeCells count="2">
    <mergeCell ref="A3:A4"/>
    <mergeCell ref="J1:J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9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93" t="s">
        <v>130</v>
      </c>
      <c r="E1" s="96" t="s">
        <v>134</v>
      </c>
    </row>
    <row r="3" spans="1:5" ht="12.75">
      <c r="A3" s="101"/>
      <c r="B3" s="102"/>
      <c r="C3" s="101"/>
      <c r="D3" s="104"/>
      <c r="E3" s="102"/>
    </row>
    <row r="4" spans="1:5" ht="15.75">
      <c r="A4" s="74" t="str">
        <f>+ÖSSZEFÜGGÉSEK!A5</f>
        <v>2016. évi előirányzat BEVÉTELEK</v>
      </c>
      <c r="B4" s="103"/>
      <c r="C4" s="111"/>
      <c r="D4" s="104"/>
      <c r="E4" s="102"/>
    </row>
    <row r="5" spans="1:5" ht="12.75">
      <c r="A5" s="101"/>
      <c r="B5" s="102"/>
      <c r="C5" s="101"/>
      <c r="D5" s="104"/>
      <c r="E5" s="102"/>
    </row>
    <row r="6" spans="1:5" ht="12.75">
      <c r="A6" s="101" t="s">
        <v>480</v>
      </c>
      <c r="B6" s="102">
        <f>+'1.1.sz.mell.'!E62</f>
        <v>503443</v>
      </c>
      <c r="C6" s="101" t="s">
        <v>439</v>
      </c>
      <c r="D6" s="104">
        <f>+'2.1.sz.mell  '!E18+'2.2.sz.mell  '!E17</f>
        <v>503443</v>
      </c>
      <c r="E6" s="102">
        <f aca="true" t="shared" si="0" ref="E6:E15">+B6-D6</f>
        <v>0</v>
      </c>
    </row>
    <row r="7" spans="1:5" ht="12.75">
      <c r="A7" s="101" t="s">
        <v>481</v>
      </c>
      <c r="B7" s="102">
        <f>+'1.1.sz.mell.'!E86</f>
        <v>51293</v>
      </c>
      <c r="C7" s="101" t="s">
        <v>440</v>
      </c>
      <c r="D7" s="104">
        <f>+'2.1.sz.mell  '!E29+'2.2.sz.mell  '!E30</f>
        <v>51293</v>
      </c>
      <c r="E7" s="102">
        <f t="shared" si="0"/>
        <v>0</v>
      </c>
    </row>
    <row r="8" spans="1:5" ht="12.75">
      <c r="A8" s="101" t="s">
        <v>482</v>
      </c>
      <c r="B8" s="102">
        <f>+'1.1.sz.mell.'!E87</f>
        <v>554736</v>
      </c>
      <c r="C8" s="101" t="s">
        <v>441</v>
      </c>
      <c r="D8" s="104">
        <f>+'2.1.sz.mell  '!E30+'2.2.sz.mell  '!E31</f>
        <v>554736</v>
      </c>
      <c r="E8" s="102">
        <f t="shared" si="0"/>
        <v>0</v>
      </c>
    </row>
    <row r="9" spans="1:5" ht="12.75">
      <c r="A9" s="101"/>
      <c r="B9" s="102"/>
      <c r="C9" s="101"/>
      <c r="D9" s="104"/>
      <c r="E9" s="102"/>
    </row>
    <row r="10" spans="1:5" ht="12.75">
      <c r="A10" s="101"/>
      <c r="B10" s="102"/>
      <c r="C10" s="101"/>
      <c r="D10" s="104"/>
      <c r="E10" s="102"/>
    </row>
    <row r="11" spans="1:5" ht="15.75">
      <c r="A11" s="74" t="str">
        <f>+ÖSSZEFÜGGÉSEK!A12</f>
        <v>2016. évi előirányzat KIADÁSOK</v>
      </c>
      <c r="B11" s="103"/>
      <c r="C11" s="111"/>
      <c r="D11" s="104"/>
      <c r="E11" s="102"/>
    </row>
    <row r="12" spans="1:5" ht="12.75">
      <c r="A12" s="101"/>
      <c r="B12" s="102"/>
      <c r="C12" s="101"/>
      <c r="D12" s="104"/>
      <c r="E12" s="102"/>
    </row>
    <row r="13" spans="1:5" ht="12.75">
      <c r="A13" s="101" t="s">
        <v>483</v>
      </c>
      <c r="B13" s="102">
        <f>+'1.1.sz.mell.'!E128</f>
        <v>503550</v>
      </c>
      <c r="C13" s="101" t="s">
        <v>442</v>
      </c>
      <c r="D13" s="104">
        <f>+'2.1.sz.mell  '!I18+'2.2.sz.mell  '!I17</f>
        <v>503550</v>
      </c>
      <c r="E13" s="102">
        <f t="shared" si="0"/>
        <v>0</v>
      </c>
    </row>
    <row r="14" spans="1:5" ht="12.75">
      <c r="A14" s="101" t="s">
        <v>484</v>
      </c>
      <c r="B14" s="102">
        <f>+'1.1.sz.mell.'!E153</f>
        <v>9545</v>
      </c>
      <c r="C14" s="101" t="s">
        <v>443</v>
      </c>
      <c r="D14" s="104">
        <f>+'2.1.sz.mell  '!I29+'2.2.sz.mell  '!I30</f>
        <v>9545</v>
      </c>
      <c r="E14" s="102">
        <f t="shared" si="0"/>
        <v>0</v>
      </c>
    </row>
    <row r="15" spans="1:5" ht="12.75">
      <c r="A15" s="101" t="s">
        <v>485</v>
      </c>
      <c r="B15" s="102">
        <f>+'1.1.sz.mell.'!E154</f>
        <v>513095</v>
      </c>
      <c r="C15" s="101" t="s">
        <v>444</v>
      </c>
      <c r="D15" s="104">
        <f>+'2.1.sz.mell  '!I30+'2.2.sz.mell  '!I31</f>
        <v>513095</v>
      </c>
      <c r="E15" s="102">
        <f t="shared" si="0"/>
        <v>0</v>
      </c>
    </row>
    <row r="16" spans="1:5" ht="12.75">
      <c r="A16" s="94"/>
      <c r="B16" s="94"/>
      <c r="C16" s="101"/>
      <c r="D16" s="104"/>
      <c r="E16" s="95"/>
    </row>
    <row r="17" spans="1:5" ht="12.75">
      <c r="A17" s="94"/>
      <c r="B17" s="94"/>
      <c r="C17" s="94"/>
      <c r="D17" s="94"/>
      <c r="E17" s="94"/>
    </row>
    <row r="18" spans="1:5" ht="12.75">
      <c r="A18" s="94"/>
      <c r="B18" s="94"/>
      <c r="C18" s="94"/>
      <c r="D18" s="94"/>
      <c r="E18" s="94"/>
    </row>
    <row r="19" spans="1:5" ht="12.75">
      <c r="A19" s="94"/>
      <c r="B19" s="94"/>
      <c r="C19" s="94"/>
      <c r="D19" s="94"/>
      <c r="E19" s="94"/>
    </row>
  </sheetData>
  <sheetProtection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25"/>
  <sheetViews>
    <sheetView view="pageLayout" workbookViewId="0" topLeftCell="A1">
      <selection activeCell="F9" sqref="F9"/>
    </sheetView>
  </sheetViews>
  <sheetFormatPr defaultColWidth="9.00390625" defaultRowHeight="12.75"/>
  <cols>
    <col min="1" max="1" width="47.125" style="36" customWidth="1"/>
    <col min="2" max="2" width="15.625" style="35" customWidth="1"/>
    <col min="3" max="3" width="16.375" style="35" customWidth="1"/>
    <col min="4" max="4" width="18.00390625" style="35" customWidth="1"/>
    <col min="5" max="7" width="16.625" style="35" customWidth="1"/>
    <col min="8" max="8" width="18.875" style="47" customWidth="1"/>
    <col min="9" max="10" width="12.875" style="35" customWidth="1"/>
    <col min="11" max="11" width="13.875" style="35" customWidth="1"/>
    <col min="12" max="16384" width="9.375" style="35" customWidth="1"/>
  </cols>
  <sheetData>
    <row r="1" spans="1:8" ht="25.5" customHeight="1">
      <c r="A1" s="571" t="s">
        <v>0</v>
      </c>
      <c r="B1" s="571"/>
      <c r="C1" s="571"/>
      <c r="D1" s="571"/>
      <c r="E1" s="571"/>
      <c r="F1" s="571"/>
      <c r="G1" s="571"/>
      <c r="H1" s="571"/>
    </row>
    <row r="2" spans="1:8" ht="22.5" customHeight="1" thickBot="1">
      <c r="A2" s="113"/>
      <c r="B2" s="47"/>
      <c r="C2" s="47"/>
      <c r="D2" s="47"/>
      <c r="E2" s="47"/>
      <c r="F2" s="47"/>
      <c r="G2" s="47"/>
      <c r="H2" s="43" t="s">
        <v>57</v>
      </c>
    </row>
    <row r="3" spans="1:8" s="38" customFormat="1" ht="44.25" customHeight="1" thickBot="1">
      <c r="A3" s="114" t="s">
        <v>61</v>
      </c>
      <c r="B3" s="115" t="s">
        <v>62</v>
      </c>
      <c r="C3" s="115" t="s">
        <v>63</v>
      </c>
      <c r="D3" s="115" t="str">
        <f>+CONCATENATE("Felhasználás   ",LEFT(ÖSSZEFÜGGÉSEK!A5,4)-1,". XII. 31-ig")</f>
        <v>Felhasználás   2015. XII. 31-ig</v>
      </c>
      <c r="E3" s="115" t="s">
        <v>526</v>
      </c>
      <c r="F3" s="115" t="s">
        <v>542</v>
      </c>
      <c r="G3" s="115" t="s">
        <v>543</v>
      </c>
      <c r="H3" s="44" t="str">
        <f>+CONCATENATE(LEFT(ÖSSZEFÜGGÉSEK!A5,4),". utáni szükséglet")</f>
        <v>2016. utáni szükséglet</v>
      </c>
    </row>
    <row r="4" spans="1:8" s="47" customFormat="1" ht="12" customHeight="1" thickBot="1">
      <c r="A4" s="45" t="s">
        <v>445</v>
      </c>
      <c r="B4" s="46" t="s">
        <v>446</v>
      </c>
      <c r="C4" s="46" t="s">
        <v>447</v>
      </c>
      <c r="D4" s="46" t="s">
        <v>449</v>
      </c>
      <c r="E4" s="46" t="s">
        <v>448</v>
      </c>
      <c r="F4" s="46" t="s">
        <v>450</v>
      </c>
      <c r="G4" s="46" t="s">
        <v>451</v>
      </c>
      <c r="H4" s="360"/>
    </row>
    <row r="5" spans="1:8" s="374" customFormat="1" ht="15.75" customHeight="1">
      <c r="A5" s="371" t="s">
        <v>510</v>
      </c>
      <c r="B5" s="372">
        <v>5000</v>
      </c>
      <c r="C5" s="340" t="s">
        <v>511</v>
      </c>
      <c r="D5" s="372"/>
      <c r="E5" s="372">
        <v>5000</v>
      </c>
      <c r="F5" s="372"/>
      <c r="G5" s="372">
        <v>0</v>
      </c>
      <c r="H5" s="373"/>
    </row>
    <row r="6" spans="1:8" s="374" customFormat="1" ht="15.75" customHeight="1">
      <c r="A6" s="371" t="s">
        <v>512</v>
      </c>
      <c r="B6" s="372">
        <v>5000</v>
      </c>
      <c r="C6" s="340" t="s">
        <v>511</v>
      </c>
      <c r="D6" s="372"/>
      <c r="E6" s="372">
        <v>5000</v>
      </c>
      <c r="F6" s="372"/>
      <c r="G6" s="372">
        <v>0</v>
      </c>
      <c r="H6" s="373"/>
    </row>
    <row r="7" spans="1:8" s="374" customFormat="1" ht="15.75" customHeight="1">
      <c r="A7" s="371" t="s">
        <v>513</v>
      </c>
      <c r="B7" s="372">
        <v>13970</v>
      </c>
      <c r="C7" s="340" t="s">
        <v>511</v>
      </c>
      <c r="D7" s="372"/>
      <c r="E7" s="372">
        <v>13970</v>
      </c>
      <c r="F7" s="372">
        <v>11000</v>
      </c>
      <c r="G7" s="372">
        <v>10903</v>
      </c>
      <c r="H7" s="373"/>
    </row>
    <row r="8" spans="1:8" s="374" customFormat="1" ht="15.75" customHeight="1">
      <c r="A8" s="491" t="s">
        <v>514</v>
      </c>
      <c r="B8" s="372">
        <v>5080</v>
      </c>
      <c r="C8" s="340" t="s">
        <v>511</v>
      </c>
      <c r="D8" s="372"/>
      <c r="E8" s="372">
        <v>5080</v>
      </c>
      <c r="F8" s="372">
        <v>2893</v>
      </c>
      <c r="G8" s="372">
        <v>2651</v>
      </c>
      <c r="H8" s="373"/>
    </row>
    <row r="9" spans="1:8" s="374" customFormat="1" ht="15.75" customHeight="1">
      <c r="A9" s="491" t="s">
        <v>546</v>
      </c>
      <c r="B9" s="372"/>
      <c r="C9" s="340" t="s">
        <v>547</v>
      </c>
      <c r="D9" s="372"/>
      <c r="E9" s="372"/>
      <c r="F9" s="372">
        <v>9000</v>
      </c>
      <c r="G9" s="372">
        <v>8738</v>
      </c>
      <c r="H9" s="373"/>
    </row>
    <row r="10" spans="1:8" s="374" customFormat="1" ht="15.75" customHeight="1">
      <c r="A10" s="491" t="s">
        <v>548</v>
      </c>
      <c r="B10" s="372"/>
      <c r="C10" s="340" t="s">
        <v>511</v>
      </c>
      <c r="D10" s="372"/>
      <c r="E10" s="372"/>
      <c r="F10" s="372">
        <v>3300</v>
      </c>
      <c r="G10" s="372">
        <v>3300</v>
      </c>
      <c r="H10" s="373"/>
    </row>
    <row r="11" spans="1:8" s="374" customFormat="1" ht="15.75" customHeight="1">
      <c r="A11" s="491" t="s">
        <v>515</v>
      </c>
      <c r="B11" s="372">
        <v>444</v>
      </c>
      <c r="C11" s="340" t="s">
        <v>511</v>
      </c>
      <c r="D11" s="372"/>
      <c r="E11" s="372">
        <v>444</v>
      </c>
      <c r="F11" s="372">
        <v>444</v>
      </c>
      <c r="G11" s="372">
        <v>119</v>
      </c>
      <c r="H11" s="373"/>
    </row>
    <row r="12" spans="1:8" s="374" customFormat="1" ht="25.5">
      <c r="A12" s="371" t="s">
        <v>516</v>
      </c>
      <c r="B12" s="372">
        <v>572</v>
      </c>
      <c r="C12" s="340" t="s">
        <v>511</v>
      </c>
      <c r="D12" s="372"/>
      <c r="E12" s="372">
        <v>572</v>
      </c>
      <c r="F12" s="372">
        <v>853</v>
      </c>
      <c r="G12" s="372">
        <v>850</v>
      </c>
      <c r="H12" s="373"/>
    </row>
    <row r="13" spans="1:8" s="374" customFormat="1" ht="15.75" customHeight="1">
      <c r="A13" s="371" t="s">
        <v>517</v>
      </c>
      <c r="B13" s="372">
        <v>1143</v>
      </c>
      <c r="C13" s="340" t="s">
        <v>511</v>
      </c>
      <c r="D13" s="372"/>
      <c r="E13" s="372">
        <v>1143</v>
      </c>
      <c r="F13" s="372">
        <v>510</v>
      </c>
      <c r="G13" s="372">
        <v>509</v>
      </c>
      <c r="H13" s="373"/>
    </row>
    <row r="14" spans="1:8" ht="15.75" customHeight="1">
      <c r="A14" s="335"/>
      <c r="B14" s="23"/>
      <c r="C14" s="336"/>
      <c r="D14" s="23"/>
      <c r="E14" s="23"/>
      <c r="F14" s="23"/>
      <c r="G14" s="23"/>
      <c r="H14" s="48"/>
    </row>
    <row r="15" spans="1:8" ht="15.75" customHeight="1">
      <c r="A15" s="335"/>
      <c r="B15" s="23"/>
      <c r="C15" s="336"/>
      <c r="D15" s="23"/>
      <c r="E15" s="23"/>
      <c r="F15" s="23"/>
      <c r="G15" s="23"/>
      <c r="H15" s="48">
        <f aca="true" t="shared" si="0" ref="H15:H24">B15-D15-G15</f>
        <v>0</v>
      </c>
    </row>
    <row r="16" spans="1:8" ht="15.75" customHeight="1">
      <c r="A16" s="335"/>
      <c r="B16" s="23"/>
      <c r="C16" s="336"/>
      <c r="D16" s="23"/>
      <c r="E16" s="23"/>
      <c r="F16" s="23"/>
      <c r="G16" s="23"/>
      <c r="H16" s="48">
        <f t="shared" si="0"/>
        <v>0</v>
      </c>
    </row>
    <row r="17" spans="1:8" ht="15.75" customHeight="1">
      <c r="A17" s="335"/>
      <c r="B17" s="23"/>
      <c r="C17" s="336"/>
      <c r="D17" s="23"/>
      <c r="E17" s="23"/>
      <c r="F17" s="23"/>
      <c r="G17" s="23"/>
      <c r="H17" s="48">
        <f t="shared" si="0"/>
        <v>0</v>
      </c>
    </row>
    <row r="18" spans="1:8" ht="15.75" customHeight="1">
      <c r="A18" s="335"/>
      <c r="B18" s="23"/>
      <c r="C18" s="336"/>
      <c r="D18" s="23"/>
      <c r="E18" s="23"/>
      <c r="F18" s="23"/>
      <c r="G18" s="23"/>
      <c r="H18" s="48">
        <f t="shared" si="0"/>
        <v>0</v>
      </c>
    </row>
    <row r="19" spans="1:8" ht="15.75" customHeight="1">
      <c r="A19" s="335"/>
      <c r="B19" s="23"/>
      <c r="C19" s="336"/>
      <c r="D19" s="23"/>
      <c r="E19" s="23"/>
      <c r="F19" s="23"/>
      <c r="G19" s="23"/>
      <c r="H19" s="48">
        <f t="shared" si="0"/>
        <v>0</v>
      </c>
    </row>
    <row r="20" spans="1:8" ht="15.75" customHeight="1">
      <c r="A20" s="335"/>
      <c r="B20" s="23"/>
      <c r="C20" s="336"/>
      <c r="D20" s="23"/>
      <c r="E20" s="23"/>
      <c r="F20" s="23"/>
      <c r="G20" s="23"/>
      <c r="H20" s="48">
        <f t="shared" si="0"/>
        <v>0</v>
      </c>
    </row>
    <row r="21" spans="1:8" ht="15.75" customHeight="1">
      <c r="A21" s="335"/>
      <c r="B21" s="23"/>
      <c r="C21" s="336"/>
      <c r="D21" s="23"/>
      <c r="E21" s="23"/>
      <c r="F21" s="23"/>
      <c r="G21" s="23"/>
      <c r="H21" s="48">
        <f t="shared" si="0"/>
        <v>0</v>
      </c>
    </row>
    <row r="22" spans="1:8" ht="15.75" customHeight="1">
      <c r="A22" s="335"/>
      <c r="B22" s="23"/>
      <c r="C22" s="336"/>
      <c r="D22" s="23"/>
      <c r="E22" s="23"/>
      <c r="F22" s="23"/>
      <c r="G22" s="23"/>
      <c r="H22" s="48">
        <f t="shared" si="0"/>
        <v>0</v>
      </c>
    </row>
    <row r="23" spans="1:8" ht="15.75" customHeight="1">
      <c r="A23" s="335"/>
      <c r="B23" s="23"/>
      <c r="C23" s="336"/>
      <c r="D23" s="23"/>
      <c r="E23" s="23"/>
      <c r="F23" s="23"/>
      <c r="G23" s="23"/>
      <c r="H23" s="48">
        <f t="shared" si="0"/>
        <v>0</v>
      </c>
    </row>
    <row r="24" spans="1:8" ht="15.75" customHeight="1" thickBot="1">
      <c r="A24" s="49"/>
      <c r="B24" s="24"/>
      <c r="C24" s="337"/>
      <c r="D24" s="24"/>
      <c r="E24" s="24"/>
      <c r="F24" s="24"/>
      <c r="G24" s="24"/>
      <c r="H24" s="50">
        <f t="shared" si="0"/>
        <v>0</v>
      </c>
    </row>
    <row r="25" spans="1:8" s="51" customFormat="1" ht="18" customHeight="1" thickBot="1">
      <c r="A25" s="375" t="s">
        <v>60</v>
      </c>
      <c r="B25" s="376">
        <f>SUM(B5:B24)</f>
        <v>31209</v>
      </c>
      <c r="C25" s="377"/>
      <c r="D25" s="376">
        <f>SUM(D5:D24)</f>
        <v>0</v>
      </c>
      <c r="E25" s="376">
        <f>SUM(E5:E24)</f>
        <v>31209</v>
      </c>
      <c r="F25" s="376">
        <f>SUM(F5:F24)</f>
        <v>28000</v>
      </c>
      <c r="G25" s="376">
        <f>SUM(G5:G24)</f>
        <v>27070</v>
      </c>
      <c r="H25" s="378">
        <f>SUM(H5:H24)</f>
        <v>0</v>
      </c>
    </row>
  </sheetData>
  <sheetProtection/>
  <mergeCells count="1">
    <mergeCell ref="A1:H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86" r:id="rId1"/>
  <headerFooter alignWithMargins="0">
    <oddHeader>&amp;R&amp;"Times New Roman CE,Félkövér dőlt"&amp;11 3. melléklet a ……/2017. (….)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24"/>
  <sheetViews>
    <sheetView workbookViewId="0" topLeftCell="A1">
      <selection activeCell="F6" sqref="F6"/>
    </sheetView>
  </sheetViews>
  <sheetFormatPr defaultColWidth="9.00390625" defaultRowHeight="12.75"/>
  <cols>
    <col min="1" max="1" width="60.625" style="36" customWidth="1"/>
    <col min="2" max="2" width="15.625" style="35" customWidth="1"/>
    <col min="3" max="3" width="16.375" style="35" customWidth="1"/>
    <col min="4" max="6" width="18.00390625" style="35" customWidth="1"/>
    <col min="7" max="7" width="16.625" style="35" customWidth="1"/>
    <col min="8" max="8" width="18.875" style="35" customWidth="1"/>
    <col min="9" max="10" width="12.875" style="35" customWidth="1"/>
    <col min="11" max="11" width="13.875" style="35" customWidth="1"/>
    <col min="12" max="16384" width="9.375" style="35" customWidth="1"/>
  </cols>
  <sheetData>
    <row r="1" spans="1:8" ht="24.75" customHeight="1">
      <c r="A1" s="571" t="s">
        <v>1</v>
      </c>
      <c r="B1" s="571"/>
      <c r="C1" s="571"/>
      <c r="D1" s="571"/>
      <c r="E1" s="571"/>
      <c r="F1" s="571"/>
      <c r="G1" s="571"/>
      <c r="H1" s="571"/>
    </row>
    <row r="2" spans="1:8" ht="23.25" customHeight="1" thickBot="1">
      <c r="A2" s="113"/>
      <c r="B2" s="47"/>
      <c r="C2" s="47"/>
      <c r="D2" s="47"/>
      <c r="E2" s="47"/>
      <c r="F2" s="47"/>
      <c r="G2" s="47"/>
      <c r="H2" s="43" t="s">
        <v>57</v>
      </c>
    </row>
    <row r="3" spans="1:8" s="38" customFormat="1" ht="48.75" customHeight="1" thickBot="1">
      <c r="A3" s="114" t="s">
        <v>64</v>
      </c>
      <c r="B3" s="115" t="s">
        <v>62</v>
      </c>
      <c r="C3" s="115" t="s">
        <v>63</v>
      </c>
      <c r="D3" s="115" t="str">
        <f>+'3.sz.mell.'!D3</f>
        <v>Felhasználás   2015. XII. 31-ig</v>
      </c>
      <c r="E3" s="115" t="s">
        <v>526</v>
      </c>
      <c r="F3" s="115" t="s">
        <v>542</v>
      </c>
      <c r="G3" s="115" t="str">
        <f>+'3.sz.mell.'!G3</f>
        <v>2016. évi tény</v>
      </c>
      <c r="H3" s="359" t="str">
        <f>+CONCATENATE(LEFT(ÖSSZEFÜGGÉSEK!A5,4),". utáni szükséglet ",CHAR(10),"")</f>
        <v>2016. utáni szükséglet 
</v>
      </c>
    </row>
    <row r="4" spans="1:8" s="47" customFormat="1" ht="15" customHeight="1" thickBot="1">
      <c r="A4" s="45" t="s">
        <v>445</v>
      </c>
      <c r="B4" s="46" t="s">
        <v>446</v>
      </c>
      <c r="C4" s="46" t="s">
        <v>447</v>
      </c>
      <c r="D4" s="46" t="s">
        <v>449</v>
      </c>
      <c r="E4" s="46"/>
      <c r="F4" s="46"/>
      <c r="G4" s="46" t="s">
        <v>448</v>
      </c>
      <c r="H4" s="361" t="s">
        <v>497</v>
      </c>
    </row>
    <row r="5" spans="1:8" ht="15.75" customHeight="1">
      <c r="A5" s="52" t="s">
        <v>549</v>
      </c>
      <c r="B5" s="53"/>
      <c r="C5" s="338" t="s">
        <v>551</v>
      </c>
      <c r="D5" s="53"/>
      <c r="E5" s="53"/>
      <c r="F5" s="53">
        <v>10000</v>
      </c>
      <c r="G5" s="53">
        <v>9570</v>
      </c>
      <c r="H5" s="54">
        <v>0</v>
      </c>
    </row>
    <row r="6" spans="1:8" ht="15.75" customHeight="1">
      <c r="A6" s="52"/>
      <c r="B6" s="53"/>
      <c r="C6" s="338"/>
      <c r="D6" s="53"/>
      <c r="E6" s="53"/>
      <c r="F6" s="53"/>
      <c r="G6" s="53"/>
      <c r="H6" s="54">
        <f aca="true" t="shared" si="0" ref="H6:H23">B6-D6-G6</f>
        <v>0</v>
      </c>
    </row>
    <row r="7" spans="1:8" ht="15.75" customHeight="1">
      <c r="A7" s="52"/>
      <c r="B7" s="53"/>
      <c r="C7" s="338"/>
      <c r="D7" s="53"/>
      <c r="E7" s="53"/>
      <c r="F7" s="53"/>
      <c r="G7" s="53"/>
      <c r="H7" s="54">
        <f t="shared" si="0"/>
        <v>0</v>
      </c>
    </row>
    <row r="8" spans="1:8" ht="15.75" customHeight="1">
      <c r="A8" s="52"/>
      <c r="B8" s="53"/>
      <c r="C8" s="338"/>
      <c r="D8" s="53"/>
      <c r="E8" s="53"/>
      <c r="F8" s="53"/>
      <c r="G8" s="53"/>
      <c r="H8" s="54">
        <f t="shared" si="0"/>
        <v>0</v>
      </c>
    </row>
    <row r="9" spans="1:8" ht="15.75" customHeight="1">
      <c r="A9" s="52"/>
      <c r="B9" s="53"/>
      <c r="C9" s="338"/>
      <c r="D9" s="53"/>
      <c r="E9" s="53"/>
      <c r="F9" s="53"/>
      <c r="G9" s="53"/>
      <c r="H9" s="54">
        <f t="shared" si="0"/>
        <v>0</v>
      </c>
    </row>
    <row r="10" spans="1:8" ht="15.75" customHeight="1">
      <c r="A10" s="52"/>
      <c r="B10" s="53"/>
      <c r="C10" s="338"/>
      <c r="D10" s="53"/>
      <c r="E10" s="53"/>
      <c r="F10" s="53"/>
      <c r="G10" s="53"/>
      <c r="H10" s="54">
        <f t="shared" si="0"/>
        <v>0</v>
      </c>
    </row>
    <row r="11" spans="1:8" ht="15.75" customHeight="1">
      <c r="A11" s="52"/>
      <c r="B11" s="53"/>
      <c r="C11" s="338"/>
      <c r="D11" s="53"/>
      <c r="E11" s="53"/>
      <c r="F11" s="53"/>
      <c r="G11" s="53"/>
      <c r="H11" s="54">
        <f t="shared" si="0"/>
        <v>0</v>
      </c>
    </row>
    <row r="12" spans="1:8" ht="15.75" customHeight="1">
      <c r="A12" s="52"/>
      <c r="B12" s="53"/>
      <c r="C12" s="338"/>
      <c r="D12" s="53"/>
      <c r="E12" s="53"/>
      <c r="F12" s="53"/>
      <c r="G12" s="53"/>
      <c r="H12" s="54">
        <f t="shared" si="0"/>
        <v>0</v>
      </c>
    </row>
    <row r="13" spans="1:8" ht="15.75" customHeight="1">
      <c r="A13" s="52"/>
      <c r="B13" s="53"/>
      <c r="C13" s="338"/>
      <c r="D13" s="53"/>
      <c r="E13" s="53"/>
      <c r="F13" s="53"/>
      <c r="G13" s="53"/>
      <c r="H13" s="54">
        <f t="shared" si="0"/>
        <v>0</v>
      </c>
    </row>
    <row r="14" spans="1:8" ht="15.75" customHeight="1">
      <c r="A14" s="52"/>
      <c r="B14" s="53"/>
      <c r="C14" s="338"/>
      <c r="D14" s="53"/>
      <c r="E14" s="53"/>
      <c r="F14" s="53"/>
      <c r="G14" s="53"/>
      <c r="H14" s="54">
        <f t="shared" si="0"/>
        <v>0</v>
      </c>
    </row>
    <row r="15" spans="1:8" ht="15.75" customHeight="1">
      <c r="A15" s="52"/>
      <c r="B15" s="53"/>
      <c r="C15" s="338"/>
      <c r="D15" s="53"/>
      <c r="E15" s="53"/>
      <c r="F15" s="53"/>
      <c r="G15" s="53"/>
      <c r="H15" s="54">
        <f t="shared" si="0"/>
        <v>0</v>
      </c>
    </row>
    <row r="16" spans="1:8" ht="15.75" customHeight="1">
      <c r="A16" s="52"/>
      <c r="B16" s="53"/>
      <c r="C16" s="338"/>
      <c r="D16" s="53"/>
      <c r="E16" s="53"/>
      <c r="F16" s="53"/>
      <c r="G16" s="53"/>
      <c r="H16" s="54">
        <f t="shared" si="0"/>
        <v>0</v>
      </c>
    </row>
    <row r="17" spans="1:8" ht="15.75" customHeight="1">
      <c r="A17" s="52"/>
      <c r="B17" s="53"/>
      <c r="C17" s="338"/>
      <c r="D17" s="53"/>
      <c r="E17" s="53"/>
      <c r="F17" s="53"/>
      <c r="G17" s="53"/>
      <c r="H17" s="54">
        <f t="shared" si="0"/>
        <v>0</v>
      </c>
    </row>
    <row r="18" spans="1:8" ht="15.75" customHeight="1">
      <c r="A18" s="52"/>
      <c r="B18" s="53"/>
      <c r="C18" s="338"/>
      <c r="D18" s="53"/>
      <c r="E18" s="53"/>
      <c r="F18" s="53"/>
      <c r="G18" s="53"/>
      <c r="H18" s="54">
        <f t="shared" si="0"/>
        <v>0</v>
      </c>
    </row>
    <row r="19" spans="1:8" ht="15.75" customHeight="1">
      <c r="A19" s="52"/>
      <c r="B19" s="53"/>
      <c r="C19" s="338"/>
      <c r="D19" s="53"/>
      <c r="E19" s="53"/>
      <c r="F19" s="53"/>
      <c r="G19" s="53"/>
      <c r="H19" s="54">
        <f t="shared" si="0"/>
        <v>0</v>
      </c>
    </row>
    <row r="20" spans="1:8" ht="15.75" customHeight="1">
      <c r="A20" s="52"/>
      <c r="B20" s="53"/>
      <c r="C20" s="338"/>
      <c r="D20" s="53"/>
      <c r="E20" s="53"/>
      <c r="F20" s="53"/>
      <c r="G20" s="53"/>
      <c r="H20" s="54">
        <f t="shared" si="0"/>
        <v>0</v>
      </c>
    </row>
    <row r="21" spans="1:8" ht="15.75" customHeight="1">
      <c r="A21" s="52"/>
      <c r="B21" s="53"/>
      <c r="C21" s="338"/>
      <c r="D21" s="53"/>
      <c r="E21" s="53"/>
      <c r="F21" s="53"/>
      <c r="G21" s="53"/>
      <c r="H21" s="54">
        <f t="shared" si="0"/>
        <v>0</v>
      </c>
    </row>
    <row r="22" spans="1:8" ht="15.75" customHeight="1">
      <c r="A22" s="52"/>
      <c r="B22" s="53"/>
      <c r="C22" s="338"/>
      <c r="D22" s="53"/>
      <c r="E22" s="53"/>
      <c r="F22" s="53"/>
      <c r="G22" s="53"/>
      <c r="H22" s="54">
        <f t="shared" si="0"/>
        <v>0</v>
      </c>
    </row>
    <row r="23" spans="1:8" ht="15.75" customHeight="1" thickBot="1">
      <c r="A23" s="55"/>
      <c r="B23" s="56"/>
      <c r="C23" s="339"/>
      <c r="D23" s="56"/>
      <c r="E23" s="56"/>
      <c r="F23" s="56"/>
      <c r="G23" s="56"/>
      <c r="H23" s="57">
        <f t="shared" si="0"/>
        <v>0</v>
      </c>
    </row>
    <row r="24" spans="1:8" s="51" customFormat="1" ht="18" customHeight="1" thickBot="1">
      <c r="A24" s="116" t="s">
        <v>60</v>
      </c>
      <c r="B24" s="117">
        <f>SUM(B5:B23)</f>
        <v>0</v>
      </c>
      <c r="C24" s="86"/>
      <c r="D24" s="117">
        <f>SUM(D5:D23)</f>
        <v>0</v>
      </c>
      <c r="E24" s="117"/>
      <c r="F24" s="117">
        <f>SUM(F5:F23)</f>
        <v>10000</v>
      </c>
      <c r="G24" s="117">
        <f>SUM(G5:G23)</f>
        <v>9570</v>
      </c>
      <c r="H24" s="58">
        <f>SUM(H5:H23)</f>
        <v>0</v>
      </c>
    </row>
  </sheetData>
  <sheetProtection/>
  <mergeCells count="1">
    <mergeCell ref="A1:H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74" r:id="rId1"/>
  <headerFooter alignWithMargins="0">
    <oddHeader xml:space="preserve">&amp;R&amp;"Times New Roman CE,Félkövér dőlt"&amp;12 &amp;11 4. melléklet a ……/2017. (….) önkormányzati rendelethez&amp;"Times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B2" sqref="B2:E2"/>
    </sheetView>
  </sheetViews>
  <sheetFormatPr defaultColWidth="9.00390625" defaultRowHeight="12.75"/>
  <cols>
    <col min="1" max="1" width="38.625" style="40" customWidth="1"/>
    <col min="2" max="5" width="13.875" style="40" customWidth="1"/>
    <col min="6" max="16384" width="9.375" style="40" customWidth="1"/>
  </cols>
  <sheetData>
    <row r="1" spans="1:5" ht="12.75">
      <c r="A1" s="132"/>
      <c r="B1" s="132"/>
      <c r="C1" s="132"/>
      <c r="D1" s="132"/>
      <c r="E1" s="132"/>
    </row>
    <row r="2" spans="1:5" ht="35.25" customHeight="1">
      <c r="A2" s="133" t="s">
        <v>117</v>
      </c>
      <c r="B2" s="572" t="s">
        <v>550</v>
      </c>
      <c r="C2" s="572"/>
      <c r="D2" s="572"/>
      <c r="E2" s="572"/>
    </row>
    <row r="3" spans="1:5" ht="14.25" thickBot="1">
      <c r="A3" s="132"/>
      <c r="B3" s="132"/>
      <c r="C3" s="132"/>
      <c r="D3" s="574" t="s">
        <v>110</v>
      </c>
      <c r="E3" s="574"/>
    </row>
    <row r="4" spans="1:5" ht="15" customHeight="1" thickBot="1">
      <c r="A4" s="134" t="s">
        <v>109</v>
      </c>
      <c r="B4" s="135" t="str">
        <f>CONCATENATE((LEFT(ÖSSZEFÜGGÉSEK!A5,4)),".")</f>
        <v>2016.</v>
      </c>
      <c r="C4" s="135" t="str">
        <f>CONCATENATE((LEFT(ÖSSZEFÜGGÉSEK!A5,4))+1,".")</f>
        <v>2017.</v>
      </c>
      <c r="D4" s="135" t="str">
        <f>CONCATENATE((LEFT(ÖSSZEFÜGGÉSEK!A5,4))+1,". után")</f>
        <v>2017. után</v>
      </c>
      <c r="E4" s="136" t="s">
        <v>47</v>
      </c>
    </row>
    <row r="5" spans="1:5" ht="12.75">
      <c r="A5" s="492" t="s">
        <v>111</v>
      </c>
      <c r="B5" s="493"/>
      <c r="C5" s="493"/>
      <c r="D5" s="493"/>
      <c r="E5" s="494">
        <f aca="true" t="shared" si="0" ref="E5:E11">SUM(B5:D5)</f>
        <v>0</v>
      </c>
    </row>
    <row r="6" spans="1:5" ht="12.75">
      <c r="A6" s="495" t="s">
        <v>124</v>
      </c>
      <c r="B6" s="496"/>
      <c r="C6" s="496"/>
      <c r="D6" s="496"/>
      <c r="E6" s="497">
        <f t="shared" si="0"/>
        <v>0</v>
      </c>
    </row>
    <row r="7" spans="1:5" ht="12.75">
      <c r="A7" s="498" t="s">
        <v>112</v>
      </c>
      <c r="B7" s="499">
        <v>6000</v>
      </c>
      <c r="C7" s="499"/>
      <c r="D7" s="499"/>
      <c r="E7" s="500">
        <f t="shared" si="0"/>
        <v>6000</v>
      </c>
    </row>
    <row r="8" spans="1:5" ht="12.75">
      <c r="A8" s="498" t="s">
        <v>125</v>
      </c>
      <c r="B8" s="499"/>
      <c r="C8" s="499"/>
      <c r="D8" s="499"/>
      <c r="E8" s="500">
        <f t="shared" si="0"/>
        <v>0</v>
      </c>
    </row>
    <row r="9" spans="1:5" ht="12.75">
      <c r="A9" s="498" t="s">
        <v>113</v>
      </c>
      <c r="B9" s="499"/>
      <c r="C9" s="499"/>
      <c r="D9" s="499"/>
      <c r="E9" s="500">
        <f t="shared" si="0"/>
        <v>0</v>
      </c>
    </row>
    <row r="10" spans="1:5" ht="12.75">
      <c r="A10" s="498" t="s">
        <v>114</v>
      </c>
      <c r="B10" s="499"/>
      <c r="C10" s="499"/>
      <c r="D10" s="499"/>
      <c r="E10" s="500">
        <f t="shared" si="0"/>
        <v>0</v>
      </c>
    </row>
    <row r="11" spans="1:5" ht="13.5" thickBot="1">
      <c r="A11" s="501"/>
      <c r="B11" s="502"/>
      <c r="C11" s="502"/>
      <c r="D11" s="502"/>
      <c r="E11" s="500">
        <f t="shared" si="0"/>
        <v>0</v>
      </c>
    </row>
    <row r="12" spans="1:5" ht="13.5" thickBot="1">
      <c r="A12" s="503" t="s">
        <v>116</v>
      </c>
      <c r="B12" s="504">
        <f>B5+SUM(B7:B11)</f>
        <v>6000</v>
      </c>
      <c r="C12" s="504">
        <f>C5+SUM(C7:C11)</f>
        <v>0</v>
      </c>
      <c r="D12" s="504">
        <f>D5+SUM(D7:D11)</f>
        <v>0</v>
      </c>
      <c r="E12" s="505">
        <f>E5+SUM(E7:E11)</f>
        <v>6000</v>
      </c>
    </row>
    <row r="13" spans="1:5" ht="13.5" thickBot="1">
      <c r="A13" s="42"/>
      <c r="B13" s="42"/>
      <c r="C13" s="42"/>
      <c r="D13" s="42"/>
      <c r="E13" s="42"/>
    </row>
    <row r="14" spans="1:5" s="509" customFormat="1" ht="15" customHeight="1" thickBot="1">
      <c r="A14" s="506" t="s">
        <v>115</v>
      </c>
      <c r="B14" s="507" t="str">
        <f>+B4</f>
        <v>2016.</v>
      </c>
      <c r="C14" s="507" t="str">
        <f>+C4</f>
        <v>2017.</v>
      </c>
      <c r="D14" s="507" t="str">
        <f>+D4</f>
        <v>2017. után</v>
      </c>
      <c r="E14" s="508" t="s">
        <v>47</v>
      </c>
    </row>
    <row r="15" spans="1:5" s="509" customFormat="1" ht="12.75">
      <c r="A15" s="492" t="s">
        <v>120</v>
      </c>
      <c r="B15" s="493"/>
      <c r="C15" s="493"/>
      <c r="D15" s="493"/>
      <c r="E15" s="494">
        <f aca="true" t="shared" si="1" ref="E15:E21">SUM(B15:D15)</f>
        <v>0</v>
      </c>
    </row>
    <row r="16" spans="1:5" s="509" customFormat="1" ht="12.75">
      <c r="A16" s="510" t="s">
        <v>121</v>
      </c>
      <c r="B16" s="499">
        <v>3300</v>
      </c>
      <c r="C16" s="499"/>
      <c r="D16" s="499"/>
      <c r="E16" s="500">
        <f t="shared" si="1"/>
        <v>3300</v>
      </c>
    </row>
    <row r="17" spans="1:5" s="509" customFormat="1" ht="12.75">
      <c r="A17" s="498" t="s">
        <v>122</v>
      </c>
      <c r="B17" s="499"/>
      <c r="C17" s="499">
        <v>2700</v>
      </c>
      <c r="D17" s="499"/>
      <c r="E17" s="500">
        <f t="shared" si="1"/>
        <v>2700</v>
      </c>
    </row>
    <row r="18" spans="1:5" s="509" customFormat="1" ht="12.75">
      <c r="A18" s="498" t="s">
        <v>123</v>
      </c>
      <c r="B18" s="499"/>
      <c r="C18" s="499"/>
      <c r="D18" s="499"/>
      <c r="E18" s="500">
        <f t="shared" si="1"/>
        <v>0</v>
      </c>
    </row>
    <row r="19" spans="1:5" s="509" customFormat="1" ht="12.75">
      <c r="A19" s="511"/>
      <c r="B19" s="499"/>
      <c r="C19" s="499"/>
      <c r="D19" s="499"/>
      <c r="E19" s="500">
        <f t="shared" si="1"/>
        <v>0</v>
      </c>
    </row>
    <row r="20" spans="1:5" s="509" customFormat="1" ht="12.75">
      <c r="A20" s="511"/>
      <c r="B20" s="499"/>
      <c r="C20" s="499"/>
      <c r="D20" s="499"/>
      <c r="E20" s="500">
        <f t="shared" si="1"/>
        <v>0</v>
      </c>
    </row>
    <row r="21" spans="1:5" s="509" customFormat="1" ht="13.5" thickBot="1">
      <c r="A21" s="501"/>
      <c r="B21" s="502"/>
      <c r="C21" s="502"/>
      <c r="D21" s="502"/>
      <c r="E21" s="500">
        <f t="shared" si="1"/>
        <v>0</v>
      </c>
    </row>
    <row r="22" spans="1:5" s="509" customFormat="1" ht="13.5" thickBot="1">
      <c r="A22" s="503" t="s">
        <v>48</v>
      </c>
      <c r="B22" s="504">
        <f>SUM(B15:B21)</f>
        <v>3300</v>
      </c>
      <c r="C22" s="504">
        <f>SUM(C15:C21)</f>
        <v>2700</v>
      </c>
      <c r="D22" s="504">
        <f>SUM(D15:D21)</f>
        <v>0</v>
      </c>
      <c r="E22" s="505">
        <f>SUM(E15:E21)</f>
        <v>6000</v>
      </c>
    </row>
    <row r="23" spans="1:5" ht="12.75">
      <c r="A23" s="132"/>
      <c r="B23" s="132"/>
      <c r="C23" s="132"/>
      <c r="D23" s="132"/>
      <c r="E23" s="132"/>
    </row>
    <row r="24" spans="1:5" ht="12.75">
      <c r="A24" s="132"/>
      <c r="B24" s="132"/>
      <c r="C24" s="132"/>
      <c r="D24" s="132"/>
      <c r="E24" s="132"/>
    </row>
    <row r="25" spans="1:5" ht="15.75">
      <c r="A25" s="133" t="s">
        <v>117</v>
      </c>
      <c r="B25" s="573"/>
      <c r="C25" s="573"/>
      <c r="D25" s="573"/>
      <c r="E25" s="573"/>
    </row>
    <row r="26" spans="1:5" ht="14.25" thickBot="1">
      <c r="A26" s="132"/>
      <c r="B26" s="132"/>
      <c r="C26" s="132"/>
      <c r="D26" s="574" t="s">
        <v>110</v>
      </c>
      <c r="E26" s="574"/>
    </row>
    <row r="27" spans="1:5" ht="13.5" thickBot="1">
      <c r="A27" s="134" t="s">
        <v>109</v>
      </c>
      <c r="B27" s="135" t="str">
        <f>+B14</f>
        <v>2016.</v>
      </c>
      <c r="C27" s="135" t="str">
        <f>+C14</f>
        <v>2017.</v>
      </c>
      <c r="D27" s="135" t="str">
        <f>+D14</f>
        <v>2017. után</v>
      </c>
      <c r="E27" s="136" t="s">
        <v>47</v>
      </c>
    </row>
    <row r="28" spans="1:5" ht="12.75">
      <c r="A28" s="137" t="s">
        <v>111</v>
      </c>
      <c r="B28" s="75"/>
      <c r="C28" s="75"/>
      <c r="D28" s="75"/>
      <c r="E28" s="138">
        <f aca="true" t="shared" si="2" ref="E28:E34">SUM(B28:D28)</f>
        <v>0</v>
      </c>
    </row>
    <row r="29" spans="1:5" ht="12.75">
      <c r="A29" s="139" t="s">
        <v>124</v>
      </c>
      <c r="B29" s="76"/>
      <c r="C29" s="76"/>
      <c r="D29" s="76"/>
      <c r="E29" s="140">
        <f t="shared" si="2"/>
        <v>0</v>
      </c>
    </row>
    <row r="30" spans="1:5" ht="12.75">
      <c r="A30" s="141" t="s">
        <v>112</v>
      </c>
      <c r="B30" s="77"/>
      <c r="C30" s="77"/>
      <c r="D30" s="77"/>
      <c r="E30" s="142">
        <f t="shared" si="2"/>
        <v>0</v>
      </c>
    </row>
    <row r="31" spans="1:5" ht="12.75">
      <c r="A31" s="141" t="s">
        <v>125</v>
      </c>
      <c r="B31" s="77"/>
      <c r="C31" s="77"/>
      <c r="D31" s="77"/>
      <c r="E31" s="142">
        <f t="shared" si="2"/>
        <v>0</v>
      </c>
    </row>
    <row r="32" spans="1:5" ht="12.75">
      <c r="A32" s="141" t="s">
        <v>113</v>
      </c>
      <c r="B32" s="77"/>
      <c r="C32" s="77"/>
      <c r="D32" s="77"/>
      <c r="E32" s="142">
        <f t="shared" si="2"/>
        <v>0</v>
      </c>
    </row>
    <row r="33" spans="1:5" ht="12.75">
      <c r="A33" s="141" t="s">
        <v>114</v>
      </c>
      <c r="B33" s="77"/>
      <c r="C33" s="77"/>
      <c r="D33" s="77"/>
      <c r="E33" s="142">
        <f t="shared" si="2"/>
        <v>0</v>
      </c>
    </row>
    <row r="34" spans="1:5" ht="13.5" thickBot="1">
      <c r="A34" s="78"/>
      <c r="B34" s="79"/>
      <c r="C34" s="79"/>
      <c r="D34" s="79"/>
      <c r="E34" s="142">
        <f t="shared" si="2"/>
        <v>0</v>
      </c>
    </row>
    <row r="35" spans="1:5" ht="13.5" thickBot="1">
      <c r="A35" s="143" t="s">
        <v>116</v>
      </c>
      <c r="B35" s="144">
        <f>B28+SUM(B30:B34)</f>
        <v>0</v>
      </c>
      <c r="C35" s="144">
        <f>C28+SUM(C30:C34)</f>
        <v>0</v>
      </c>
      <c r="D35" s="144">
        <f>D28+SUM(D30:D34)</f>
        <v>0</v>
      </c>
      <c r="E35" s="145">
        <f>E28+SUM(E30:E34)</f>
        <v>0</v>
      </c>
    </row>
    <row r="36" spans="1:5" ht="13.5" thickBot="1">
      <c r="A36" s="42"/>
      <c r="B36" s="42"/>
      <c r="C36" s="42"/>
      <c r="D36" s="42"/>
      <c r="E36" s="42"/>
    </row>
    <row r="37" spans="1:5" ht="13.5" thickBot="1">
      <c r="A37" s="134" t="s">
        <v>115</v>
      </c>
      <c r="B37" s="135" t="str">
        <f>+B27</f>
        <v>2016.</v>
      </c>
      <c r="C37" s="135" t="str">
        <f>+C27</f>
        <v>2017.</v>
      </c>
      <c r="D37" s="135" t="str">
        <f>+D27</f>
        <v>2017. után</v>
      </c>
      <c r="E37" s="136" t="s">
        <v>47</v>
      </c>
    </row>
    <row r="38" spans="1:5" ht="12.75">
      <c r="A38" s="137" t="s">
        <v>120</v>
      </c>
      <c r="B38" s="75"/>
      <c r="C38" s="75"/>
      <c r="D38" s="75"/>
      <c r="E38" s="138">
        <f aca="true" t="shared" si="3" ref="E38:E44">SUM(B38:D38)</f>
        <v>0</v>
      </c>
    </row>
    <row r="39" spans="1:5" ht="12.75">
      <c r="A39" s="146" t="s">
        <v>121</v>
      </c>
      <c r="B39" s="77"/>
      <c r="C39" s="77"/>
      <c r="D39" s="77"/>
      <c r="E39" s="142">
        <f t="shared" si="3"/>
        <v>0</v>
      </c>
    </row>
    <row r="40" spans="1:5" ht="12.75">
      <c r="A40" s="141" t="s">
        <v>122</v>
      </c>
      <c r="B40" s="77"/>
      <c r="C40" s="77"/>
      <c r="D40" s="77"/>
      <c r="E40" s="142">
        <f t="shared" si="3"/>
        <v>0</v>
      </c>
    </row>
    <row r="41" spans="1:5" ht="12.75">
      <c r="A41" s="141" t="s">
        <v>123</v>
      </c>
      <c r="B41" s="77"/>
      <c r="C41" s="77"/>
      <c r="D41" s="77"/>
      <c r="E41" s="142">
        <f t="shared" si="3"/>
        <v>0</v>
      </c>
    </row>
    <row r="42" spans="1:5" ht="12.75">
      <c r="A42" s="80"/>
      <c r="B42" s="77"/>
      <c r="C42" s="77"/>
      <c r="D42" s="77"/>
      <c r="E42" s="142">
        <f t="shared" si="3"/>
        <v>0</v>
      </c>
    </row>
    <row r="43" spans="1:5" ht="12.75">
      <c r="A43" s="80"/>
      <c r="B43" s="77"/>
      <c r="C43" s="77"/>
      <c r="D43" s="77"/>
      <c r="E43" s="142">
        <f t="shared" si="3"/>
        <v>0</v>
      </c>
    </row>
    <row r="44" spans="1:5" ht="13.5" thickBot="1">
      <c r="A44" s="78"/>
      <c r="B44" s="79"/>
      <c r="C44" s="79"/>
      <c r="D44" s="79"/>
      <c r="E44" s="142">
        <f t="shared" si="3"/>
        <v>0</v>
      </c>
    </row>
    <row r="45" spans="1:5" ht="13.5" thickBot="1">
      <c r="A45" s="143" t="s">
        <v>48</v>
      </c>
      <c r="B45" s="144">
        <f>SUM(B38:B44)</f>
        <v>0</v>
      </c>
      <c r="C45" s="144">
        <f>SUM(C38:C44)</f>
        <v>0</v>
      </c>
      <c r="D45" s="144">
        <f>SUM(D38:D44)</f>
        <v>0</v>
      </c>
      <c r="E45" s="145">
        <f>SUM(E38:E44)</f>
        <v>0</v>
      </c>
    </row>
    <row r="46" spans="1:5" ht="12.75">
      <c r="A46" s="132"/>
      <c r="B46" s="132"/>
      <c r="C46" s="132"/>
      <c r="D46" s="132"/>
      <c r="E46" s="132"/>
    </row>
    <row r="47" spans="1:5" ht="15.75">
      <c r="A47" s="582" t="str">
        <f>+CONCATENATE("Önkormányzaton kívüli EU-s projektekhez történő hozzájárulás ",LEFT(ÖSSZEFÜGGÉSEK!A5,4),". évi előirányzat")</f>
        <v>Önkormányzaton kívüli EU-s projektekhez történő hozzájárulás 2016. évi előirányzat</v>
      </c>
      <c r="B47" s="582"/>
      <c r="C47" s="582"/>
      <c r="D47" s="582"/>
      <c r="E47" s="582"/>
    </row>
    <row r="48" spans="1:5" ht="13.5" thickBot="1">
      <c r="A48" s="132"/>
      <c r="B48" s="132"/>
      <c r="C48" s="132"/>
      <c r="D48" s="132"/>
      <c r="E48" s="132"/>
    </row>
    <row r="49" spans="1:8" ht="13.5" thickBot="1">
      <c r="A49" s="587" t="s">
        <v>118</v>
      </c>
      <c r="B49" s="588"/>
      <c r="C49" s="589"/>
      <c r="D49" s="585" t="s">
        <v>126</v>
      </c>
      <c r="E49" s="586"/>
      <c r="H49" s="41"/>
    </row>
    <row r="50" spans="1:5" ht="12.75">
      <c r="A50" s="590"/>
      <c r="B50" s="591"/>
      <c r="C50" s="592"/>
      <c r="D50" s="578"/>
      <c r="E50" s="579"/>
    </row>
    <row r="51" spans="1:5" ht="13.5" thickBot="1">
      <c r="A51" s="593"/>
      <c r="B51" s="594"/>
      <c r="C51" s="595"/>
      <c r="D51" s="580"/>
      <c r="E51" s="581"/>
    </row>
    <row r="52" spans="1:5" ht="13.5" thickBot="1">
      <c r="A52" s="575" t="s">
        <v>48</v>
      </c>
      <c r="B52" s="576"/>
      <c r="C52" s="577"/>
      <c r="D52" s="583">
        <f>SUM(D50:E51)</f>
        <v>0</v>
      </c>
      <c r="E52" s="584"/>
    </row>
  </sheetData>
  <sheetProtection/>
  <mergeCells count="13">
    <mergeCell ref="A49:C49"/>
    <mergeCell ref="A50:C50"/>
    <mergeCell ref="A51:C51"/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5. melléklet a ……/2017. (….)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G8" sqref="G8"/>
    </sheetView>
  </sheetViews>
  <sheetFormatPr defaultColWidth="9.00390625" defaultRowHeight="12.75"/>
  <cols>
    <col min="1" max="1" width="19.50390625" style="272" customWidth="1"/>
    <col min="2" max="2" width="72.00390625" style="273" customWidth="1"/>
    <col min="3" max="3" width="19.625" style="274" customWidth="1"/>
    <col min="4" max="4" width="19.375" style="274" customWidth="1"/>
    <col min="5" max="5" width="19.125" style="274" customWidth="1"/>
    <col min="6" max="16384" width="9.375" style="2" customWidth="1"/>
  </cols>
  <sheetData>
    <row r="1" spans="1:5" s="1" customFormat="1" ht="16.5" customHeight="1" thickBot="1">
      <c r="A1" s="147"/>
      <c r="B1" s="149"/>
      <c r="C1" s="172"/>
      <c r="D1" s="172"/>
      <c r="E1" s="172" t="str">
        <f>+CONCATENATE("6.1. melléklet a ……/",LEFT(ÖSSZEFÜGGÉSEK!C5,4),". (….) önkormányzati rendelethez")</f>
        <v>6.1. melléklet a ……/. (….) önkormányzati rendelethez</v>
      </c>
    </row>
    <row r="2" spans="1:5" s="81" customFormat="1" ht="21" customHeight="1">
      <c r="A2" s="279" t="s">
        <v>58</v>
      </c>
      <c r="B2" s="245" t="s">
        <v>183</v>
      </c>
      <c r="C2" s="247"/>
      <c r="D2" s="247"/>
      <c r="E2" s="247" t="s">
        <v>49</v>
      </c>
    </row>
    <row r="3" spans="1:5" s="81" customFormat="1" ht="16.5" thickBot="1">
      <c r="A3" s="150" t="s">
        <v>176</v>
      </c>
      <c r="B3" s="246" t="s">
        <v>357</v>
      </c>
      <c r="C3" s="356"/>
      <c r="D3" s="356"/>
      <c r="E3" s="356"/>
    </row>
    <row r="4" spans="1:5" s="82" customFormat="1" ht="15.75" customHeight="1" thickBot="1">
      <c r="A4" s="151"/>
      <c r="B4" s="151"/>
      <c r="C4" s="152"/>
      <c r="D4" s="152"/>
      <c r="E4" s="152" t="s">
        <v>50</v>
      </c>
    </row>
    <row r="5" spans="1:5" ht="13.5" thickBot="1">
      <c r="A5" s="280" t="s">
        <v>178</v>
      </c>
      <c r="B5" s="153" t="s">
        <v>498</v>
      </c>
      <c r="C5" s="154" t="s">
        <v>51</v>
      </c>
      <c r="D5" s="154" t="s">
        <v>529</v>
      </c>
      <c r="E5" s="154" t="s">
        <v>530</v>
      </c>
    </row>
    <row r="6" spans="1:5" s="59" customFormat="1" ht="12.75" customHeight="1" thickBot="1">
      <c r="A6" s="120"/>
      <c r="B6" s="121" t="s">
        <v>445</v>
      </c>
      <c r="C6" s="122" t="s">
        <v>446</v>
      </c>
      <c r="D6" s="122" t="s">
        <v>447</v>
      </c>
      <c r="E6" s="122" t="s">
        <v>449</v>
      </c>
    </row>
    <row r="7" spans="1:5" s="59" customFormat="1" ht="15.75" customHeight="1" thickBot="1">
      <c r="A7" s="155"/>
      <c r="B7" s="156" t="s">
        <v>52</v>
      </c>
      <c r="C7" s="248"/>
      <c r="D7" s="248"/>
      <c r="E7" s="248"/>
    </row>
    <row r="8" spans="1:5" s="59" customFormat="1" ht="12" customHeight="1" thickBot="1">
      <c r="A8" s="29" t="s">
        <v>15</v>
      </c>
      <c r="B8" s="19" t="s">
        <v>208</v>
      </c>
      <c r="C8" s="188">
        <f>+C9+C10+C11+C12+C13+C14</f>
        <v>209180</v>
      </c>
      <c r="D8" s="188">
        <f>+D9+D10+D11+D12+D13+D14</f>
        <v>216308</v>
      </c>
      <c r="E8" s="188">
        <f>+E9+E10+E11+E12+E13+E14</f>
        <v>216308</v>
      </c>
    </row>
    <row r="9" spans="1:5" s="83" customFormat="1" ht="12" customHeight="1">
      <c r="A9" s="307" t="s">
        <v>83</v>
      </c>
      <c r="B9" s="289" t="s">
        <v>209</v>
      </c>
      <c r="C9" s="191">
        <v>65990</v>
      </c>
      <c r="D9" s="191">
        <v>68824</v>
      </c>
      <c r="E9" s="191">
        <v>68824</v>
      </c>
    </row>
    <row r="10" spans="1:5" s="84" customFormat="1" ht="12" customHeight="1">
      <c r="A10" s="308" t="s">
        <v>84</v>
      </c>
      <c r="B10" s="290" t="s">
        <v>210</v>
      </c>
      <c r="C10" s="190">
        <v>48371</v>
      </c>
      <c r="D10" s="190">
        <v>48257</v>
      </c>
      <c r="E10" s="190">
        <v>48257</v>
      </c>
    </row>
    <row r="11" spans="1:5" s="84" customFormat="1" ht="12" customHeight="1">
      <c r="A11" s="308" t="s">
        <v>85</v>
      </c>
      <c r="B11" s="290" t="s">
        <v>486</v>
      </c>
      <c r="C11" s="190">
        <v>92180</v>
      </c>
      <c r="D11" s="190">
        <v>88449</v>
      </c>
      <c r="E11" s="190">
        <v>88449</v>
      </c>
    </row>
    <row r="12" spans="1:5" s="84" customFormat="1" ht="12" customHeight="1">
      <c r="A12" s="308" t="s">
        <v>86</v>
      </c>
      <c r="B12" s="290" t="s">
        <v>211</v>
      </c>
      <c r="C12" s="190">
        <v>2639</v>
      </c>
      <c r="D12" s="190">
        <v>2639</v>
      </c>
      <c r="E12" s="190">
        <v>2639</v>
      </c>
    </row>
    <row r="13" spans="1:5" s="84" customFormat="1" ht="12" customHeight="1">
      <c r="A13" s="308" t="s">
        <v>127</v>
      </c>
      <c r="B13" s="290" t="s">
        <v>454</v>
      </c>
      <c r="C13" s="190"/>
      <c r="D13" s="190">
        <v>7916</v>
      </c>
      <c r="E13" s="190">
        <v>7916</v>
      </c>
    </row>
    <row r="14" spans="1:5" s="83" customFormat="1" ht="12" customHeight="1" thickBot="1">
      <c r="A14" s="309" t="s">
        <v>87</v>
      </c>
      <c r="B14" s="291" t="s">
        <v>385</v>
      </c>
      <c r="C14" s="190"/>
      <c r="D14" s="190">
        <v>223</v>
      </c>
      <c r="E14" s="190">
        <v>223</v>
      </c>
    </row>
    <row r="15" spans="1:5" s="83" customFormat="1" ht="12" customHeight="1" thickBot="1">
      <c r="A15" s="29" t="s">
        <v>16</v>
      </c>
      <c r="B15" s="183" t="s">
        <v>212</v>
      </c>
      <c r="C15" s="188">
        <f>+C16+C17+C18+C19+C20</f>
        <v>179991</v>
      </c>
      <c r="D15" s="188">
        <f>+D16+D17+D18+D19+D20</f>
        <v>221920</v>
      </c>
      <c r="E15" s="188">
        <f>+E16+E17+E18+E19+E20</f>
        <v>221507</v>
      </c>
    </row>
    <row r="16" spans="1:5" s="83" customFormat="1" ht="12" customHeight="1">
      <c r="A16" s="307" t="s">
        <v>89</v>
      </c>
      <c r="B16" s="289" t="s">
        <v>213</v>
      </c>
      <c r="C16" s="191"/>
      <c r="D16" s="191"/>
      <c r="E16" s="191"/>
    </row>
    <row r="17" spans="1:5" s="83" customFormat="1" ht="12" customHeight="1">
      <c r="A17" s="308" t="s">
        <v>90</v>
      </c>
      <c r="B17" s="290" t="s">
        <v>214</v>
      </c>
      <c r="C17" s="190"/>
      <c r="D17" s="190"/>
      <c r="E17" s="190"/>
    </row>
    <row r="18" spans="1:5" s="83" customFormat="1" ht="12" customHeight="1">
      <c r="A18" s="308" t="s">
        <v>91</v>
      </c>
      <c r="B18" s="290" t="s">
        <v>377</v>
      </c>
      <c r="C18" s="190"/>
      <c r="D18" s="190"/>
      <c r="E18" s="190"/>
    </row>
    <row r="19" spans="1:5" s="83" customFormat="1" ht="12" customHeight="1">
      <c r="A19" s="308" t="s">
        <v>92</v>
      </c>
      <c r="B19" s="290" t="s">
        <v>378</v>
      </c>
      <c r="C19" s="190"/>
      <c r="D19" s="190"/>
      <c r="E19" s="190"/>
    </row>
    <row r="20" spans="1:5" s="83" customFormat="1" ht="12" customHeight="1">
      <c r="A20" s="308" t="s">
        <v>93</v>
      </c>
      <c r="B20" s="290" t="s">
        <v>215</v>
      </c>
      <c r="C20" s="190">
        <v>179991</v>
      </c>
      <c r="D20" s="190">
        <v>221920</v>
      </c>
      <c r="E20" s="190">
        <v>221507</v>
      </c>
    </row>
    <row r="21" spans="1:5" s="84" customFormat="1" ht="12" customHeight="1" thickBot="1">
      <c r="A21" s="309" t="s">
        <v>99</v>
      </c>
      <c r="B21" s="291" t="s">
        <v>216</v>
      </c>
      <c r="C21" s="192"/>
      <c r="D21" s="192"/>
      <c r="E21" s="192"/>
    </row>
    <row r="22" spans="1:5" s="84" customFormat="1" ht="12" customHeight="1" thickBot="1">
      <c r="A22" s="29" t="s">
        <v>17</v>
      </c>
      <c r="B22" s="19" t="s">
        <v>217</v>
      </c>
      <c r="C22" s="188">
        <f>+C23+C24+C25+C26+C27</f>
        <v>13970</v>
      </c>
      <c r="D22" s="188">
        <f>+D23+D24+D25+D26+D27</f>
        <v>6000</v>
      </c>
      <c r="E22" s="188">
        <f>+E23+E24+E25+E26+E27</f>
        <v>6000</v>
      </c>
    </row>
    <row r="23" spans="1:5" s="84" customFormat="1" ht="12" customHeight="1">
      <c r="A23" s="307" t="s">
        <v>72</v>
      </c>
      <c r="B23" s="289" t="s">
        <v>218</v>
      </c>
      <c r="C23" s="191"/>
      <c r="D23" s="191"/>
      <c r="E23" s="191"/>
    </row>
    <row r="24" spans="1:5" s="83" customFormat="1" ht="12" customHeight="1">
      <c r="A24" s="308" t="s">
        <v>73</v>
      </c>
      <c r="B24" s="290" t="s">
        <v>219</v>
      </c>
      <c r="C24" s="190"/>
      <c r="D24" s="190"/>
      <c r="E24" s="190"/>
    </row>
    <row r="25" spans="1:5" s="84" customFormat="1" ht="12" customHeight="1">
      <c r="A25" s="308" t="s">
        <v>74</v>
      </c>
      <c r="B25" s="290" t="s">
        <v>379</v>
      </c>
      <c r="C25" s="190"/>
      <c r="D25" s="190"/>
      <c r="E25" s="190"/>
    </row>
    <row r="26" spans="1:5" s="84" customFormat="1" ht="12" customHeight="1">
      <c r="A26" s="308" t="s">
        <v>75</v>
      </c>
      <c r="B26" s="290" t="s">
        <v>380</v>
      </c>
      <c r="C26" s="190"/>
      <c r="D26" s="190"/>
      <c r="E26" s="190"/>
    </row>
    <row r="27" spans="1:5" s="84" customFormat="1" ht="12" customHeight="1">
      <c r="A27" s="308" t="s">
        <v>150</v>
      </c>
      <c r="B27" s="290" t="s">
        <v>220</v>
      </c>
      <c r="C27" s="190">
        <v>13970</v>
      </c>
      <c r="D27" s="190">
        <v>6000</v>
      </c>
      <c r="E27" s="190">
        <v>6000</v>
      </c>
    </row>
    <row r="28" spans="1:5" s="84" customFormat="1" ht="12" customHeight="1" thickBot="1">
      <c r="A28" s="309" t="s">
        <v>151</v>
      </c>
      <c r="B28" s="291" t="s">
        <v>221</v>
      </c>
      <c r="C28" s="192"/>
      <c r="D28" s="192"/>
      <c r="E28" s="192"/>
    </row>
    <row r="29" spans="1:5" s="84" customFormat="1" ht="12" customHeight="1" thickBot="1">
      <c r="A29" s="29" t="s">
        <v>152</v>
      </c>
      <c r="B29" s="19" t="s">
        <v>496</v>
      </c>
      <c r="C29" s="194">
        <f>+C30+C34+C35+C36+C31+C32+C33</f>
        <v>18600</v>
      </c>
      <c r="D29" s="194">
        <f>+D30+D34+D35+D36+D31+D32+D33</f>
        <v>17450</v>
      </c>
      <c r="E29" s="194">
        <f>+E30+E34+E35+E36+E31+E32+E33</f>
        <v>17462</v>
      </c>
    </row>
    <row r="30" spans="1:5" s="84" customFormat="1" ht="12" customHeight="1">
      <c r="A30" s="307" t="s">
        <v>223</v>
      </c>
      <c r="B30" s="289" t="s">
        <v>499</v>
      </c>
      <c r="C30" s="284">
        <v>6800</v>
      </c>
      <c r="D30" s="284">
        <v>6800</v>
      </c>
      <c r="E30" s="284">
        <v>6869</v>
      </c>
    </row>
    <row r="31" spans="1:5" s="84" customFormat="1" ht="12" customHeight="1">
      <c r="A31" s="308" t="s">
        <v>224</v>
      </c>
      <c r="B31" s="290" t="s">
        <v>491</v>
      </c>
      <c r="C31" s="190"/>
      <c r="D31" s="190"/>
      <c r="E31" s="190"/>
    </row>
    <row r="32" spans="1:5" s="84" customFormat="1" ht="12" customHeight="1">
      <c r="A32" s="308" t="s">
        <v>225</v>
      </c>
      <c r="B32" s="290" t="s">
        <v>492</v>
      </c>
      <c r="C32" s="190">
        <v>8200</v>
      </c>
      <c r="D32" s="190">
        <v>7000</v>
      </c>
      <c r="E32" s="190">
        <v>6852</v>
      </c>
    </row>
    <row r="33" spans="1:5" s="84" customFormat="1" ht="12" customHeight="1">
      <c r="A33" s="308" t="s">
        <v>226</v>
      </c>
      <c r="B33" s="290" t="s">
        <v>493</v>
      </c>
      <c r="C33" s="190">
        <v>300</v>
      </c>
      <c r="D33" s="190">
        <v>0</v>
      </c>
      <c r="E33" s="190"/>
    </row>
    <row r="34" spans="1:5" s="84" customFormat="1" ht="12" customHeight="1">
      <c r="A34" s="308" t="s">
        <v>488</v>
      </c>
      <c r="B34" s="290" t="s">
        <v>227</v>
      </c>
      <c r="C34" s="190">
        <v>2900</v>
      </c>
      <c r="D34" s="190">
        <v>3100</v>
      </c>
      <c r="E34" s="190">
        <v>3171</v>
      </c>
    </row>
    <row r="35" spans="1:5" s="84" customFormat="1" ht="12" customHeight="1">
      <c r="A35" s="308" t="s">
        <v>489</v>
      </c>
      <c r="B35" s="290" t="s">
        <v>228</v>
      </c>
      <c r="C35" s="190"/>
      <c r="D35" s="190"/>
      <c r="E35" s="190"/>
    </row>
    <row r="36" spans="1:5" s="84" customFormat="1" ht="12" customHeight="1" thickBot="1">
      <c r="A36" s="309" t="s">
        <v>490</v>
      </c>
      <c r="B36" s="358" t="s">
        <v>229</v>
      </c>
      <c r="C36" s="192">
        <v>400</v>
      </c>
      <c r="D36" s="192">
        <v>550</v>
      </c>
      <c r="E36" s="192">
        <v>570</v>
      </c>
    </row>
    <row r="37" spans="1:5" s="84" customFormat="1" ht="12" customHeight="1" thickBot="1">
      <c r="A37" s="29" t="s">
        <v>19</v>
      </c>
      <c r="B37" s="19" t="s">
        <v>386</v>
      </c>
      <c r="C37" s="188">
        <f>SUM(C38:C48)</f>
        <v>15938</v>
      </c>
      <c r="D37" s="188">
        <f>SUM(D38:D48)</f>
        <v>22872</v>
      </c>
      <c r="E37" s="188">
        <f>SUM(E38:E48)</f>
        <v>23632</v>
      </c>
    </row>
    <row r="38" spans="1:5" s="84" customFormat="1" ht="12" customHeight="1">
      <c r="A38" s="307" t="s">
        <v>76</v>
      </c>
      <c r="B38" s="289" t="s">
        <v>232</v>
      </c>
      <c r="C38" s="191">
        <v>5000</v>
      </c>
      <c r="D38" s="191">
        <v>9500</v>
      </c>
      <c r="E38" s="191">
        <v>9710</v>
      </c>
    </row>
    <row r="39" spans="1:5" s="84" customFormat="1" ht="12" customHeight="1">
      <c r="A39" s="308" t="s">
        <v>77</v>
      </c>
      <c r="B39" s="290" t="s">
        <v>233</v>
      </c>
      <c r="C39" s="190">
        <v>5569</v>
      </c>
      <c r="D39" s="190">
        <v>5569</v>
      </c>
      <c r="E39" s="190">
        <v>5828</v>
      </c>
    </row>
    <row r="40" spans="1:5" s="84" customFormat="1" ht="12" customHeight="1">
      <c r="A40" s="308" t="s">
        <v>78</v>
      </c>
      <c r="B40" s="290" t="s">
        <v>234</v>
      </c>
      <c r="C40" s="190">
        <v>4000</v>
      </c>
      <c r="D40" s="190">
        <v>3000</v>
      </c>
      <c r="E40" s="190">
        <v>3013</v>
      </c>
    </row>
    <row r="41" spans="1:5" s="84" customFormat="1" ht="12" customHeight="1">
      <c r="A41" s="308" t="s">
        <v>154</v>
      </c>
      <c r="B41" s="290" t="s">
        <v>235</v>
      </c>
      <c r="C41" s="190"/>
      <c r="D41" s="190"/>
      <c r="E41" s="190"/>
    </row>
    <row r="42" spans="1:5" s="84" customFormat="1" ht="12" customHeight="1">
      <c r="A42" s="308" t="s">
        <v>155</v>
      </c>
      <c r="B42" s="290" t="s">
        <v>236</v>
      </c>
      <c r="C42" s="190"/>
      <c r="D42" s="190"/>
      <c r="E42" s="190"/>
    </row>
    <row r="43" spans="1:5" s="84" customFormat="1" ht="12" customHeight="1">
      <c r="A43" s="308" t="s">
        <v>156</v>
      </c>
      <c r="B43" s="290" t="s">
        <v>237</v>
      </c>
      <c r="C43" s="190">
        <v>1369</v>
      </c>
      <c r="D43" s="190">
        <v>3528</v>
      </c>
      <c r="E43" s="190">
        <v>3501</v>
      </c>
    </row>
    <row r="44" spans="1:5" s="84" customFormat="1" ht="12" customHeight="1">
      <c r="A44" s="308" t="s">
        <v>157</v>
      </c>
      <c r="B44" s="290" t="s">
        <v>238</v>
      </c>
      <c r="C44" s="190"/>
      <c r="D44" s="190">
        <v>0</v>
      </c>
      <c r="E44" s="190">
        <v>116</v>
      </c>
    </row>
    <row r="45" spans="1:5" s="84" customFormat="1" ht="12" customHeight="1">
      <c r="A45" s="308" t="s">
        <v>158</v>
      </c>
      <c r="B45" s="290" t="s">
        <v>495</v>
      </c>
      <c r="C45" s="190"/>
      <c r="D45" s="190"/>
      <c r="E45" s="190">
        <v>189</v>
      </c>
    </row>
    <row r="46" spans="1:5" s="84" customFormat="1" ht="12" customHeight="1">
      <c r="A46" s="308" t="s">
        <v>230</v>
      </c>
      <c r="B46" s="290" t="s">
        <v>240</v>
      </c>
      <c r="C46" s="193"/>
      <c r="D46" s="193"/>
      <c r="E46" s="193"/>
    </row>
    <row r="47" spans="1:5" s="84" customFormat="1" ht="12" customHeight="1">
      <c r="A47" s="309" t="s">
        <v>231</v>
      </c>
      <c r="B47" s="291" t="s">
        <v>388</v>
      </c>
      <c r="C47" s="278"/>
      <c r="D47" s="278">
        <v>375</v>
      </c>
      <c r="E47" s="278">
        <v>375</v>
      </c>
    </row>
    <row r="48" spans="1:5" s="84" customFormat="1" ht="12" customHeight="1" thickBot="1">
      <c r="A48" s="309" t="s">
        <v>387</v>
      </c>
      <c r="B48" s="291" t="s">
        <v>241</v>
      </c>
      <c r="C48" s="278"/>
      <c r="D48" s="278">
        <v>900</v>
      </c>
      <c r="E48" s="278">
        <v>900</v>
      </c>
    </row>
    <row r="49" spans="1:5" s="84" customFormat="1" ht="12" customHeight="1" thickBot="1">
      <c r="A49" s="29" t="s">
        <v>20</v>
      </c>
      <c r="B49" s="19" t="s">
        <v>242</v>
      </c>
      <c r="C49" s="188">
        <f>SUM(C50:C54)</f>
        <v>0</v>
      </c>
      <c r="D49" s="188">
        <f>SUM(D50:D54)</f>
        <v>0</v>
      </c>
      <c r="E49" s="188">
        <f>SUM(E50:E54)</f>
        <v>0</v>
      </c>
    </row>
    <row r="50" spans="1:5" s="84" customFormat="1" ht="12" customHeight="1">
      <c r="A50" s="307" t="s">
        <v>79</v>
      </c>
      <c r="B50" s="289" t="s">
        <v>246</v>
      </c>
      <c r="C50" s="331"/>
      <c r="D50" s="331"/>
      <c r="E50" s="331"/>
    </row>
    <row r="51" spans="1:5" s="84" customFormat="1" ht="12" customHeight="1">
      <c r="A51" s="308" t="s">
        <v>80</v>
      </c>
      <c r="B51" s="290" t="s">
        <v>247</v>
      </c>
      <c r="C51" s="193"/>
      <c r="D51" s="193"/>
      <c r="E51" s="193"/>
    </row>
    <row r="52" spans="1:5" s="84" customFormat="1" ht="12" customHeight="1">
      <c r="A52" s="308" t="s">
        <v>243</v>
      </c>
      <c r="B52" s="290" t="s">
        <v>248</v>
      </c>
      <c r="C52" s="193"/>
      <c r="D52" s="193"/>
      <c r="E52" s="193"/>
    </row>
    <row r="53" spans="1:5" s="84" customFormat="1" ht="12" customHeight="1">
      <c r="A53" s="308" t="s">
        <v>244</v>
      </c>
      <c r="B53" s="290" t="s">
        <v>249</v>
      </c>
      <c r="C53" s="193"/>
      <c r="D53" s="193"/>
      <c r="E53" s="193"/>
    </row>
    <row r="54" spans="1:5" s="84" customFormat="1" ht="12" customHeight="1" thickBot="1">
      <c r="A54" s="309" t="s">
        <v>245</v>
      </c>
      <c r="B54" s="291" t="s">
        <v>250</v>
      </c>
      <c r="C54" s="278"/>
      <c r="D54" s="278"/>
      <c r="E54" s="278"/>
    </row>
    <row r="55" spans="1:5" s="84" customFormat="1" ht="12" customHeight="1" thickBot="1">
      <c r="A55" s="29" t="s">
        <v>159</v>
      </c>
      <c r="B55" s="19" t="s">
        <v>251</v>
      </c>
      <c r="C55" s="188">
        <f>SUM(C56:C58)</f>
        <v>730</v>
      </c>
      <c r="D55" s="188">
        <f>SUM(D56:D58)</f>
        <v>1000</v>
      </c>
      <c r="E55" s="188">
        <f>SUM(E56:E58)</f>
        <v>1035</v>
      </c>
    </row>
    <row r="56" spans="1:5" s="84" customFormat="1" ht="12" customHeight="1">
      <c r="A56" s="307" t="s">
        <v>81</v>
      </c>
      <c r="B56" s="289" t="s">
        <v>252</v>
      </c>
      <c r="C56" s="191"/>
      <c r="D56" s="191"/>
      <c r="E56" s="191"/>
    </row>
    <row r="57" spans="1:5" s="84" customFormat="1" ht="12" customHeight="1">
      <c r="A57" s="308" t="s">
        <v>82</v>
      </c>
      <c r="B57" s="290" t="s">
        <v>381</v>
      </c>
      <c r="C57" s="190"/>
      <c r="D57" s="190"/>
      <c r="E57" s="190"/>
    </row>
    <row r="58" spans="1:5" s="84" customFormat="1" ht="12" customHeight="1">
      <c r="A58" s="308" t="s">
        <v>255</v>
      </c>
      <c r="B58" s="290" t="s">
        <v>253</v>
      </c>
      <c r="C58" s="190">
        <v>730</v>
      </c>
      <c r="D58" s="190">
        <v>1000</v>
      </c>
      <c r="E58" s="190">
        <v>1035</v>
      </c>
    </row>
    <row r="59" spans="1:5" s="84" customFormat="1" ht="12" customHeight="1" thickBot="1">
      <c r="A59" s="309" t="s">
        <v>256</v>
      </c>
      <c r="B59" s="291" t="s">
        <v>254</v>
      </c>
      <c r="C59" s="192"/>
      <c r="D59" s="192"/>
      <c r="E59" s="192"/>
    </row>
    <row r="60" spans="1:5" s="84" customFormat="1" ht="12" customHeight="1" thickBot="1">
      <c r="A60" s="29" t="s">
        <v>22</v>
      </c>
      <c r="B60" s="183" t="s">
        <v>257</v>
      </c>
      <c r="C60" s="188">
        <f>SUM(C61:C63)</f>
        <v>0</v>
      </c>
      <c r="D60" s="188">
        <f>SUM(D61:D63)</f>
        <v>0</v>
      </c>
      <c r="E60" s="188">
        <f>SUM(E61:E63)</f>
        <v>0</v>
      </c>
    </row>
    <row r="61" spans="1:5" s="84" customFormat="1" ht="12" customHeight="1">
      <c r="A61" s="307" t="s">
        <v>160</v>
      </c>
      <c r="B61" s="289" t="s">
        <v>259</v>
      </c>
      <c r="C61" s="193"/>
      <c r="D61" s="193"/>
      <c r="E61" s="193"/>
    </row>
    <row r="62" spans="1:5" s="84" customFormat="1" ht="12" customHeight="1">
      <c r="A62" s="308" t="s">
        <v>161</v>
      </c>
      <c r="B62" s="290" t="s">
        <v>382</v>
      </c>
      <c r="C62" s="193"/>
      <c r="D62" s="193"/>
      <c r="E62" s="193"/>
    </row>
    <row r="63" spans="1:5" s="84" customFormat="1" ht="12" customHeight="1">
      <c r="A63" s="308" t="s">
        <v>188</v>
      </c>
      <c r="B63" s="290" t="s">
        <v>260</v>
      </c>
      <c r="C63" s="193"/>
      <c r="D63" s="193"/>
      <c r="E63" s="193"/>
    </row>
    <row r="64" spans="1:5" s="84" customFormat="1" ht="12" customHeight="1" thickBot="1">
      <c r="A64" s="309" t="s">
        <v>258</v>
      </c>
      <c r="B64" s="291" t="s">
        <v>261</v>
      </c>
      <c r="C64" s="193"/>
      <c r="D64" s="193"/>
      <c r="E64" s="193"/>
    </row>
    <row r="65" spans="1:5" s="84" customFormat="1" ht="12" customHeight="1" thickBot="1">
      <c r="A65" s="29" t="s">
        <v>23</v>
      </c>
      <c r="B65" s="19" t="s">
        <v>262</v>
      </c>
      <c r="C65" s="194">
        <f>+C8+C15+C22+C29+C37+C49+C55+C60</f>
        <v>438409</v>
      </c>
      <c r="D65" s="194">
        <f>+D8+D15+D22+D29+D37+D49+D55+D60</f>
        <v>485550</v>
      </c>
      <c r="E65" s="194">
        <f>+E8+E15+E22+E29+E37+E49+E55+E60</f>
        <v>485944</v>
      </c>
    </row>
    <row r="66" spans="1:5" s="84" customFormat="1" ht="12" customHeight="1" thickBot="1">
      <c r="A66" s="310" t="s">
        <v>353</v>
      </c>
      <c r="B66" s="183" t="s">
        <v>264</v>
      </c>
      <c r="C66" s="188">
        <f>SUM(C67:C69)</f>
        <v>0</v>
      </c>
      <c r="D66" s="188">
        <f>SUM(D67:D69)</f>
        <v>0</v>
      </c>
      <c r="E66" s="188">
        <f>SUM(E67:E69)</f>
        <v>0</v>
      </c>
    </row>
    <row r="67" spans="1:5" s="84" customFormat="1" ht="12" customHeight="1">
      <c r="A67" s="307" t="s">
        <v>295</v>
      </c>
      <c r="B67" s="289" t="s">
        <v>265</v>
      </c>
      <c r="C67" s="193"/>
      <c r="D67" s="193"/>
      <c r="E67" s="193"/>
    </row>
    <row r="68" spans="1:5" s="84" customFormat="1" ht="12" customHeight="1">
      <c r="A68" s="308" t="s">
        <v>304</v>
      </c>
      <c r="B68" s="290" t="s">
        <v>266</v>
      </c>
      <c r="C68" s="193"/>
      <c r="D68" s="193"/>
      <c r="E68" s="193"/>
    </row>
    <row r="69" spans="1:5" s="84" customFormat="1" ht="12" customHeight="1" thickBot="1">
      <c r="A69" s="309" t="s">
        <v>305</v>
      </c>
      <c r="B69" s="292" t="s">
        <v>267</v>
      </c>
      <c r="C69" s="193"/>
      <c r="D69" s="193"/>
      <c r="E69" s="193"/>
    </row>
    <row r="70" spans="1:5" s="84" customFormat="1" ht="12" customHeight="1" thickBot="1">
      <c r="A70" s="310" t="s">
        <v>268</v>
      </c>
      <c r="B70" s="183" t="s">
        <v>269</v>
      </c>
      <c r="C70" s="188">
        <f>SUM(C71:C74)</f>
        <v>0</v>
      </c>
      <c r="D70" s="188">
        <f>SUM(D71:D74)</f>
        <v>0</v>
      </c>
      <c r="E70" s="188">
        <f>SUM(E71:E74)</f>
        <v>0</v>
      </c>
    </row>
    <row r="71" spans="1:5" s="84" customFormat="1" ht="12" customHeight="1">
      <c r="A71" s="307" t="s">
        <v>128</v>
      </c>
      <c r="B71" s="289" t="s">
        <v>270</v>
      </c>
      <c r="C71" s="193"/>
      <c r="D71" s="193"/>
      <c r="E71" s="193"/>
    </row>
    <row r="72" spans="1:5" s="84" customFormat="1" ht="12" customHeight="1">
      <c r="A72" s="308" t="s">
        <v>129</v>
      </c>
      <c r="B72" s="290" t="s">
        <v>271</v>
      </c>
      <c r="C72" s="193"/>
      <c r="D72" s="193"/>
      <c r="E72" s="193"/>
    </row>
    <row r="73" spans="1:5" s="84" customFormat="1" ht="12" customHeight="1">
      <c r="A73" s="308" t="s">
        <v>296</v>
      </c>
      <c r="B73" s="290" t="s">
        <v>272</v>
      </c>
      <c r="C73" s="193"/>
      <c r="D73" s="193"/>
      <c r="E73" s="193"/>
    </row>
    <row r="74" spans="1:5" s="84" customFormat="1" ht="12" customHeight="1" thickBot="1">
      <c r="A74" s="309" t="s">
        <v>297</v>
      </c>
      <c r="B74" s="291" t="s">
        <v>273</v>
      </c>
      <c r="C74" s="193"/>
      <c r="D74" s="193"/>
      <c r="E74" s="193"/>
    </row>
    <row r="75" spans="1:5" s="84" customFormat="1" ht="12" customHeight="1" thickBot="1">
      <c r="A75" s="310" t="s">
        <v>274</v>
      </c>
      <c r="B75" s="183" t="s">
        <v>275</v>
      </c>
      <c r="C75" s="188">
        <f>SUM(C76:C77)</f>
        <v>31686</v>
      </c>
      <c r="D75" s="188">
        <f>SUM(D76:D77)</f>
        <v>38057</v>
      </c>
      <c r="E75" s="188">
        <f>SUM(E76:E77)</f>
        <v>38057</v>
      </c>
    </row>
    <row r="76" spans="1:5" s="84" customFormat="1" ht="12" customHeight="1">
      <c r="A76" s="307" t="s">
        <v>298</v>
      </c>
      <c r="B76" s="289" t="s">
        <v>276</v>
      </c>
      <c r="C76" s="193">
        <v>31686</v>
      </c>
      <c r="D76" s="193">
        <v>38057</v>
      </c>
      <c r="E76" s="193">
        <v>38057</v>
      </c>
    </row>
    <row r="77" spans="1:5" s="84" customFormat="1" ht="12" customHeight="1" thickBot="1">
      <c r="A77" s="309" t="s">
        <v>299</v>
      </c>
      <c r="B77" s="291" t="s">
        <v>277</v>
      </c>
      <c r="C77" s="193"/>
      <c r="D77" s="193"/>
      <c r="E77" s="193"/>
    </row>
    <row r="78" spans="1:5" s="83" customFormat="1" ht="12" customHeight="1" thickBot="1">
      <c r="A78" s="310" t="s">
        <v>278</v>
      </c>
      <c r="B78" s="183" t="s">
        <v>279</v>
      </c>
      <c r="C78" s="188">
        <f>SUM(C79:C81)</f>
        <v>0</v>
      </c>
      <c r="D78" s="188">
        <f>SUM(D79:D81)</f>
        <v>0</v>
      </c>
      <c r="E78" s="188">
        <f>SUM(E79:E81)</f>
        <v>7583</v>
      </c>
    </row>
    <row r="79" spans="1:5" s="84" customFormat="1" ht="12" customHeight="1">
      <c r="A79" s="307" t="s">
        <v>300</v>
      </c>
      <c r="B79" s="289" t="s">
        <v>280</v>
      </c>
      <c r="C79" s="193"/>
      <c r="D79" s="193"/>
      <c r="E79" s="193">
        <v>7583</v>
      </c>
    </row>
    <row r="80" spans="1:5" s="84" customFormat="1" ht="12" customHeight="1">
      <c r="A80" s="308" t="s">
        <v>301</v>
      </c>
      <c r="B80" s="290" t="s">
        <v>281</v>
      </c>
      <c r="C80" s="193"/>
      <c r="D80" s="193"/>
      <c r="E80" s="193"/>
    </row>
    <row r="81" spans="1:5" s="84" customFormat="1" ht="12" customHeight="1" thickBot="1">
      <c r="A81" s="309" t="s">
        <v>302</v>
      </c>
      <c r="B81" s="291" t="s">
        <v>282</v>
      </c>
      <c r="C81" s="193"/>
      <c r="D81" s="193"/>
      <c r="E81" s="193"/>
    </row>
    <row r="82" spans="1:5" s="84" customFormat="1" ht="12" customHeight="1" thickBot="1">
      <c r="A82" s="310" t="s">
        <v>283</v>
      </c>
      <c r="B82" s="183" t="s">
        <v>303</v>
      </c>
      <c r="C82" s="188">
        <f>SUM(C83:C86)</f>
        <v>0</v>
      </c>
      <c r="D82" s="188">
        <f>SUM(D83:D86)</f>
        <v>0</v>
      </c>
      <c r="E82" s="188">
        <f>SUM(E83:E86)</f>
        <v>0</v>
      </c>
    </row>
    <row r="83" spans="1:5" s="84" customFormat="1" ht="12" customHeight="1">
      <c r="A83" s="311" t="s">
        <v>284</v>
      </c>
      <c r="B83" s="289" t="s">
        <v>285</v>
      </c>
      <c r="C83" s="193"/>
      <c r="D83" s="193"/>
      <c r="E83" s="193"/>
    </row>
    <row r="84" spans="1:5" s="84" customFormat="1" ht="12" customHeight="1">
      <c r="A84" s="312" t="s">
        <v>286</v>
      </c>
      <c r="B84" s="290" t="s">
        <v>287</v>
      </c>
      <c r="C84" s="193"/>
      <c r="D84" s="193"/>
      <c r="E84" s="193"/>
    </row>
    <row r="85" spans="1:5" s="84" customFormat="1" ht="12" customHeight="1">
      <c r="A85" s="312" t="s">
        <v>288</v>
      </c>
      <c r="B85" s="290" t="s">
        <v>289</v>
      </c>
      <c r="C85" s="193"/>
      <c r="D85" s="193"/>
      <c r="E85" s="193"/>
    </row>
    <row r="86" spans="1:5" s="83" customFormat="1" ht="12" customHeight="1" thickBot="1">
      <c r="A86" s="313" t="s">
        <v>290</v>
      </c>
      <c r="B86" s="291" t="s">
        <v>291</v>
      </c>
      <c r="C86" s="193"/>
      <c r="D86" s="193"/>
      <c r="E86" s="193"/>
    </row>
    <row r="87" spans="1:5" s="83" customFormat="1" ht="12" customHeight="1" thickBot="1">
      <c r="A87" s="310" t="s">
        <v>292</v>
      </c>
      <c r="B87" s="183" t="s">
        <v>427</v>
      </c>
      <c r="C87" s="332"/>
      <c r="D87" s="332"/>
      <c r="E87" s="332"/>
    </row>
    <row r="88" spans="1:5" s="83" customFormat="1" ht="12" customHeight="1" thickBot="1">
      <c r="A88" s="310" t="s">
        <v>455</v>
      </c>
      <c r="B88" s="183" t="s">
        <v>293</v>
      </c>
      <c r="C88" s="332"/>
      <c r="D88" s="332"/>
      <c r="E88" s="332"/>
    </row>
    <row r="89" spans="1:5" s="83" customFormat="1" ht="12" customHeight="1" thickBot="1">
      <c r="A89" s="310" t="s">
        <v>456</v>
      </c>
      <c r="B89" s="296" t="s">
        <v>430</v>
      </c>
      <c r="C89" s="194">
        <f>+C66+C70+C75+C78+C82+C88+C87</f>
        <v>31686</v>
      </c>
      <c r="D89" s="194">
        <f>+D66+D70+D75+D78+D82+D88+D87</f>
        <v>38057</v>
      </c>
      <c r="E89" s="194">
        <f>+E66+E70+E75+E78+E82+E88+E87</f>
        <v>45640</v>
      </c>
    </row>
    <row r="90" spans="1:5" s="83" customFormat="1" ht="12" customHeight="1" thickBot="1">
      <c r="A90" s="314" t="s">
        <v>457</v>
      </c>
      <c r="B90" s="297" t="s">
        <v>458</v>
      </c>
      <c r="C90" s="194">
        <f>+C65+C89</f>
        <v>470095</v>
      </c>
      <c r="D90" s="194">
        <f>+D65+D89</f>
        <v>523607</v>
      </c>
      <c r="E90" s="194">
        <f>+E65+E89</f>
        <v>531584</v>
      </c>
    </row>
    <row r="91" spans="1:5" s="84" customFormat="1" ht="15" customHeight="1" thickBot="1">
      <c r="A91" s="161"/>
      <c r="B91" s="162"/>
      <c r="C91" s="253"/>
      <c r="D91" s="253"/>
      <c r="E91" s="253"/>
    </row>
    <row r="92" spans="1:5" s="59" customFormat="1" ht="16.5" customHeight="1" thickBot="1">
      <c r="A92" s="165"/>
      <c r="B92" s="166" t="s">
        <v>53</v>
      </c>
      <c r="C92" s="255"/>
      <c r="D92" s="255"/>
      <c r="E92" s="255"/>
    </row>
    <row r="93" spans="1:5" s="85" customFormat="1" ht="12" customHeight="1" thickBot="1">
      <c r="A93" s="281" t="s">
        <v>15</v>
      </c>
      <c r="B93" s="26" t="s">
        <v>462</v>
      </c>
      <c r="C93" s="187">
        <f>+C94+C95+C96+C97+C98+C111</f>
        <v>303714</v>
      </c>
      <c r="D93" s="187">
        <f>+D94+D95+D96+D97+D98+D111</f>
        <v>349596</v>
      </c>
      <c r="E93" s="187">
        <f>+E94+E95+E96+E97+E98+E111</f>
        <v>325887</v>
      </c>
    </row>
    <row r="94" spans="1:5" ht="12" customHeight="1">
      <c r="A94" s="315" t="s">
        <v>83</v>
      </c>
      <c r="B94" s="8" t="s">
        <v>45</v>
      </c>
      <c r="C94" s="189">
        <v>164604</v>
      </c>
      <c r="D94" s="189">
        <v>184283</v>
      </c>
      <c r="E94" s="189">
        <v>179138</v>
      </c>
    </row>
    <row r="95" spans="1:5" ht="12" customHeight="1">
      <c r="A95" s="308" t="s">
        <v>84</v>
      </c>
      <c r="B95" s="6" t="s">
        <v>162</v>
      </c>
      <c r="C95" s="190">
        <v>25168</v>
      </c>
      <c r="D95" s="190">
        <v>29322</v>
      </c>
      <c r="E95" s="190">
        <v>28135</v>
      </c>
    </row>
    <row r="96" spans="1:5" ht="12" customHeight="1">
      <c r="A96" s="308" t="s">
        <v>85</v>
      </c>
      <c r="B96" s="6" t="s">
        <v>119</v>
      </c>
      <c r="C96" s="192">
        <v>62689</v>
      </c>
      <c r="D96" s="192">
        <v>84291</v>
      </c>
      <c r="E96" s="192">
        <v>74949</v>
      </c>
    </row>
    <row r="97" spans="1:5" ht="12" customHeight="1">
      <c r="A97" s="308" t="s">
        <v>86</v>
      </c>
      <c r="B97" s="9" t="s">
        <v>163</v>
      </c>
      <c r="C97" s="192">
        <v>9200</v>
      </c>
      <c r="D97" s="192">
        <v>9200</v>
      </c>
      <c r="E97" s="192">
        <v>5208</v>
      </c>
    </row>
    <row r="98" spans="1:5" ht="12" customHeight="1">
      <c r="A98" s="308" t="s">
        <v>94</v>
      </c>
      <c r="B98" s="17" t="s">
        <v>164</v>
      </c>
      <c r="C98" s="192">
        <v>38053</v>
      </c>
      <c r="D98" s="192">
        <v>38500</v>
      </c>
      <c r="E98" s="192">
        <v>38457</v>
      </c>
    </row>
    <row r="99" spans="1:5" ht="12" customHeight="1">
      <c r="A99" s="308" t="s">
        <v>87</v>
      </c>
      <c r="B99" s="6" t="s">
        <v>459</v>
      </c>
      <c r="C99" s="192"/>
      <c r="D99" s="192"/>
      <c r="E99" s="192"/>
    </row>
    <row r="100" spans="1:5" ht="12" customHeight="1">
      <c r="A100" s="308" t="s">
        <v>88</v>
      </c>
      <c r="B100" s="107" t="s">
        <v>393</v>
      </c>
      <c r="C100" s="192"/>
      <c r="D100" s="192"/>
      <c r="E100" s="192"/>
    </row>
    <row r="101" spans="1:5" ht="12" customHeight="1">
      <c r="A101" s="308" t="s">
        <v>95</v>
      </c>
      <c r="B101" s="107" t="s">
        <v>392</v>
      </c>
      <c r="C101" s="192"/>
      <c r="D101" s="192"/>
      <c r="E101" s="192"/>
    </row>
    <row r="102" spans="1:5" ht="12" customHeight="1">
      <c r="A102" s="308" t="s">
        <v>96</v>
      </c>
      <c r="B102" s="107" t="s">
        <v>309</v>
      </c>
      <c r="C102" s="192"/>
      <c r="D102" s="192"/>
      <c r="E102" s="192"/>
    </row>
    <row r="103" spans="1:5" ht="12" customHeight="1">
      <c r="A103" s="308" t="s">
        <v>97</v>
      </c>
      <c r="B103" s="108" t="s">
        <v>310</v>
      </c>
      <c r="C103" s="192"/>
      <c r="D103" s="192"/>
      <c r="E103" s="192"/>
    </row>
    <row r="104" spans="1:5" ht="12" customHeight="1">
      <c r="A104" s="308" t="s">
        <v>98</v>
      </c>
      <c r="B104" s="108" t="s">
        <v>311</v>
      </c>
      <c r="C104" s="192"/>
      <c r="D104" s="192"/>
      <c r="E104" s="192"/>
    </row>
    <row r="105" spans="1:5" ht="12" customHeight="1">
      <c r="A105" s="308" t="s">
        <v>100</v>
      </c>
      <c r="B105" s="107" t="s">
        <v>312</v>
      </c>
      <c r="C105" s="192"/>
      <c r="D105" s="192"/>
      <c r="E105" s="192"/>
    </row>
    <row r="106" spans="1:5" ht="12" customHeight="1">
      <c r="A106" s="308" t="s">
        <v>165</v>
      </c>
      <c r="B106" s="107" t="s">
        <v>313</v>
      </c>
      <c r="C106" s="192"/>
      <c r="D106" s="192"/>
      <c r="E106" s="192"/>
    </row>
    <row r="107" spans="1:5" ht="12" customHeight="1">
      <c r="A107" s="308" t="s">
        <v>307</v>
      </c>
      <c r="B107" s="108" t="s">
        <v>314</v>
      </c>
      <c r="C107" s="192"/>
      <c r="D107" s="192"/>
      <c r="E107" s="192"/>
    </row>
    <row r="108" spans="1:5" ht="12" customHeight="1">
      <c r="A108" s="316" t="s">
        <v>308</v>
      </c>
      <c r="B108" s="109" t="s">
        <v>315</v>
      </c>
      <c r="C108" s="192"/>
      <c r="D108" s="192"/>
      <c r="E108" s="192"/>
    </row>
    <row r="109" spans="1:5" ht="12" customHeight="1">
      <c r="A109" s="308" t="s">
        <v>390</v>
      </c>
      <c r="B109" s="109" t="s">
        <v>316</v>
      </c>
      <c r="C109" s="192"/>
      <c r="D109" s="192"/>
      <c r="E109" s="192"/>
    </row>
    <row r="110" spans="1:5" ht="12" customHeight="1">
      <c r="A110" s="308" t="s">
        <v>391</v>
      </c>
      <c r="B110" s="108" t="s">
        <v>317</v>
      </c>
      <c r="C110" s="190"/>
      <c r="D110" s="190"/>
      <c r="E110" s="190"/>
    </row>
    <row r="111" spans="1:5" ht="12" customHeight="1">
      <c r="A111" s="308" t="s">
        <v>395</v>
      </c>
      <c r="B111" s="9" t="s">
        <v>46</v>
      </c>
      <c r="C111" s="190">
        <v>4000</v>
      </c>
      <c r="D111" s="190">
        <v>4000</v>
      </c>
      <c r="E111" s="190"/>
    </row>
    <row r="112" spans="1:5" ht="12" customHeight="1">
      <c r="A112" s="309" t="s">
        <v>396</v>
      </c>
      <c r="B112" s="6" t="s">
        <v>460</v>
      </c>
      <c r="C112" s="192">
        <v>2000</v>
      </c>
      <c r="D112" s="192">
        <v>2000</v>
      </c>
      <c r="E112" s="192"/>
    </row>
    <row r="113" spans="1:5" ht="12" customHeight="1" thickBot="1">
      <c r="A113" s="317" t="s">
        <v>397</v>
      </c>
      <c r="B113" s="110" t="s">
        <v>461</v>
      </c>
      <c r="C113" s="196">
        <v>2000</v>
      </c>
      <c r="D113" s="196">
        <v>2000</v>
      </c>
      <c r="E113" s="196"/>
    </row>
    <row r="114" spans="1:5" ht="12" customHeight="1" thickBot="1">
      <c r="A114" s="29" t="s">
        <v>16</v>
      </c>
      <c r="B114" s="25" t="s">
        <v>318</v>
      </c>
      <c r="C114" s="188">
        <f>+C115+C117+C119</f>
        <v>32750</v>
      </c>
      <c r="D114" s="188">
        <f>+D115+D117+D119</f>
        <v>40380</v>
      </c>
      <c r="E114" s="188">
        <f>+E115+E117+E119</f>
        <v>39348</v>
      </c>
    </row>
    <row r="115" spans="1:5" ht="12" customHeight="1">
      <c r="A115" s="307" t="s">
        <v>89</v>
      </c>
      <c r="B115" s="6" t="s">
        <v>186</v>
      </c>
      <c r="C115" s="191">
        <v>30193</v>
      </c>
      <c r="D115" s="191">
        <v>26703</v>
      </c>
      <c r="E115" s="191">
        <v>26101</v>
      </c>
    </row>
    <row r="116" spans="1:5" ht="12" customHeight="1">
      <c r="A116" s="307" t="s">
        <v>90</v>
      </c>
      <c r="B116" s="10" t="s">
        <v>322</v>
      </c>
      <c r="C116" s="191"/>
      <c r="D116" s="191"/>
      <c r="E116" s="191"/>
    </row>
    <row r="117" spans="1:5" ht="12" customHeight="1">
      <c r="A117" s="307" t="s">
        <v>91</v>
      </c>
      <c r="B117" s="10" t="s">
        <v>166</v>
      </c>
      <c r="C117" s="190"/>
      <c r="D117" s="190">
        <v>10000</v>
      </c>
      <c r="E117" s="190">
        <v>9570</v>
      </c>
    </row>
    <row r="118" spans="1:5" ht="12" customHeight="1">
      <c r="A118" s="307" t="s">
        <v>92</v>
      </c>
      <c r="B118" s="10" t="s">
        <v>323</v>
      </c>
      <c r="C118" s="174"/>
      <c r="D118" s="174"/>
      <c r="E118" s="174"/>
    </row>
    <row r="119" spans="1:5" ht="12" customHeight="1">
      <c r="A119" s="307" t="s">
        <v>93</v>
      </c>
      <c r="B119" s="185" t="s">
        <v>189</v>
      </c>
      <c r="C119" s="174">
        <v>2557</v>
      </c>
      <c r="D119" s="174">
        <v>3677</v>
      </c>
      <c r="E119" s="174">
        <v>3677</v>
      </c>
    </row>
    <row r="120" spans="1:5" ht="12" customHeight="1">
      <c r="A120" s="307" t="s">
        <v>99</v>
      </c>
      <c r="B120" s="184" t="s">
        <v>383</v>
      </c>
      <c r="C120" s="174"/>
      <c r="D120" s="174"/>
      <c r="E120" s="174"/>
    </row>
    <row r="121" spans="1:5" ht="12" customHeight="1">
      <c r="A121" s="307" t="s">
        <v>101</v>
      </c>
      <c r="B121" s="285" t="s">
        <v>328</v>
      </c>
      <c r="C121" s="174"/>
      <c r="D121" s="174"/>
      <c r="E121" s="174"/>
    </row>
    <row r="122" spans="1:5" ht="12" customHeight="1">
      <c r="A122" s="307" t="s">
        <v>167</v>
      </c>
      <c r="B122" s="108" t="s">
        <v>311</v>
      </c>
      <c r="C122" s="174"/>
      <c r="D122" s="174"/>
      <c r="E122" s="174"/>
    </row>
    <row r="123" spans="1:5" ht="12" customHeight="1">
      <c r="A123" s="307" t="s">
        <v>168</v>
      </c>
      <c r="B123" s="108" t="s">
        <v>327</v>
      </c>
      <c r="C123" s="174"/>
      <c r="D123" s="174">
        <v>2557</v>
      </c>
      <c r="E123" s="174">
        <v>2557</v>
      </c>
    </row>
    <row r="124" spans="1:5" ht="12" customHeight="1">
      <c r="A124" s="307" t="s">
        <v>169</v>
      </c>
      <c r="B124" s="108" t="s">
        <v>326</v>
      </c>
      <c r="C124" s="174"/>
      <c r="D124" s="174"/>
      <c r="E124" s="174"/>
    </row>
    <row r="125" spans="1:5" ht="12" customHeight="1">
      <c r="A125" s="307" t="s">
        <v>319</v>
      </c>
      <c r="B125" s="108" t="s">
        <v>314</v>
      </c>
      <c r="C125" s="174"/>
      <c r="D125" s="174"/>
      <c r="E125" s="174"/>
    </row>
    <row r="126" spans="1:5" ht="12" customHeight="1">
      <c r="A126" s="307" t="s">
        <v>320</v>
      </c>
      <c r="B126" s="108" t="s">
        <v>325</v>
      </c>
      <c r="C126" s="174"/>
      <c r="D126" s="174"/>
      <c r="E126" s="174"/>
    </row>
    <row r="127" spans="1:5" ht="12" customHeight="1" thickBot="1">
      <c r="A127" s="316" t="s">
        <v>321</v>
      </c>
      <c r="B127" s="108" t="s">
        <v>324</v>
      </c>
      <c r="C127" s="175"/>
      <c r="D127" s="175">
        <v>1120</v>
      </c>
      <c r="E127" s="175">
        <v>1120</v>
      </c>
    </row>
    <row r="128" spans="1:5" ht="12" customHeight="1" thickBot="1">
      <c r="A128" s="29" t="s">
        <v>17</v>
      </c>
      <c r="B128" s="91" t="s">
        <v>400</v>
      </c>
      <c r="C128" s="188">
        <f>+C93+C114</f>
        <v>336464</v>
      </c>
      <c r="D128" s="188">
        <f>+D93+D114</f>
        <v>389976</v>
      </c>
      <c r="E128" s="188">
        <f>+E93+E114</f>
        <v>365235</v>
      </c>
    </row>
    <row r="129" spans="1:5" ht="12" customHeight="1" thickBot="1">
      <c r="A129" s="29" t="s">
        <v>18</v>
      </c>
      <c r="B129" s="91" t="s">
        <v>401</v>
      </c>
      <c r="C129" s="188">
        <f>+C130+C131+C132</f>
        <v>1671</v>
      </c>
      <c r="D129" s="188">
        <f>+D130+D131+D132</f>
        <v>1671</v>
      </c>
      <c r="E129" s="188">
        <f>+E130+E131+E132</f>
        <v>1253</v>
      </c>
    </row>
    <row r="130" spans="1:5" s="85" customFormat="1" ht="12" customHeight="1">
      <c r="A130" s="307" t="s">
        <v>223</v>
      </c>
      <c r="B130" s="7" t="s">
        <v>465</v>
      </c>
      <c r="C130" s="174">
        <v>1671</v>
      </c>
      <c r="D130" s="174">
        <v>1671</v>
      </c>
      <c r="E130" s="174">
        <v>1253</v>
      </c>
    </row>
    <row r="131" spans="1:5" ht="12" customHeight="1">
      <c r="A131" s="307" t="s">
        <v>224</v>
      </c>
      <c r="B131" s="7" t="s">
        <v>409</v>
      </c>
      <c r="C131" s="174"/>
      <c r="D131" s="174"/>
      <c r="E131" s="174"/>
    </row>
    <row r="132" spans="1:5" ht="12" customHeight="1" thickBot="1">
      <c r="A132" s="316" t="s">
        <v>225</v>
      </c>
      <c r="B132" s="5" t="s">
        <v>464</v>
      </c>
      <c r="C132" s="174"/>
      <c r="D132" s="174"/>
      <c r="E132" s="174"/>
    </row>
    <row r="133" spans="1:5" ht="12" customHeight="1" thickBot="1">
      <c r="A133" s="29" t="s">
        <v>19</v>
      </c>
      <c r="B133" s="91" t="s">
        <v>402</v>
      </c>
      <c r="C133" s="188">
        <f>+C134+C135+C136+C137+C138+C139</f>
        <v>0</v>
      </c>
      <c r="D133" s="188">
        <f>+D134+D135+D136+D137+D138+D139</f>
        <v>0</v>
      </c>
      <c r="E133" s="188">
        <f>+E134+E135+E136+E137+E138+E139</f>
        <v>0</v>
      </c>
    </row>
    <row r="134" spans="1:5" ht="12" customHeight="1">
      <c r="A134" s="307" t="s">
        <v>76</v>
      </c>
      <c r="B134" s="7" t="s">
        <v>411</v>
      </c>
      <c r="C134" s="174"/>
      <c r="D134" s="174"/>
      <c r="E134" s="174"/>
    </row>
    <row r="135" spans="1:5" ht="12" customHeight="1">
      <c r="A135" s="307" t="s">
        <v>77</v>
      </c>
      <c r="B135" s="7" t="s">
        <v>403</v>
      </c>
      <c r="C135" s="174"/>
      <c r="D135" s="174"/>
      <c r="E135" s="174"/>
    </row>
    <row r="136" spans="1:5" ht="12" customHeight="1">
      <c r="A136" s="307" t="s">
        <v>78</v>
      </c>
      <c r="B136" s="7" t="s">
        <v>404</v>
      </c>
      <c r="C136" s="174"/>
      <c r="D136" s="174"/>
      <c r="E136" s="174"/>
    </row>
    <row r="137" spans="1:5" ht="12" customHeight="1">
      <c r="A137" s="307" t="s">
        <v>154</v>
      </c>
      <c r="B137" s="7" t="s">
        <v>463</v>
      </c>
      <c r="C137" s="174"/>
      <c r="D137" s="174"/>
      <c r="E137" s="174"/>
    </row>
    <row r="138" spans="1:5" ht="12" customHeight="1">
      <c r="A138" s="307" t="s">
        <v>155</v>
      </c>
      <c r="B138" s="7" t="s">
        <v>406</v>
      </c>
      <c r="C138" s="174"/>
      <c r="D138" s="174"/>
      <c r="E138" s="174"/>
    </row>
    <row r="139" spans="1:5" s="85" customFormat="1" ht="12" customHeight="1" thickBot="1">
      <c r="A139" s="316" t="s">
        <v>156</v>
      </c>
      <c r="B139" s="5" t="s">
        <v>407</v>
      </c>
      <c r="C139" s="174"/>
      <c r="D139" s="174"/>
      <c r="E139" s="174"/>
    </row>
    <row r="140" spans="1:11" ht="12" customHeight="1" thickBot="1">
      <c r="A140" s="29" t="s">
        <v>20</v>
      </c>
      <c r="B140" s="91" t="s">
        <v>479</v>
      </c>
      <c r="C140" s="194">
        <f>+C141+C142+C144+C145+C143</f>
        <v>131960</v>
      </c>
      <c r="D140" s="194">
        <f>+D141+D142+D144+D145+D143</f>
        <v>131960</v>
      </c>
      <c r="E140" s="194">
        <f>+E141+E142+E144+E145+E143</f>
        <v>124773</v>
      </c>
      <c r="K140" s="173"/>
    </row>
    <row r="141" spans="1:5" ht="12.75">
      <c r="A141" s="307" t="s">
        <v>79</v>
      </c>
      <c r="B141" s="7" t="s">
        <v>329</v>
      </c>
      <c r="C141" s="174"/>
      <c r="D141" s="174"/>
      <c r="E141" s="174"/>
    </row>
    <row r="142" spans="1:5" ht="12" customHeight="1">
      <c r="A142" s="307" t="s">
        <v>80</v>
      </c>
      <c r="B142" s="7" t="s">
        <v>330</v>
      </c>
      <c r="C142" s="174">
        <v>7516</v>
      </c>
      <c r="D142" s="174">
        <v>7516</v>
      </c>
      <c r="E142" s="174">
        <v>7516</v>
      </c>
    </row>
    <row r="143" spans="1:5" ht="12" customHeight="1">
      <c r="A143" s="307" t="s">
        <v>243</v>
      </c>
      <c r="B143" s="7" t="s">
        <v>478</v>
      </c>
      <c r="C143" s="174">
        <v>123649</v>
      </c>
      <c r="D143" s="174">
        <v>123649</v>
      </c>
      <c r="E143" s="174">
        <v>116481</v>
      </c>
    </row>
    <row r="144" spans="1:5" s="85" customFormat="1" ht="12" customHeight="1">
      <c r="A144" s="307" t="s">
        <v>244</v>
      </c>
      <c r="B144" s="7" t="s">
        <v>416</v>
      </c>
      <c r="C144" s="174"/>
      <c r="D144" s="174"/>
      <c r="E144" s="174"/>
    </row>
    <row r="145" spans="1:5" s="85" customFormat="1" ht="12" customHeight="1" thickBot="1">
      <c r="A145" s="316" t="s">
        <v>245</v>
      </c>
      <c r="B145" s="5" t="s">
        <v>349</v>
      </c>
      <c r="C145" s="174">
        <v>795</v>
      </c>
      <c r="D145" s="174">
        <v>795</v>
      </c>
      <c r="E145" s="174">
        <v>776</v>
      </c>
    </row>
    <row r="146" spans="1:5" s="85" customFormat="1" ht="12" customHeight="1" thickBot="1">
      <c r="A146" s="29" t="s">
        <v>21</v>
      </c>
      <c r="B146" s="91" t="s">
        <v>417</v>
      </c>
      <c r="C146" s="197">
        <f>+C147+C148+C149+C150+C151</f>
        <v>0</v>
      </c>
      <c r="D146" s="197">
        <f>+D147+D148+D149+D150+D151</f>
        <v>0</v>
      </c>
      <c r="E146" s="197">
        <f>+E147+E148+E149+E150+E151</f>
        <v>0</v>
      </c>
    </row>
    <row r="147" spans="1:5" s="85" customFormat="1" ht="12" customHeight="1">
      <c r="A147" s="307" t="s">
        <v>81</v>
      </c>
      <c r="B147" s="7" t="s">
        <v>412</v>
      </c>
      <c r="C147" s="174"/>
      <c r="D147" s="174"/>
      <c r="E147" s="174"/>
    </row>
    <row r="148" spans="1:5" s="85" customFormat="1" ht="12" customHeight="1">
      <c r="A148" s="307" t="s">
        <v>82</v>
      </c>
      <c r="B148" s="7" t="s">
        <v>419</v>
      </c>
      <c r="C148" s="174"/>
      <c r="D148" s="174"/>
      <c r="E148" s="174"/>
    </row>
    <row r="149" spans="1:5" s="85" customFormat="1" ht="12" customHeight="1">
      <c r="A149" s="307" t="s">
        <v>255</v>
      </c>
      <c r="B149" s="7" t="s">
        <v>414</v>
      </c>
      <c r="C149" s="174"/>
      <c r="D149" s="174"/>
      <c r="E149" s="174"/>
    </row>
    <row r="150" spans="1:5" s="85" customFormat="1" ht="12" customHeight="1">
      <c r="A150" s="307" t="s">
        <v>256</v>
      </c>
      <c r="B150" s="7" t="s">
        <v>466</v>
      </c>
      <c r="C150" s="174"/>
      <c r="D150" s="174"/>
      <c r="E150" s="174"/>
    </row>
    <row r="151" spans="1:5" ht="12.75" customHeight="1" thickBot="1">
      <c r="A151" s="316" t="s">
        <v>418</v>
      </c>
      <c r="B151" s="5" t="s">
        <v>421</v>
      </c>
      <c r="C151" s="175"/>
      <c r="D151" s="175"/>
      <c r="E151" s="175"/>
    </row>
    <row r="152" spans="1:5" ht="12.75" customHeight="1" thickBot="1">
      <c r="A152" s="357" t="s">
        <v>22</v>
      </c>
      <c r="B152" s="91" t="s">
        <v>422</v>
      </c>
      <c r="C152" s="197"/>
      <c r="D152" s="197"/>
      <c r="E152" s="197"/>
    </row>
    <row r="153" spans="1:5" ht="12.75" customHeight="1" thickBot="1">
      <c r="A153" s="357" t="s">
        <v>23</v>
      </c>
      <c r="B153" s="91" t="s">
        <v>423</v>
      </c>
      <c r="C153" s="197"/>
      <c r="D153" s="197"/>
      <c r="E153" s="197"/>
    </row>
    <row r="154" spans="1:5" ht="12" customHeight="1" thickBot="1">
      <c r="A154" s="29" t="s">
        <v>24</v>
      </c>
      <c r="B154" s="91" t="s">
        <v>425</v>
      </c>
      <c r="C154" s="299">
        <f>+C129+C133+C140+C146+C152+C153</f>
        <v>133631</v>
      </c>
      <c r="D154" s="299">
        <f>+D129+D133+D140+D146+D152+D153</f>
        <v>133631</v>
      </c>
      <c r="E154" s="299">
        <f>+E129+E133+E140+E146+E152+E153</f>
        <v>126026</v>
      </c>
    </row>
    <row r="155" spans="1:5" ht="15" customHeight="1" thickBot="1">
      <c r="A155" s="318" t="s">
        <v>25</v>
      </c>
      <c r="B155" s="266" t="s">
        <v>424</v>
      </c>
      <c r="C155" s="299">
        <f>+C128+C154</f>
        <v>470095</v>
      </c>
      <c r="D155" s="299">
        <f>+D128+D154</f>
        <v>523607</v>
      </c>
      <c r="E155" s="299">
        <f>+E128+E154</f>
        <v>491261</v>
      </c>
    </row>
    <row r="156" spans="1:5" ht="13.5" thickBot="1">
      <c r="A156" s="269"/>
      <c r="B156" s="270"/>
      <c r="C156" s="271"/>
      <c r="D156" s="271"/>
      <c r="E156" s="271"/>
    </row>
    <row r="157" spans="1:5" ht="15" customHeight="1" thickBot="1">
      <c r="A157" s="170" t="s">
        <v>467</v>
      </c>
      <c r="B157" s="171"/>
      <c r="C157" s="88">
        <v>6</v>
      </c>
      <c r="D157" s="88">
        <v>6</v>
      </c>
      <c r="E157" s="88">
        <v>6</v>
      </c>
    </row>
    <row r="158" spans="1:5" ht="14.25" customHeight="1" thickBot="1">
      <c r="A158" s="170" t="s">
        <v>179</v>
      </c>
      <c r="B158" s="171"/>
      <c r="C158" s="88">
        <v>141</v>
      </c>
      <c r="D158" s="88">
        <v>141</v>
      </c>
      <c r="E158" s="88">
        <v>141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Bogi</cp:lastModifiedBy>
  <cp:lastPrinted>2016-02-08T09:04:17Z</cp:lastPrinted>
  <dcterms:created xsi:type="dcterms:W3CDTF">1999-10-30T10:30:45Z</dcterms:created>
  <dcterms:modified xsi:type="dcterms:W3CDTF">2017-05-25T22:12:32Z</dcterms:modified>
  <cp:category/>
  <cp:version/>
  <cp:contentType/>
  <cp:contentStatus/>
</cp:coreProperties>
</file>