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D:\doksik\1 képviselő testület\jegyzőkönyvek\2019\rendeletek\"/>
    </mc:Choice>
  </mc:AlternateContent>
  <xr:revisionPtr revIDLastSave="0" documentId="8_{874544F4-1077-4EEC-98A8-612A63BD592D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Költségvetés" sheetId="1" r:id="rId1"/>
    <sheet name="Teljesítések" sheetId="2" r:id="rId2"/>
    <sheet name="Normatíva elszámolás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1" l="1"/>
  <c r="E71" i="1"/>
  <c r="F71" i="1"/>
  <c r="F72" i="1" s="1"/>
  <c r="C71" i="1"/>
  <c r="D71" i="1"/>
  <c r="G71" i="1" s="1"/>
  <c r="G60" i="1"/>
  <c r="F15" i="2" l="1"/>
  <c r="F34" i="2" l="1"/>
  <c r="F29" i="2"/>
  <c r="B18" i="3" l="1"/>
  <c r="G35" i="2" l="1"/>
  <c r="G30" i="2"/>
  <c r="G22" i="2"/>
  <c r="G25" i="2"/>
  <c r="B6" i="3"/>
  <c r="G36" i="2" l="1"/>
  <c r="G44" i="2" s="1"/>
  <c r="B3" i="3"/>
  <c r="B12" i="3" l="1"/>
  <c r="G70" i="1" l="1"/>
  <c r="C7" i="2"/>
  <c r="D33" i="2"/>
  <c r="D11" i="2"/>
  <c r="C11" i="2" s="1"/>
  <c r="D10" i="2"/>
  <c r="C10" i="2" s="1"/>
  <c r="C34" i="2"/>
  <c r="C29" i="2"/>
  <c r="C41" i="2"/>
  <c r="C42" i="2"/>
  <c r="F43" i="2"/>
  <c r="C43" i="2" s="1"/>
  <c r="C28" i="2"/>
  <c r="C4" i="2"/>
  <c r="C6" i="2"/>
  <c r="C8" i="2"/>
  <c r="C15" i="2"/>
  <c r="C16" i="2"/>
  <c r="C17" i="2"/>
  <c r="C18" i="2"/>
  <c r="C20" i="2"/>
  <c r="C21" i="2"/>
  <c r="C23" i="2"/>
  <c r="C24" i="2"/>
  <c r="C26" i="2"/>
  <c r="C31" i="2"/>
  <c r="C37" i="2"/>
  <c r="C39" i="2"/>
  <c r="C3" i="2"/>
  <c r="E8" i="2" l="1"/>
  <c r="E3" i="2"/>
  <c r="F40" i="2" l="1"/>
  <c r="H40" i="2"/>
  <c r="D40" i="2"/>
  <c r="H35" i="2"/>
  <c r="D35" i="2"/>
  <c r="F32" i="2"/>
  <c r="F25" i="2"/>
  <c r="F22" i="2"/>
  <c r="H32" i="2"/>
  <c r="D32" i="2"/>
  <c r="H30" i="2"/>
  <c r="D30" i="2"/>
  <c r="H25" i="2"/>
  <c r="D25" i="2"/>
  <c r="H22" i="2"/>
  <c r="D22" i="2"/>
  <c r="F14" i="2"/>
  <c r="H14" i="2"/>
  <c r="D14" i="2"/>
  <c r="F12" i="2"/>
  <c r="H12" i="2"/>
  <c r="D12" i="2"/>
  <c r="F9" i="2"/>
  <c r="H9" i="2"/>
  <c r="H13" i="2" s="1"/>
  <c r="H19" i="2" s="1"/>
  <c r="D9" i="2"/>
  <c r="F30" i="2"/>
  <c r="C12" i="2" l="1"/>
  <c r="C25" i="2"/>
  <c r="C9" i="2"/>
  <c r="D36" i="2"/>
  <c r="H36" i="2"/>
  <c r="B10" i="3" s="1"/>
  <c r="B11" i="3" s="1"/>
  <c r="C40" i="2"/>
  <c r="C14" i="2"/>
  <c r="C32" i="2"/>
  <c r="G22" i="1"/>
  <c r="C30" i="2"/>
  <c r="C22" i="2"/>
  <c r="F13" i="2"/>
  <c r="B4" i="3" s="1"/>
  <c r="D13" i="2"/>
  <c r="H44" i="2" l="1"/>
  <c r="B5" i="3"/>
  <c r="F19" i="2"/>
  <c r="D19" i="2"/>
  <c r="D44" i="2" s="1"/>
  <c r="C13" i="2"/>
  <c r="F35" i="2"/>
  <c r="C33" i="2"/>
  <c r="C8" i="3" l="1"/>
  <c r="B13" i="3"/>
  <c r="B14" i="3" s="1"/>
  <c r="C35" i="2"/>
  <c r="F36" i="2"/>
  <c r="B7" i="3" s="1"/>
  <c r="B8" i="3" s="1"/>
  <c r="C19" i="2"/>
  <c r="C36" i="2" l="1"/>
  <c r="F44" i="2"/>
  <c r="C44" i="2" s="1"/>
</calcChain>
</file>

<file path=xl/sharedStrings.xml><?xml version="1.0" encoding="utf-8"?>
<sst xmlns="http://schemas.openxmlformats.org/spreadsheetml/2006/main" count="201" uniqueCount="162">
  <si>
    <t>Megnevezés</t>
  </si>
  <si>
    <t>Sorszám</t>
  </si>
  <si>
    <t>Előirányzat eredeti</t>
  </si>
  <si>
    <t>Előirányzat Módosított</t>
  </si>
  <si>
    <t>Kötelezettségvállalás, más fizetési kötelezettség költségvetési évben esedékes végleges</t>
  </si>
  <si>
    <t>Teljesítés</t>
  </si>
  <si>
    <t>Törvény szerinti illetmények, munkabérek (K1101)</t>
  </si>
  <si>
    <t>Céljuttatás, projektprémium (K1103)</t>
  </si>
  <si>
    <t>Készenléti, ügyeleti, helyettesítési díj, túlóra, túlszolgálat (K1104)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</si>
  <si>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</si>
  <si>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</si>
  <si>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</si>
  <si>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</si>
  <si>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(=01+...+13) (K11)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</si>
  <si>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</si>
  <si>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</si>
  <si>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</si>
  <si>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összesen (=15+19) (K1)</t>
  </si>
  <si>
    <t>Munkaadókat terhelő járulékok és szociális hozzájárulási adó (=22+...+27)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</si>
  <si>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</si>
  <si>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</si>
  <si>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</si>
  <si>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</si>
  <si>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</si>
  <si>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</si>
  <si>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</si>
  <si>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</si>
  <si>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</si>
  <si>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</si>
  <si>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</si>
  <si>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Karbantartási, kisjavítási szolgáltatások (K334)</t>
  </si>
  <si>
    <t>Szakmai tevékenységet segítő szolgáltatások (K336)</t>
  </si>
  <si>
    <t>Egyéb szolgáltatások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</si>
  <si>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</si>
  <si>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</si>
  <si>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</si>
  <si>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</si>
  <si>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Egyéb dologi kiadások (K355)</t>
  </si>
  <si>
    <t>Különféle befizetések és egyéb dologi kiadások (=49+50+51+54+58) (K35)</t>
  </si>
  <si>
    <t>Dologi kiadások (=31+34+45+48+59) (K3)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</si>
  <si>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</si>
  <si>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</si>
  <si>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</si>
  <si>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(=189+190+192+...+196) (K6)</t>
  </si>
  <si>
    <t>Költségvetési kiadások (=20+21+60+118+188+197+202+264) (K1-K8)</t>
  </si>
  <si>
    <t>SZEMÉLYI JELLEGŰ ÖSSZESEN</t>
  </si>
  <si>
    <t>Választás</t>
  </si>
  <si>
    <t>Dunaszekcső</t>
  </si>
  <si>
    <t>Bár</t>
  </si>
  <si>
    <r>
      <t xml:space="preserve">Foglalkoztatottak egyéb személyi juttatásai (K1113) - </t>
    </r>
    <r>
      <rPr>
        <b/>
        <sz val="12"/>
        <color rgb="FF000000"/>
        <rFont val="Calibri"/>
        <family val="2"/>
        <charset val="238"/>
      </rPr>
      <t>Többletfeladat, betegszabadság, bérkompenzáció</t>
    </r>
  </si>
  <si>
    <r>
      <t xml:space="preserve">Egyéb külső személyi juttatások (K123) - </t>
    </r>
    <r>
      <rPr>
        <b/>
        <sz val="12"/>
        <color rgb="FF000000"/>
        <rFont val="Calibri"/>
        <family val="2"/>
        <charset val="238"/>
      </rPr>
      <t>reprezentáció + tiszteletdíjak</t>
    </r>
  </si>
  <si>
    <r>
      <t xml:space="preserve">Egyéb dologi kiadások (K355) </t>
    </r>
    <r>
      <rPr>
        <b/>
        <sz val="12"/>
        <color rgb="FF000000"/>
        <rFont val="Calibri"/>
        <family val="2"/>
        <charset val="238"/>
      </rPr>
      <t>(bérjellegű kerekítési kül. + tulajdoni lap)</t>
    </r>
  </si>
  <si>
    <r>
      <t xml:space="preserve">Informatikai eszközök beszerzése, létesítése (K63) </t>
    </r>
    <r>
      <rPr>
        <b/>
        <sz val="12"/>
        <color rgb="FF000000"/>
        <rFont val="Calibri"/>
        <family val="2"/>
        <charset val="238"/>
      </rPr>
      <t>(Laptop)</t>
    </r>
  </si>
  <si>
    <t>ebből: fejezeti kezelésű előirányzatok EU-s programokra és azok hazai társfinanszírozása (B16)</t>
  </si>
  <si>
    <t>Előirányzat módosított</t>
  </si>
  <si>
    <t>Követelés költségvetési évben esedékes</t>
  </si>
  <si>
    <t>Működési célú támogatások államháztartáson belülről (=07+...+10+21+32) (B1)</t>
  </si>
  <si>
    <t>Egyéb kapott (járó) kamatok és kamatjellegű bevételek (&gt;=207+208) (B4082)</t>
  </si>
  <si>
    <t>Kamatbevételek és más nyereségjellegű bevételek (=203+206) (B408)</t>
  </si>
  <si>
    <t>Egyéb működési bevételek (&gt;=220+221) (B411)</t>
  </si>
  <si>
    <t>Költségvetési bevételek (=43+79+186+222+231+257+283) (B1-B7)</t>
  </si>
  <si>
    <t>Előző év költségvetési maradványának igénybevétele (B8131)</t>
  </si>
  <si>
    <t>Maradvány igénybevétele (=12+13) (B813)</t>
  </si>
  <si>
    <t>Központi, irányító szervi támogatás (B816)</t>
  </si>
  <si>
    <t>Finanszírozási bevételek (=23+29+30+31) (B8)</t>
  </si>
  <si>
    <t>BEVÉTELEK ÖSSZESEN</t>
  </si>
  <si>
    <t>Eredeti Dsz</t>
  </si>
  <si>
    <t>Eredeti Bár</t>
  </si>
  <si>
    <t>KIADÁSOK</t>
  </si>
  <si>
    <t>BEVÉTELEK</t>
  </si>
  <si>
    <t>Ingatlanok felújítása (K71)</t>
  </si>
  <si>
    <r>
      <t xml:space="preserve">Egyéb költségtérítése (K1110) - </t>
    </r>
    <r>
      <rPr>
        <b/>
        <sz val="12"/>
        <color rgb="FF000000"/>
        <rFont val="Calibri"/>
        <family val="2"/>
        <charset val="238"/>
      </rPr>
      <t>Védőeszköz</t>
    </r>
  </si>
  <si>
    <t>Felújítások (K7)</t>
  </si>
  <si>
    <t>Felújítási célú előzetesen felszámított általános forgalmi adó (K74)</t>
  </si>
  <si>
    <t>Személyi jellegű normatíva</t>
  </si>
  <si>
    <t>Személyi jellegű kiadások</t>
  </si>
  <si>
    <t>Személyi jellegű különbség</t>
  </si>
  <si>
    <t>Dologi normatíva Dsz</t>
  </si>
  <si>
    <t>Különbség</t>
  </si>
  <si>
    <t>Dologi Dsz Különbség</t>
  </si>
  <si>
    <t>Dologi kiadások Dsz</t>
  </si>
  <si>
    <t>Dologi normatíva Bár</t>
  </si>
  <si>
    <t>Dologi kiadások Bár</t>
  </si>
  <si>
    <t>Dologi Bár különbség</t>
  </si>
  <si>
    <t>Összes normatíva</t>
  </si>
  <si>
    <t>Összes elszámolható</t>
  </si>
  <si>
    <t>Karbabtartás, kisjavítás (K334)</t>
  </si>
  <si>
    <t xml:space="preserve"> - ebből: bérkompenzáció</t>
  </si>
  <si>
    <t xml:space="preserve"> - ebből ASP támogatás</t>
  </si>
  <si>
    <t xml:space="preserve"> - ebből Testület által jóváhagyott</t>
  </si>
  <si>
    <t>állami tám.</t>
  </si>
  <si>
    <t>Bári kirendeltség 2017. évi kiadásai</t>
  </si>
  <si>
    <t>befizetendő Dsz-nek 2017-ből</t>
  </si>
  <si>
    <t>Egyéb tárgyi eszközök beszerzése, létesítése (K64) (Hivatal felújításhoz)</t>
  </si>
  <si>
    <t>tám.</t>
  </si>
  <si>
    <r>
      <t xml:space="preserve">Céljuttatás, projektprémium (K1103) - </t>
    </r>
    <r>
      <rPr>
        <b/>
        <sz val="12"/>
        <color rgb="FF000000"/>
        <rFont val="Calibri"/>
        <family val="2"/>
        <charset val="238"/>
      </rPr>
      <t>ASP jutalom + év végi jutalom</t>
    </r>
  </si>
  <si>
    <t>Összeg</t>
  </si>
  <si>
    <t>01</t>
  </si>
  <si>
    <t>03</t>
  </si>
  <si>
    <t>04</t>
  </si>
  <si>
    <t>07</t>
  </si>
  <si>
    <t>09</t>
  </si>
  <si>
    <t>10</t>
  </si>
  <si>
    <t>13</t>
  </si>
  <si>
    <t>15</t>
  </si>
  <si>
    <t>Foglalkoztatottak személyi juttatásai (=01+…+13) (K11)</t>
  </si>
  <si>
    <t>17</t>
  </si>
  <si>
    <t>18</t>
  </si>
  <si>
    <t>19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</si>
  <si>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</si>
  <si>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</si>
  <si>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</si>
  <si>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</si>
  <si>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</si>
  <si>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24</t>
  </si>
  <si>
    <t>25</t>
  </si>
  <si>
    <t>27</t>
  </si>
  <si>
    <t>28</t>
  </si>
  <si>
    <t>29</t>
  </si>
  <si>
    <t>31</t>
  </si>
  <si>
    <t>32</t>
  </si>
  <si>
    <t>33</t>
  </si>
  <si>
    <t>34</t>
  </si>
  <si>
    <t>35</t>
  </si>
  <si>
    <t>39</t>
  </si>
  <si>
    <t>42</t>
  </si>
  <si>
    <t>Szakmai tevékenységet segítő szolgáltatások  (K336)</t>
  </si>
  <si>
    <t>43</t>
  </si>
  <si>
    <t>Egyéb szolgáltatások (&gt;=44) (K337)</t>
  </si>
  <si>
    <t>45</t>
  </si>
  <si>
    <t>46</t>
  </si>
  <si>
    <t>48</t>
  </si>
  <si>
    <t>49</t>
  </si>
  <si>
    <t>58</t>
  </si>
  <si>
    <t>59</t>
  </si>
  <si>
    <t>60</t>
  </si>
  <si>
    <t>192</t>
  </si>
  <si>
    <t>193</t>
  </si>
  <si>
    <t>196</t>
  </si>
  <si>
    <t>197</t>
  </si>
  <si>
    <t>Beruházások (=189+190+192+…+196) (K6)</t>
  </si>
  <si>
    <t>198</t>
  </si>
  <si>
    <t>201</t>
  </si>
  <si>
    <t>202</t>
  </si>
  <si>
    <t>Felújítások (=198+...+201) (K7)</t>
  </si>
  <si>
    <t>265</t>
  </si>
  <si>
    <t>Egyéb működési célú támogatások bevételei államháztartáson belülről (=33+…+42) (B16)</t>
  </si>
  <si>
    <t>ebből: helyi önkormányzatok és költségvetési szerveik (B16)</t>
  </si>
  <si>
    <t>206</t>
  </si>
  <si>
    <t>209</t>
  </si>
  <si>
    <t>219</t>
  </si>
  <si>
    <t>221</t>
  </si>
  <si>
    <t>ebből: kiadások visszatérítései (B411)</t>
  </si>
  <si>
    <t>222</t>
  </si>
  <si>
    <t>Működési bevételek (=187+188+191+193+200+…+202+209+217+218+219) (B4)</t>
  </si>
  <si>
    <t>284</t>
  </si>
  <si>
    <t>12</t>
  </si>
  <si>
    <t>14</t>
  </si>
  <si>
    <t>23</t>
  </si>
  <si>
    <t>Belföldi finanszírozás bevételei (=04+11+14+…+19+22) (B81)</t>
  </si>
  <si>
    <t>Finanszírozás bevételek (B8)</t>
  </si>
  <si>
    <t>DUNASZEKCSŐI KÖZÖS ÖNKORMÁNYZATI HIVATAL 2018. évi költségvetési zárása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</si>
</sst>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0"/>
      <name val="Arial CE"/>
      <family val="2"/>
      <charset val="238"/>
    </font>
    <font>
      <i/>
      <sz val="11"/>
      <color rgb="FF000000"/>
      <name val="Calibri"/>
      <family val="2"/>
      <charset val="238"/>
    </font>
    <font>
      <i/>
      <sz val="14"/>
      <color rgb="FFFF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i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6"/>
      <color rgb="FF000000"/>
      <name val="Calibri"/>
      <family val="2"/>
      <charset val="238"/>
    </font>
    <font>
      <i/>
      <sz val="16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9" fontId="2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8" fillId="0" borderId="0" xfId="0" applyFont="1"/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9" fillId="5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0" fontId="11" fillId="3" borderId="8" xfId="0" applyFont="1" applyFill="1" applyBorder="1"/>
    <xf numFmtId="3" fontId="11" fillId="3" borderId="9" xfId="0" applyNumberFormat="1" applyFont="1" applyFill="1" applyBorder="1"/>
    <xf numFmtId="0" fontId="3" fillId="3" borderId="10" xfId="0" applyFont="1" applyFill="1" applyBorder="1"/>
    <xf numFmtId="3" fontId="3" fillId="3" borderId="11" xfId="0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0" fontId="12" fillId="0" borderId="0" xfId="0" applyFont="1" applyFill="1" applyProtection="1">
      <protection locked="0"/>
    </xf>
    <xf numFmtId="3" fontId="12" fillId="0" borderId="0" xfId="0" applyNumberFormat="1" applyFon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Protection="1">
      <protection locked="0"/>
    </xf>
    <xf numFmtId="3" fontId="15" fillId="0" borderId="0" xfId="0" applyNumberFormat="1" applyFont="1" applyFill="1" applyProtection="1">
      <protection locked="0"/>
    </xf>
    <xf numFmtId="3" fontId="10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8" fillId="5" borderId="1" xfId="0" applyNumberFormat="1" applyFont="1" applyFill="1" applyBorder="1" applyAlignment="1">
      <alignment vertical="center"/>
    </xf>
    <xf numFmtId="3" fontId="10" fillId="6" borderId="1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3" fontId="0" fillId="0" borderId="0" xfId="0" applyNumberFormat="1"/>
    <xf numFmtId="0" fontId="11" fillId="0" borderId="0" xfId="0" applyFont="1" applyAlignment="1">
      <alignment horizontal="right"/>
    </xf>
    <xf numFmtId="3" fontId="11" fillId="0" borderId="0" xfId="0" applyNumberFormat="1" applyFont="1"/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left" vertical="top" wrapText="1"/>
    </xf>
    <xf numFmtId="3" fontId="20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</cellXfs>
  <cellStyles count="4">
    <cellStyle name="Normál" xfId="0" builtinId="0"/>
    <cellStyle name="Normál 2" xfId="2" xr:uid="{00000000-0005-0000-0000-000001000000}"/>
    <cellStyle name="Normal_KARSZJ3" xfId="3" xr:uid="{00000000-0005-0000-0000-000002000000}"/>
    <cellStyle name="Százalék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zoomScale="90" zoomScaleNormal="90" workbookViewId="0">
      <selection activeCell="E65" sqref="E65"/>
    </sheetView>
  </sheetViews>
  <sheetFormatPr defaultColWidth="9.140625" defaultRowHeight="15.75" x14ac:dyDescent="0.25"/>
  <cols>
    <col min="1" max="1" width="9.28515625" style="3" bestFit="1" customWidth="1"/>
    <col min="2" max="2" width="65.42578125" style="1" customWidth="1"/>
    <col min="3" max="3" width="19.7109375" style="2" bestFit="1" customWidth="1"/>
    <col min="4" max="4" width="24" style="2" bestFit="1" customWidth="1"/>
    <col min="5" max="5" width="26.28515625" style="2" bestFit="1" customWidth="1"/>
    <col min="6" max="6" width="16.5703125" style="2" bestFit="1" customWidth="1"/>
    <col min="7" max="7" width="14.140625" style="1" bestFit="1" customWidth="1"/>
    <col min="8" max="16384" width="9.140625" style="1"/>
  </cols>
  <sheetData>
    <row r="1" spans="1:7" ht="21" x14ac:dyDescent="0.25">
      <c r="A1" s="80" t="s">
        <v>161</v>
      </c>
      <c r="B1" s="80"/>
      <c r="C1" s="80"/>
      <c r="D1" s="80"/>
      <c r="E1" s="80"/>
      <c r="F1" s="80"/>
    </row>
    <row r="3" spans="1:7" s="3" customFormat="1" ht="63" x14ac:dyDescent="0.25">
      <c r="A3" s="23" t="s">
        <v>1</v>
      </c>
      <c r="B3" s="36" t="s">
        <v>68</v>
      </c>
      <c r="C3" s="24" t="s">
        <v>2</v>
      </c>
      <c r="D3" s="24" t="s">
        <v>3</v>
      </c>
      <c r="E3" s="25" t="s">
        <v>4</v>
      </c>
      <c r="F3" s="24" t="s">
        <v>5</v>
      </c>
    </row>
    <row r="4" spans="1:7" ht="21" x14ac:dyDescent="0.25">
      <c r="A4" s="26">
        <v>1</v>
      </c>
      <c r="B4" s="26">
        <v>2</v>
      </c>
      <c r="C4" s="56">
        <v>4</v>
      </c>
      <c r="D4" s="56">
        <v>5</v>
      </c>
      <c r="E4" s="56">
        <v>7</v>
      </c>
      <c r="F4" s="56">
        <v>10</v>
      </c>
    </row>
    <row r="5" spans="1:7" x14ac:dyDescent="0.25">
      <c r="A5" s="70" t="s">
        <v>97</v>
      </c>
      <c r="B5" s="68" t="s">
        <v>6</v>
      </c>
      <c r="C5" s="69">
        <v>22932500</v>
      </c>
      <c r="D5" s="69">
        <v>22247957</v>
      </c>
      <c r="E5" s="69">
        <v>22247957</v>
      </c>
      <c r="F5" s="69">
        <v>22247957</v>
      </c>
    </row>
    <row r="6" spans="1:7" x14ac:dyDescent="0.25">
      <c r="A6" s="70" t="s">
        <v>98</v>
      </c>
      <c r="B6" s="68" t="s">
        <v>7</v>
      </c>
      <c r="C6" s="69">
        <v>0</v>
      </c>
      <c r="D6" s="69">
        <v>1309834</v>
      </c>
      <c r="E6" s="69">
        <v>1309834</v>
      </c>
      <c r="F6" s="69">
        <v>1309834</v>
      </c>
    </row>
    <row r="7" spans="1:7" ht="30" x14ac:dyDescent="0.25">
      <c r="A7" s="70" t="s">
        <v>99</v>
      </c>
      <c r="B7" s="68" t="s">
        <v>8</v>
      </c>
      <c r="C7" s="69">
        <v>870173</v>
      </c>
      <c r="D7" s="69">
        <v>0</v>
      </c>
      <c r="E7" s="69">
        <v>0</v>
      </c>
      <c r="F7" s="69">
        <v>0</v>
      </c>
    </row>
    <row r="8" spans="1:7" x14ac:dyDescent="0.25">
      <c r="A8" s="70" t="s">
        <v>100</v>
      </c>
      <c r="B8" s="68" t="s">
        <v>9</v>
      </c>
      <c r="C8" s="69">
        <v>1490000</v>
      </c>
      <c r="D8" s="69">
        <v>1348543</v>
      </c>
      <c r="E8" s="69">
        <v>1348543</v>
      </c>
      <c r="F8" s="69">
        <v>1348543</v>
      </c>
    </row>
    <row r="9" spans="1:7" x14ac:dyDescent="0.25">
      <c r="A9" s="70" t="s">
        <v>101</v>
      </c>
      <c r="B9" s="68" t="s">
        <v>10</v>
      </c>
      <c r="C9" s="69">
        <v>600000</v>
      </c>
      <c r="D9" s="69">
        <v>593502</v>
      </c>
      <c r="E9" s="69">
        <v>593502</v>
      </c>
      <c r="F9" s="69">
        <v>593502</v>
      </c>
    </row>
    <row r="10" spans="1:7" x14ac:dyDescent="0.25">
      <c r="A10" s="70" t="s">
        <v>102</v>
      </c>
      <c r="B10" s="68" t="s">
        <v>11</v>
      </c>
      <c r="C10" s="69">
        <v>28988</v>
      </c>
      <c r="D10" s="69">
        <v>28985</v>
      </c>
      <c r="E10" s="69">
        <v>28985</v>
      </c>
      <c r="F10" s="69">
        <v>28985</v>
      </c>
      <c r="G10" s="14"/>
    </row>
    <row r="11" spans="1:7" x14ac:dyDescent="0.25">
      <c r="A11" s="70" t="s">
        <v>103</v>
      </c>
      <c r="B11" s="68" t="s">
        <v>12</v>
      </c>
      <c r="C11" s="69">
        <v>400700</v>
      </c>
      <c r="D11" s="69">
        <v>1305046</v>
      </c>
      <c r="E11" s="69">
        <v>1305046</v>
      </c>
      <c r="F11" s="69">
        <v>1305046</v>
      </c>
    </row>
    <row r="12" spans="1:7" x14ac:dyDescent="0.25">
      <c r="A12" s="70" t="s">
        <v>104</v>
      </c>
      <c r="B12" s="68" t="s">
        <v>105</v>
      </c>
      <c r="C12" s="69">
        <v>26322361</v>
      </c>
      <c r="D12" s="69">
        <v>26833867</v>
      </c>
      <c r="E12" s="69">
        <v>26833867</v>
      </c>
      <c r="F12" s="69">
        <v>26833867</v>
      </c>
    </row>
    <row r="13" spans="1:7" ht="30" x14ac:dyDescent="0.25">
      <c r="A13" s="70" t="s">
        <v>106</v>
      </c>
      <c r="B13" s="68" t="s">
        <v>14</v>
      </c>
      <c r="C13" s="69">
        <v>0</v>
      </c>
      <c r="D13" s="69">
        <v>466141</v>
      </c>
      <c r="E13" s="69">
        <v>466141</v>
      </c>
      <c r="F13" s="69">
        <v>466141</v>
      </c>
    </row>
    <row r="14" spans="1:7" x14ac:dyDescent="0.25">
      <c r="A14" s="70" t="s">
        <v>107</v>
      </c>
      <c r="B14" s="68" t="s">
        <v>15</v>
      </c>
      <c r="C14" s="69">
        <v>120000</v>
      </c>
      <c r="D14" s="69">
        <v>576644</v>
      </c>
      <c r="E14" s="69">
        <v>576644</v>
      </c>
      <c r="F14" s="69">
        <v>576644</v>
      </c>
    </row>
    <row r="15" spans="1:7" x14ac:dyDescent="0.25">
      <c r="A15" s="70" t="s">
        <v>108</v>
      </c>
      <c r="B15" s="68" t="s">
        <v>16</v>
      </c>
      <c r="C15" s="69">
        <v>120000</v>
      </c>
      <c r="D15" s="69">
        <v>1042785</v>
      </c>
      <c r="E15" s="69">
        <v>1042785</v>
      </c>
      <c r="F15" s="69">
        <v>1042785</v>
      </c>
    </row>
    <row r="16" spans="1:7" ht="21" x14ac:dyDescent="0.25">
      <c r="A16" s="73" t="s">
        <v>109</v>
      </c>
      <c r="B16" s="9" t="s">
        <v>110</v>
      </c>
      <c r="C16" s="58">
        <v>26442361</v>
      </c>
      <c r="D16" s="58">
        <v>27876652</v>
      </c>
      <c r="E16" s="58">
        <v>27876652</v>
      </c>
      <c r="F16" s="58">
        <v>27876652</v>
      </c>
      <c r="G16" s="22"/>
    </row>
    <row r="17" spans="1:7" ht="31.5" x14ac:dyDescent="0.25">
      <c r="A17" s="73" t="s">
        <v>111</v>
      </c>
      <c r="B17" s="9" t="s">
        <v>112</v>
      </c>
      <c r="C17" s="58">
        <v>5438934</v>
      </c>
      <c r="D17" s="58">
        <v>5716645</v>
      </c>
      <c r="E17" s="58">
        <v>5716645</v>
      </c>
      <c r="F17" s="58">
        <v>5716645</v>
      </c>
    </row>
    <row r="18" spans="1:7" s="14" customFormat="1" x14ac:dyDescent="0.25">
      <c r="A18" s="70" t="s">
        <v>113</v>
      </c>
      <c r="B18" s="68" t="s">
        <v>19</v>
      </c>
      <c r="C18" s="69">
        <v>0</v>
      </c>
      <c r="D18" s="69">
        <v>0</v>
      </c>
      <c r="E18" s="69">
        <v>0</v>
      </c>
      <c r="F18" s="69">
        <v>5093263</v>
      </c>
      <c r="G18" s="1"/>
    </row>
    <row r="19" spans="1:7" s="14" customFormat="1" x14ac:dyDescent="0.25">
      <c r="A19" s="70" t="s">
        <v>114</v>
      </c>
      <c r="B19" s="68" t="s">
        <v>20</v>
      </c>
      <c r="C19" s="69">
        <v>0</v>
      </c>
      <c r="D19" s="69">
        <v>0</v>
      </c>
      <c r="E19" s="69">
        <v>0</v>
      </c>
      <c r="F19" s="69">
        <v>237046</v>
      </c>
      <c r="G19" s="1"/>
    </row>
    <row r="20" spans="1:7" s="14" customFormat="1" x14ac:dyDescent="0.25">
      <c r="A20" s="70" t="s">
        <v>115</v>
      </c>
      <c r="B20" s="68" t="s">
        <v>21</v>
      </c>
      <c r="C20" s="69">
        <v>0</v>
      </c>
      <c r="D20" s="69">
        <v>0</v>
      </c>
      <c r="E20" s="69">
        <v>0</v>
      </c>
      <c r="F20" s="69">
        <v>136676</v>
      </c>
      <c r="G20" s="1"/>
    </row>
    <row r="21" spans="1:7" s="14" customFormat="1" x14ac:dyDescent="0.25">
      <c r="A21" s="70" t="s">
        <v>116</v>
      </c>
      <c r="B21" s="68" t="s">
        <v>22</v>
      </c>
      <c r="C21" s="69">
        <v>0</v>
      </c>
      <c r="D21" s="69">
        <v>0</v>
      </c>
      <c r="E21" s="69">
        <v>0</v>
      </c>
      <c r="F21" s="69">
        <v>249660</v>
      </c>
      <c r="G21" s="22"/>
    </row>
    <row r="22" spans="1:7" s="15" customFormat="1" ht="18.75" x14ac:dyDescent="0.25">
      <c r="A22" s="70" t="s">
        <v>117</v>
      </c>
      <c r="B22" s="68" t="s">
        <v>23</v>
      </c>
      <c r="C22" s="69">
        <v>80900</v>
      </c>
      <c r="D22" s="69">
        <v>222049</v>
      </c>
      <c r="E22" s="69">
        <v>222049</v>
      </c>
      <c r="F22" s="69">
        <v>222049</v>
      </c>
      <c r="G22" s="22">
        <f>SUM(F22/D22)</f>
        <v>1</v>
      </c>
    </row>
    <row r="23" spans="1:7" x14ac:dyDescent="0.25">
      <c r="A23" s="70" t="s">
        <v>118</v>
      </c>
      <c r="B23" s="68" t="s">
        <v>24</v>
      </c>
      <c r="C23" s="69">
        <v>1334981</v>
      </c>
      <c r="D23" s="69">
        <v>1094498</v>
      </c>
      <c r="E23" s="69">
        <v>1094498</v>
      </c>
      <c r="F23" s="69">
        <v>1094497</v>
      </c>
      <c r="G23" s="22"/>
    </row>
    <row r="24" spans="1:7" x14ac:dyDescent="0.25">
      <c r="A24" s="70" t="s">
        <v>119</v>
      </c>
      <c r="B24" s="68" t="s">
        <v>25</v>
      </c>
      <c r="C24" s="69">
        <v>1415881</v>
      </c>
      <c r="D24" s="69">
        <v>1316547</v>
      </c>
      <c r="E24" s="69">
        <v>1316547</v>
      </c>
      <c r="F24" s="69">
        <v>1316546</v>
      </c>
    </row>
    <row r="25" spans="1:7" x14ac:dyDescent="0.25">
      <c r="A25" s="70" t="s">
        <v>120</v>
      </c>
      <c r="B25" s="68" t="s">
        <v>26</v>
      </c>
      <c r="C25" s="69">
        <v>1019059</v>
      </c>
      <c r="D25" s="69">
        <v>1090284</v>
      </c>
      <c r="E25" s="69">
        <v>1090284</v>
      </c>
      <c r="F25" s="69">
        <v>1090284</v>
      </c>
    </row>
    <row r="26" spans="1:7" x14ac:dyDescent="0.25">
      <c r="A26" s="70" t="s">
        <v>121</v>
      </c>
      <c r="B26" s="68" t="s">
        <v>27</v>
      </c>
      <c r="C26" s="69">
        <v>217425</v>
      </c>
      <c r="D26" s="69">
        <v>195272</v>
      </c>
      <c r="E26" s="69">
        <v>195272</v>
      </c>
      <c r="F26" s="69">
        <v>195272</v>
      </c>
    </row>
    <row r="27" spans="1:7" x14ac:dyDescent="0.25">
      <c r="A27" s="70" t="s">
        <v>122</v>
      </c>
      <c r="B27" s="68" t="s">
        <v>28</v>
      </c>
      <c r="C27" s="69">
        <v>1236484</v>
      </c>
      <c r="D27" s="69">
        <v>1285556</v>
      </c>
      <c r="E27" s="69">
        <v>1285556</v>
      </c>
      <c r="F27" s="69">
        <v>1285556</v>
      </c>
    </row>
    <row r="28" spans="1:7" x14ac:dyDescent="0.25">
      <c r="A28" s="70" t="s">
        <v>123</v>
      </c>
      <c r="B28" s="68" t="s">
        <v>29</v>
      </c>
      <c r="C28" s="69">
        <v>578381</v>
      </c>
      <c r="D28" s="69">
        <v>909332</v>
      </c>
      <c r="E28" s="69">
        <v>909332</v>
      </c>
      <c r="F28" s="69">
        <v>909332</v>
      </c>
    </row>
    <row r="29" spans="1:7" x14ac:dyDescent="0.25">
      <c r="A29" s="70" t="s">
        <v>124</v>
      </c>
      <c r="B29" s="68" t="s">
        <v>30</v>
      </c>
      <c r="C29" s="69">
        <v>9000</v>
      </c>
      <c r="D29" s="69">
        <v>0</v>
      </c>
      <c r="E29" s="69">
        <v>0</v>
      </c>
      <c r="F29" s="69">
        <v>0</v>
      </c>
    </row>
    <row r="30" spans="1:7" x14ac:dyDescent="0.25">
      <c r="A30" s="70" t="s">
        <v>125</v>
      </c>
      <c r="B30" s="68" t="s">
        <v>126</v>
      </c>
      <c r="C30" s="69">
        <v>557150</v>
      </c>
      <c r="D30" s="69">
        <v>566000</v>
      </c>
      <c r="E30" s="69">
        <v>566000</v>
      </c>
      <c r="F30" s="69">
        <v>566000</v>
      </c>
    </row>
    <row r="31" spans="1:7" x14ac:dyDescent="0.25">
      <c r="A31" s="70" t="s">
        <v>127</v>
      </c>
      <c r="B31" s="68" t="s">
        <v>128</v>
      </c>
      <c r="C31" s="69">
        <v>1396611</v>
      </c>
      <c r="D31" s="69">
        <v>1536387</v>
      </c>
      <c r="E31" s="69">
        <v>1536387</v>
      </c>
      <c r="F31" s="69">
        <v>1536387</v>
      </c>
    </row>
    <row r="32" spans="1:7" x14ac:dyDescent="0.25">
      <c r="A32" s="70" t="s">
        <v>129</v>
      </c>
      <c r="B32" s="68" t="s">
        <v>33</v>
      </c>
      <c r="C32" s="69">
        <v>2541142</v>
      </c>
      <c r="D32" s="69">
        <v>3011719</v>
      </c>
      <c r="E32" s="69">
        <v>3011719</v>
      </c>
      <c r="F32" s="69">
        <v>3011719</v>
      </c>
    </row>
    <row r="33" spans="1:7" x14ac:dyDescent="0.25">
      <c r="A33" s="70" t="s">
        <v>130</v>
      </c>
      <c r="B33" s="68" t="s">
        <v>34</v>
      </c>
      <c r="C33" s="69">
        <v>0</v>
      </c>
      <c r="D33" s="69">
        <v>17551</v>
      </c>
      <c r="E33" s="69">
        <v>17551</v>
      </c>
      <c r="F33" s="69">
        <v>17551</v>
      </c>
    </row>
    <row r="34" spans="1:7" x14ac:dyDescent="0.25">
      <c r="A34" s="70" t="s">
        <v>131</v>
      </c>
      <c r="B34" s="68" t="s">
        <v>35</v>
      </c>
      <c r="C34" s="69">
        <v>0</v>
      </c>
      <c r="D34" s="69">
        <v>17551</v>
      </c>
      <c r="E34" s="69">
        <v>17551</v>
      </c>
      <c r="F34" s="69">
        <v>17551</v>
      </c>
    </row>
    <row r="35" spans="1:7" ht="30" x14ac:dyDescent="0.25">
      <c r="A35" s="70" t="s">
        <v>132</v>
      </c>
      <c r="B35" s="68" t="s">
        <v>36</v>
      </c>
      <c r="C35" s="69">
        <v>1021222</v>
      </c>
      <c r="D35" s="69">
        <v>1086722</v>
      </c>
      <c r="E35" s="69">
        <v>1086722</v>
      </c>
      <c r="F35" s="69">
        <v>1086722</v>
      </c>
    </row>
    <row r="36" spans="1:7" x14ac:dyDescent="0.25">
      <c r="A36" s="70" t="s">
        <v>133</v>
      </c>
      <c r="B36" s="68" t="s">
        <v>37</v>
      </c>
      <c r="C36" s="69">
        <v>624383</v>
      </c>
      <c r="D36" s="69">
        <v>207935</v>
      </c>
      <c r="E36" s="69">
        <v>207935</v>
      </c>
      <c r="F36" s="69">
        <v>207935</v>
      </c>
    </row>
    <row r="37" spans="1:7" ht="30" x14ac:dyDescent="0.25">
      <c r="A37" s="70" t="s">
        <v>134</v>
      </c>
      <c r="B37" s="68" t="s">
        <v>38</v>
      </c>
      <c r="C37" s="69">
        <v>1645605</v>
      </c>
      <c r="D37" s="69">
        <v>1294657</v>
      </c>
      <c r="E37" s="69">
        <v>1294657</v>
      </c>
      <c r="F37" s="69">
        <v>1294657</v>
      </c>
    </row>
    <row r="38" spans="1:7" s="14" customFormat="1" ht="21" x14ac:dyDescent="0.25">
      <c r="A38" s="73" t="s">
        <v>135</v>
      </c>
      <c r="B38" s="9" t="s">
        <v>39</v>
      </c>
      <c r="C38" s="58">
        <v>6839112</v>
      </c>
      <c r="D38" s="58">
        <v>6926030</v>
      </c>
      <c r="E38" s="58">
        <v>6926030</v>
      </c>
      <c r="F38" s="58">
        <v>6926029</v>
      </c>
    </row>
    <row r="39" spans="1:7" s="14" customFormat="1" x14ac:dyDescent="0.25">
      <c r="A39" s="70" t="s">
        <v>136</v>
      </c>
      <c r="B39" s="68" t="s">
        <v>40</v>
      </c>
      <c r="C39" s="69">
        <v>0</v>
      </c>
      <c r="D39" s="69">
        <v>207552</v>
      </c>
      <c r="E39" s="69">
        <v>207552</v>
      </c>
      <c r="F39" s="69">
        <v>207552</v>
      </c>
    </row>
    <row r="40" spans="1:7" s="14" customFormat="1" x14ac:dyDescent="0.25">
      <c r="A40" s="70" t="s">
        <v>137</v>
      </c>
      <c r="B40" s="68" t="s">
        <v>41</v>
      </c>
      <c r="C40" s="69">
        <v>2827530</v>
      </c>
      <c r="D40" s="69">
        <v>319632</v>
      </c>
      <c r="E40" s="69">
        <v>319632</v>
      </c>
      <c r="F40" s="69">
        <v>319632</v>
      </c>
    </row>
    <row r="41" spans="1:7" ht="30" x14ac:dyDescent="0.25">
      <c r="A41" s="70" t="s">
        <v>138</v>
      </c>
      <c r="B41" s="68" t="s">
        <v>42</v>
      </c>
      <c r="C41" s="69">
        <v>763434</v>
      </c>
      <c r="D41" s="69">
        <v>142341</v>
      </c>
      <c r="E41" s="69">
        <v>142341</v>
      </c>
      <c r="F41" s="69">
        <v>142341</v>
      </c>
    </row>
    <row r="42" spans="1:7" ht="21" x14ac:dyDescent="0.25">
      <c r="A42" s="73" t="s">
        <v>139</v>
      </c>
      <c r="B42" s="9" t="s">
        <v>140</v>
      </c>
      <c r="C42" s="58">
        <v>3590964</v>
      </c>
      <c r="D42" s="58">
        <v>669525</v>
      </c>
      <c r="E42" s="58">
        <v>669525</v>
      </c>
      <c r="F42" s="58">
        <v>669525</v>
      </c>
      <c r="G42" s="22"/>
    </row>
    <row r="43" spans="1:7" x14ac:dyDescent="0.25">
      <c r="A43" s="71" t="s">
        <v>141</v>
      </c>
      <c r="B43" s="66" t="s">
        <v>70</v>
      </c>
      <c r="C43" s="67">
        <v>0</v>
      </c>
      <c r="D43" s="67">
        <v>14662117</v>
      </c>
      <c r="E43" s="67">
        <v>10359593</v>
      </c>
      <c r="F43" s="67">
        <v>10359593</v>
      </c>
    </row>
    <row r="44" spans="1:7" x14ac:dyDescent="0.25">
      <c r="A44" s="71" t="s">
        <v>142</v>
      </c>
      <c r="B44" s="66" t="s">
        <v>73</v>
      </c>
      <c r="C44" s="67">
        <v>0</v>
      </c>
      <c r="D44" s="67">
        <v>2635984</v>
      </c>
      <c r="E44" s="67">
        <v>1476894</v>
      </c>
      <c r="F44" s="67">
        <v>1476894</v>
      </c>
    </row>
    <row r="45" spans="1:7" ht="21" x14ac:dyDescent="0.25">
      <c r="A45" s="73" t="s">
        <v>143</v>
      </c>
      <c r="B45" s="9" t="s">
        <v>144</v>
      </c>
      <c r="C45" s="58">
        <v>0</v>
      </c>
      <c r="D45" s="58">
        <v>17298101</v>
      </c>
      <c r="E45" s="58">
        <v>11836487</v>
      </c>
      <c r="F45" s="58">
        <v>11836487</v>
      </c>
    </row>
    <row r="46" spans="1:7" ht="37.5" x14ac:dyDescent="0.25">
      <c r="A46" s="74" t="s">
        <v>145</v>
      </c>
      <c r="B46" s="17" t="s">
        <v>44</v>
      </c>
      <c r="C46" s="60">
        <v>42311371</v>
      </c>
      <c r="D46" s="60">
        <v>58486953</v>
      </c>
      <c r="E46" s="60">
        <v>53025339</v>
      </c>
      <c r="F46" s="60">
        <v>53025338</v>
      </c>
      <c r="G46" s="22">
        <f>SUM(F46/D46)</f>
        <v>0.90661823330068159</v>
      </c>
    </row>
    <row r="47" spans="1:7" x14ac:dyDescent="0.25">
      <c r="B47" s="7"/>
    </row>
    <row r="48" spans="1:7" x14ac:dyDescent="0.25">
      <c r="B48" s="7"/>
    </row>
    <row r="49" spans="1:7" ht="31.5" x14ac:dyDescent="0.25">
      <c r="A49" s="23" t="s">
        <v>1</v>
      </c>
      <c r="B49" s="36" t="s">
        <v>69</v>
      </c>
      <c r="C49" s="24" t="s">
        <v>2</v>
      </c>
      <c r="D49" s="24" t="s">
        <v>54</v>
      </c>
      <c r="E49" s="25" t="s">
        <v>55</v>
      </c>
      <c r="F49" s="24" t="s">
        <v>5</v>
      </c>
    </row>
    <row r="50" spans="1:7" x14ac:dyDescent="0.25">
      <c r="A50" s="26">
        <v>1</v>
      </c>
      <c r="B50" s="26">
        <v>2</v>
      </c>
      <c r="C50" s="27">
        <v>4</v>
      </c>
      <c r="D50" s="27">
        <v>5</v>
      </c>
      <c r="E50" s="27">
        <v>6</v>
      </c>
      <c r="F50" s="27">
        <v>8</v>
      </c>
    </row>
    <row r="51" spans="1:7" ht="31.5" x14ac:dyDescent="0.25">
      <c r="A51" s="75" t="s">
        <v>120</v>
      </c>
      <c r="B51" s="28" t="s">
        <v>146</v>
      </c>
      <c r="C51" s="57">
        <v>559450</v>
      </c>
      <c r="D51" s="77">
        <v>1369220</v>
      </c>
      <c r="E51" s="57">
        <v>1369220</v>
      </c>
      <c r="F51" s="57">
        <v>1369220</v>
      </c>
    </row>
    <row r="52" spans="1:7" s="14" customFormat="1" ht="31.5" x14ac:dyDescent="0.25">
      <c r="A52" s="32" t="s">
        <v>123</v>
      </c>
      <c r="B52" s="29" t="s">
        <v>53</v>
      </c>
      <c r="C52" s="59">
        <v>0</v>
      </c>
      <c r="D52" s="59">
        <v>0</v>
      </c>
      <c r="E52" s="59">
        <v>0</v>
      </c>
      <c r="F52" s="59">
        <v>1297339</v>
      </c>
      <c r="G52" s="1"/>
    </row>
    <row r="53" spans="1:7" s="14" customFormat="1" ht="21" x14ac:dyDescent="0.25">
      <c r="A53" s="32" t="s">
        <v>124</v>
      </c>
      <c r="B53" s="29" t="s">
        <v>147</v>
      </c>
      <c r="C53" s="59">
        <v>0</v>
      </c>
      <c r="D53" s="59">
        <v>0</v>
      </c>
      <c r="E53" s="59">
        <v>0</v>
      </c>
      <c r="F53" s="59">
        <v>71881</v>
      </c>
      <c r="G53" s="1"/>
    </row>
    <row r="54" spans="1:7" ht="31.5" x14ac:dyDescent="0.25">
      <c r="A54" s="73" t="s">
        <v>127</v>
      </c>
      <c r="B54" s="9" t="s">
        <v>56</v>
      </c>
      <c r="C54" s="58">
        <v>559450</v>
      </c>
      <c r="D54" s="58">
        <v>1369220</v>
      </c>
      <c r="E54" s="58">
        <v>1369220</v>
      </c>
      <c r="F54" s="58">
        <v>1369220</v>
      </c>
    </row>
    <row r="55" spans="1:7" ht="31.5" x14ac:dyDescent="0.25">
      <c r="A55" s="75" t="s">
        <v>148</v>
      </c>
      <c r="B55" s="28" t="s">
        <v>57</v>
      </c>
      <c r="C55" s="57">
        <v>1000</v>
      </c>
      <c r="D55" s="57">
        <v>775</v>
      </c>
      <c r="E55" s="57">
        <v>775</v>
      </c>
      <c r="F55" s="57">
        <v>775</v>
      </c>
    </row>
    <row r="56" spans="1:7" ht="31.5" x14ac:dyDescent="0.25">
      <c r="A56" s="75" t="s">
        <v>149</v>
      </c>
      <c r="B56" s="28" t="s">
        <v>58</v>
      </c>
      <c r="C56" s="57">
        <v>1000</v>
      </c>
      <c r="D56" s="57">
        <v>775</v>
      </c>
      <c r="E56" s="57">
        <v>775</v>
      </c>
      <c r="F56" s="57">
        <v>775</v>
      </c>
    </row>
    <row r="57" spans="1:7" ht="21" x14ac:dyDescent="0.25">
      <c r="A57" s="75" t="s">
        <v>150</v>
      </c>
      <c r="B57" s="28" t="s">
        <v>59</v>
      </c>
      <c r="C57" s="57">
        <v>5</v>
      </c>
      <c r="D57" s="77">
        <v>67909</v>
      </c>
      <c r="E57" s="57">
        <v>67909</v>
      </c>
      <c r="F57" s="57">
        <v>67909</v>
      </c>
    </row>
    <row r="58" spans="1:7" ht="21" x14ac:dyDescent="0.25">
      <c r="A58" s="32" t="s">
        <v>151</v>
      </c>
      <c r="B58" s="29" t="s">
        <v>152</v>
      </c>
      <c r="C58" s="59">
        <v>0</v>
      </c>
      <c r="D58" s="59">
        <v>0</v>
      </c>
      <c r="E58" s="59">
        <v>0</v>
      </c>
      <c r="F58" s="59">
        <v>11900</v>
      </c>
    </row>
    <row r="59" spans="1:7" ht="31.5" x14ac:dyDescent="0.25">
      <c r="A59" s="73" t="s">
        <v>153</v>
      </c>
      <c r="B59" s="9" t="s">
        <v>154</v>
      </c>
      <c r="C59" s="58">
        <v>1005</v>
      </c>
      <c r="D59" s="58">
        <v>68684</v>
      </c>
      <c r="E59" s="58">
        <v>68684</v>
      </c>
      <c r="F59" s="58">
        <v>68684</v>
      </c>
    </row>
    <row r="60" spans="1:7" ht="37.5" x14ac:dyDescent="0.25">
      <c r="A60" s="74" t="s">
        <v>155</v>
      </c>
      <c r="B60" s="17" t="s">
        <v>60</v>
      </c>
      <c r="C60" s="60">
        <v>560455</v>
      </c>
      <c r="D60" s="60">
        <v>1437904</v>
      </c>
      <c r="E60" s="60">
        <v>1437904</v>
      </c>
      <c r="F60" s="60">
        <v>1437904</v>
      </c>
      <c r="G60" s="22">
        <f>SUM(F60/D60)</f>
        <v>1</v>
      </c>
    </row>
    <row r="61" spans="1:7" x14ac:dyDescent="0.25">
      <c r="C61" s="1"/>
      <c r="D61" s="1"/>
      <c r="E61" s="1"/>
      <c r="F61" s="1"/>
    </row>
    <row r="62" spans="1:7" ht="21" x14ac:dyDescent="0.25">
      <c r="A62" s="76" t="s">
        <v>156</v>
      </c>
      <c r="B62" s="4" t="s">
        <v>61</v>
      </c>
      <c r="C62" s="57">
        <v>3715192</v>
      </c>
      <c r="D62" s="57">
        <v>3715192</v>
      </c>
      <c r="E62" s="57">
        <v>3715192</v>
      </c>
      <c r="F62" s="57">
        <v>3715192</v>
      </c>
    </row>
    <row r="63" spans="1:7" ht="21" x14ac:dyDescent="0.25">
      <c r="A63" s="76" t="s">
        <v>157</v>
      </c>
      <c r="B63" s="4" t="s">
        <v>62</v>
      </c>
      <c r="C63" s="57">
        <v>3715192</v>
      </c>
      <c r="D63" s="57">
        <v>3715192</v>
      </c>
      <c r="E63" s="57">
        <v>3715192</v>
      </c>
      <c r="F63" s="57">
        <v>3715192</v>
      </c>
    </row>
    <row r="64" spans="1:7" s="14" customFormat="1" ht="21" x14ac:dyDescent="0.25">
      <c r="A64" s="76" t="s">
        <v>106</v>
      </c>
      <c r="B64" s="4" t="s">
        <v>63</v>
      </c>
      <c r="C64" s="57">
        <v>38035724</v>
      </c>
      <c r="D64" s="57">
        <v>53333857</v>
      </c>
      <c r="E64" s="57">
        <v>53333857</v>
      </c>
      <c r="F64" s="57">
        <v>53333857</v>
      </c>
    </row>
    <row r="65" spans="1:7" ht="21" x14ac:dyDescent="0.25">
      <c r="A65" s="26" t="s">
        <v>158</v>
      </c>
      <c r="B65" s="72" t="s">
        <v>159</v>
      </c>
      <c r="C65" s="78">
        <v>38035724</v>
      </c>
      <c r="D65" s="61">
        <v>53333857</v>
      </c>
      <c r="E65" s="78">
        <v>53333857</v>
      </c>
      <c r="F65" s="78">
        <v>53333857</v>
      </c>
    </row>
    <row r="66" spans="1:7" ht="21" x14ac:dyDescent="0.25">
      <c r="A66" s="76"/>
      <c r="B66" s="11" t="s">
        <v>87</v>
      </c>
      <c r="C66" s="57"/>
      <c r="D66" s="62">
        <v>440243</v>
      </c>
      <c r="E66" s="57"/>
      <c r="F66" s="57"/>
    </row>
    <row r="67" spans="1:7" ht="21" x14ac:dyDescent="0.25">
      <c r="A67" s="76"/>
      <c r="B67" s="11" t="s">
        <v>88</v>
      </c>
      <c r="C67" s="57"/>
      <c r="D67" s="62">
        <v>330000</v>
      </c>
      <c r="E67" s="57"/>
      <c r="F67" s="57"/>
    </row>
    <row r="68" spans="1:7" ht="21" x14ac:dyDescent="0.25">
      <c r="A68" s="76"/>
      <c r="B68" s="11" t="s">
        <v>89</v>
      </c>
      <c r="C68" s="57"/>
      <c r="D68" s="62">
        <v>15000000</v>
      </c>
      <c r="E68" s="57"/>
      <c r="F68" s="57"/>
    </row>
    <row r="69" spans="1:7" ht="21" x14ac:dyDescent="0.25">
      <c r="A69" s="73" t="s">
        <v>158</v>
      </c>
      <c r="B69" s="9" t="s">
        <v>160</v>
      </c>
      <c r="C69" s="58">
        <v>41750916</v>
      </c>
      <c r="D69" s="58">
        <v>57049049</v>
      </c>
      <c r="E69" s="58">
        <v>57049049</v>
      </c>
      <c r="F69" s="58">
        <v>57049049</v>
      </c>
    </row>
    <row r="70" spans="1:7" ht="21" x14ac:dyDescent="0.25">
      <c r="A70" s="74" t="s">
        <v>120</v>
      </c>
      <c r="B70" s="17" t="s">
        <v>64</v>
      </c>
      <c r="C70" s="60">
        <v>41750916</v>
      </c>
      <c r="D70" s="60">
        <v>57049049</v>
      </c>
      <c r="E70" s="60">
        <v>57049049</v>
      </c>
      <c r="F70" s="60">
        <v>57049049</v>
      </c>
      <c r="G70" s="22">
        <f>SUM(F70/D70)</f>
        <v>1</v>
      </c>
    </row>
    <row r="71" spans="1:7" ht="21" x14ac:dyDescent="0.25">
      <c r="A71" s="74"/>
      <c r="B71" s="17" t="s">
        <v>65</v>
      </c>
      <c r="C71" s="60">
        <f>C60+C70</f>
        <v>42311371</v>
      </c>
      <c r="D71" s="60">
        <f>D60+D70</f>
        <v>58486953</v>
      </c>
      <c r="E71" s="60">
        <f>E60+E70</f>
        <v>58486953</v>
      </c>
      <c r="F71" s="60">
        <f>F60+F70</f>
        <v>58486953</v>
      </c>
      <c r="G71" s="22">
        <f>SUM(F71/D71)</f>
        <v>1</v>
      </c>
    </row>
    <row r="72" spans="1:7" x14ac:dyDescent="0.25">
      <c r="C72" s="22"/>
      <c r="D72" s="79"/>
      <c r="E72" s="22"/>
      <c r="F72" s="22">
        <f>F46/F71</f>
        <v>0.90661823330068159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topLeftCell="B1" workbookViewId="0">
      <selection activeCell="D24" sqref="D24"/>
    </sheetView>
  </sheetViews>
  <sheetFormatPr defaultRowHeight="15" x14ac:dyDescent="0.25"/>
  <cols>
    <col min="1" max="1" width="9.28515625" bestFit="1" customWidth="1"/>
    <col min="2" max="2" width="74.140625" customWidth="1"/>
    <col min="3" max="4" width="14" bestFit="1" customWidth="1"/>
    <col min="5" max="5" width="14" style="30" customWidth="1"/>
    <col min="6" max="6" width="14" bestFit="1" customWidth="1"/>
    <col min="7" max="7" width="14" style="30" customWidth="1"/>
    <col min="8" max="8" width="14" bestFit="1" customWidth="1"/>
    <col min="9" max="9" width="9.85546875" bestFit="1" customWidth="1"/>
  </cols>
  <sheetData>
    <row r="1" spans="1:9" ht="15.75" x14ac:dyDescent="0.25">
      <c r="A1" s="23" t="s">
        <v>1</v>
      </c>
      <c r="B1" s="23" t="s">
        <v>0</v>
      </c>
      <c r="C1" s="24" t="s">
        <v>5</v>
      </c>
      <c r="D1" s="24" t="s">
        <v>46</v>
      </c>
      <c r="E1" s="31" t="s">
        <v>66</v>
      </c>
      <c r="F1" s="24" t="s">
        <v>47</v>
      </c>
      <c r="G1" s="31" t="s">
        <v>67</v>
      </c>
      <c r="H1" s="24" t="s">
        <v>48</v>
      </c>
    </row>
    <row r="2" spans="1:9" ht="15.75" x14ac:dyDescent="0.25">
      <c r="A2" s="26">
        <v>1</v>
      </c>
      <c r="B2" s="26">
        <v>2</v>
      </c>
      <c r="C2" s="27">
        <v>3</v>
      </c>
      <c r="D2" s="27">
        <v>4</v>
      </c>
      <c r="E2" s="32"/>
      <c r="F2" s="27">
        <v>5</v>
      </c>
      <c r="G2" s="32"/>
      <c r="H2" s="27">
        <v>6</v>
      </c>
    </row>
    <row r="3" spans="1:9" ht="15.75" x14ac:dyDescent="0.25">
      <c r="A3" s="4">
        <v>1</v>
      </c>
      <c r="B3" s="5" t="s">
        <v>6</v>
      </c>
      <c r="C3" s="6">
        <f>SUM(D3+F3+H3)</f>
        <v>22247957</v>
      </c>
      <c r="D3" s="6"/>
      <c r="E3" s="13">
        <f>21308000+180500*9</f>
        <v>22932500</v>
      </c>
      <c r="F3" s="6">
        <v>22247957</v>
      </c>
      <c r="G3" s="13"/>
      <c r="H3" s="6"/>
    </row>
    <row r="4" spans="1:9" ht="15.75" x14ac:dyDescent="0.25">
      <c r="A4" s="4">
        <v>3</v>
      </c>
      <c r="B4" s="5" t="s">
        <v>95</v>
      </c>
      <c r="C4" s="6">
        <f t="shared" ref="C4:C43" si="0">SUM(D4+F4+H4)</f>
        <v>1309834</v>
      </c>
      <c r="D4" s="6"/>
      <c r="E4" s="13">
        <v>0</v>
      </c>
      <c r="F4" s="6">
        <v>1269834</v>
      </c>
      <c r="G4" s="13"/>
      <c r="H4" s="6">
        <v>40000</v>
      </c>
    </row>
    <row r="5" spans="1:9" ht="15.75" x14ac:dyDescent="0.25">
      <c r="A5" s="4">
        <v>7</v>
      </c>
      <c r="B5" s="5" t="s">
        <v>9</v>
      </c>
      <c r="C5" s="6"/>
      <c r="D5" s="6"/>
      <c r="E5" s="13">
        <v>1618360</v>
      </c>
      <c r="F5" s="6">
        <v>1348543</v>
      </c>
      <c r="G5" s="13"/>
      <c r="H5" s="6"/>
    </row>
    <row r="6" spans="1:9" ht="15.75" x14ac:dyDescent="0.25">
      <c r="A6" s="4">
        <v>9</v>
      </c>
      <c r="B6" s="5" t="s">
        <v>10</v>
      </c>
      <c r="C6" s="6">
        <f t="shared" si="0"/>
        <v>593502</v>
      </c>
      <c r="D6" s="6"/>
      <c r="E6" s="13">
        <v>600000</v>
      </c>
      <c r="F6" s="6">
        <v>593502</v>
      </c>
      <c r="G6" s="13"/>
      <c r="H6" s="6"/>
    </row>
    <row r="7" spans="1:9" ht="15.75" x14ac:dyDescent="0.25">
      <c r="A7" s="4"/>
      <c r="B7" s="5" t="s">
        <v>71</v>
      </c>
      <c r="C7" s="6">
        <f t="shared" si="0"/>
        <v>28985</v>
      </c>
      <c r="D7" s="6"/>
      <c r="E7" s="13"/>
      <c r="F7" s="6">
        <v>28985</v>
      </c>
      <c r="G7" s="13"/>
      <c r="H7" s="6"/>
    </row>
    <row r="8" spans="1:9" ht="31.5" x14ac:dyDescent="0.25">
      <c r="A8" s="4">
        <v>13</v>
      </c>
      <c r="B8" s="5" t="s">
        <v>49</v>
      </c>
      <c r="C8" s="6">
        <f t="shared" si="0"/>
        <v>1305046</v>
      </c>
      <c r="D8" s="6"/>
      <c r="E8" s="13">
        <f>33200*11+35500</f>
        <v>400700</v>
      </c>
      <c r="F8" s="38">
        <v>1305046</v>
      </c>
      <c r="G8" s="13"/>
      <c r="H8" s="6"/>
    </row>
    <row r="9" spans="1:9" ht="15.75" x14ac:dyDescent="0.25">
      <c r="A9" s="19">
        <v>15</v>
      </c>
      <c r="B9" s="20" t="s">
        <v>13</v>
      </c>
      <c r="C9" s="21">
        <f t="shared" si="0"/>
        <v>26833867</v>
      </c>
      <c r="D9" s="21">
        <f>SUM(D3:D8)</f>
        <v>0</v>
      </c>
      <c r="E9" s="33"/>
      <c r="F9" s="21">
        <f t="shared" ref="F9:H9" si="1">SUM(F3:F8)</f>
        <v>26793867</v>
      </c>
      <c r="G9" s="33"/>
      <c r="H9" s="21">
        <f t="shared" si="1"/>
        <v>40000</v>
      </c>
    </row>
    <row r="10" spans="1:9" ht="31.5" x14ac:dyDescent="0.25">
      <c r="A10" s="4">
        <v>17</v>
      </c>
      <c r="B10" s="5" t="s">
        <v>14</v>
      </c>
      <c r="C10" s="6">
        <f t="shared" si="0"/>
        <v>466141</v>
      </c>
      <c r="D10" s="6">
        <f>466141</f>
        <v>466141</v>
      </c>
      <c r="E10" s="13"/>
      <c r="F10" s="6"/>
      <c r="G10" s="13"/>
      <c r="H10" s="6"/>
    </row>
    <row r="11" spans="1:9" ht="15.75" x14ac:dyDescent="0.25">
      <c r="A11" s="4">
        <v>18</v>
      </c>
      <c r="B11" s="5" t="s">
        <v>50</v>
      </c>
      <c r="C11" s="6">
        <f t="shared" si="0"/>
        <v>576644</v>
      </c>
      <c r="D11" s="6">
        <f>19146+557498</f>
        <v>576644</v>
      </c>
      <c r="E11" s="13"/>
      <c r="F11" s="6"/>
      <c r="G11" s="13"/>
      <c r="H11" s="6"/>
    </row>
    <row r="12" spans="1:9" ht="15.75" x14ac:dyDescent="0.25">
      <c r="A12" s="19">
        <v>19</v>
      </c>
      <c r="B12" s="20" t="s">
        <v>16</v>
      </c>
      <c r="C12" s="21">
        <f t="shared" si="0"/>
        <v>1042785</v>
      </c>
      <c r="D12" s="21">
        <f>SUM(D10:D11)</f>
        <v>1042785</v>
      </c>
      <c r="E12" s="33"/>
      <c r="F12" s="21">
        <f t="shared" ref="F12:H12" si="2">SUM(F10:F11)</f>
        <v>0</v>
      </c>
      <c r="G12" s="33"/>
      <c r="H12" s="21">
        <f t="shared" si="2"/>
        <v>0</v>
      </c>
    </row>
    <row r="13" spans="1:9" ht="15.75" x14ac:dyDescent="0.25">
      <c r="A13" s="8">
        <v>20</v>
      </c>
      <c r="B13" s="9" t="s">
        <v>17</v>
      </c>
      <c r="C13" s="10">
        <f t="shared" si="0"/>
        <v>27876652</v>
      </c>
      <c r="D13" s="10">
        <f>SUM(D9+D12)</f>
        <v>1042785</v>
      </c>
      <c r="E13" s="34"/>
      <c r="F13" s="10">
        <f t="shared" ref="F13:H13" si="3">SUM(F9+F12)</f>
        <v>26793867</v>
      </c>
      <c r="G13" s="34"/>
      <c r="H13" s="10">
        <f t="shared" si="3"/>
        <v>40000</v>
      </c>
    </row>
    <row r="14" spans="1:9" ht="31.5" x14ac:dyDescent="0.25">
      <c r="A14" s="8">
        <v>21</v>
      </c>
      <c r="B14" s="9" t="s">
        <v>18</v>
      </c>
      <c r="C14" s="10">
        <f t="shared" si="0"/>
        <v>5716645</v>
      </c>
      <c r="D14" s="10">
        <f>SUM(D15:D18)</f>
        <v>204058</v>
      </c>
      <c r="E14" s="34"/>
      <c r="F14" s="10">
        <f t="shared" ref="F14:H14" si="4">SUM(F15:F18)</f>
        <v>5512587</v>
      </c>
      <c r="G14" s="34"/>
      <c r="H14" s="10">
        <f t="shared" si="4"/>
        <v>0</v>
      </c>
      <c r="I14" s="63"/>
    </row>
    <row r="15" spans="1:9" ht="15.75" x14ac:dyDescent="0.25">
      <c r="A15" s="11">
        <v>22</v>
      </c>
      <c r="B15" s="12" t="s">
        <v>19</v>
      </c>
      <c r="C15" s="13">
        <f t="shared" si="0"/>
        <v>5093263</v>
      </c>
      <c r="D15" s="13">
        <v>178719</v>
      </c>
      <c r="E15" s="13">
        <v>4822653.5</v>
      </c>
      <c r="F15" s="13">
        <f>4914544</f>
        <v>4914544</v>
      </c>
      <c r="G15" s="13"/>
      <c r="H15" s="13"/>
    </row>
    <row r="16" spans="1:9" ht="15.75" x14ac:dyDescent="0.25">
      <c r="A16" s="11">
        <v>24</v>
      </c>
      <c r="B16" s="12" t="s">
        <v>20</v>
      </c>
      <c r="C16" s="13">
        <f t="shared" si="0"/>
        <v>237046</v>
      </c>
      <c r="D16" s="13">
        <v>14322</v>
      </c>
      <c r="E16" s="13">
        <v>246150</v>
      </c>
      <c r="F16" s="13">
        <v>222724</v>
      </c>
      <c r="G16" s="13"/>
      <c r="H16" s="13"/>
    </row>
    <row r="17" spans="1:8" ht="15.75" x14ac:dyDescent="0.25">
      <c r="A17" s="11">
        <v>25</v>
      </c>
      <c r="B17" s="12" t="s">
        <v>21</v>
      </c>
      <c r="C17" s="13">
        <f t="shared" si="0"/>
        <v>136676</v>
      </c>
      <c r="D17" s="13"/>
      <c r="E17" s="13">
        <v>106400</v>
      </c>
      <c r="F17" s="37">
        <v>136676</v>
      </c>
      <c r="G17" s="13"/>
      <c r="H17" s="13"/>
    </row>
    <row r="18" spans="1:8" ht="15.75" x14ac:dyDescent="0.25">
      <c r="A18" s="11">
        <v>27</v>
      </c>
      <c r="B18" s="12" t="s">
        <v>22</v>
      </c>
      <c r="C18" s="13">
        <f t="shared" si="0"/>
        <v>249660</v>
      </c>
      <c r="D18" s="13">
        <v>11017</v>
      </c>
      <c r="E18" s="13">
        <v>263730</v>
      </c>
      <c r="F18" s="13">
        <v>238643</v>
      </c>
      <c r="G18" s="13"/>
      <c r="H18" s="13"/>
    </row>
    <row r="19" spans="1:8" ht="18.75" x14ac:dyDescent="0.25">
      <c r="A19" s="16"/>
      <c r="B19" s="17" t="s">
        <v>45</v>
      </c>
      <c r="C19" s="18">
        <f t="shared" si="0"/>
        <v>33593297</v>
      </c>
      <c r="D19" s="18">
        <f>D13+D14</f>
        <v>1246843</v>
      </c>
      <c r="E19" s="35"/>
      <c r="F19" s="18">
        <f>F13+F14</f>
        <v>32306454</v>
      </c>
      <c r="G19" s="35"/>
      <c r="H19" s="18">
        <f t="shared" ref="H19" si="5">H13+H14</f>
        <v>40000</v>
      </c>
    </row>
    <row r="20" spans="1:8" ht="15.75" x14ac:dyDescent="0.25">
      <c r="A20" s="4">
        <v>28</v>
      </c>
      <c r="B20" s="5" t="s">
        <v>23</v>
      </c>
      <c r="C20" s="6">
        <f t="shared" si="0"/>
        <v>222049</v>
      </c>
      <c r="D20" s="6"/>
      <c r="E20" s="13">
        <v>80900</v>
      </c>
      <c r="F20" s="37">
        <v>222049</v>
      </c>
      <c r="H20" s="6"/>
    </row>
    <row r="21" spans="1:8" ht="15.75" x14ac:dyDescent="0.25">
      <c r="A21" s="4">
        <v>29</v>
      </c>
      <c r="B21" s="5" t="s">
        <v>24</v>
      </c>
      <c r="C21" s="6">
        <f t="shared" si="0"/>
        <v>1094497</v>
      </c>
      <c r="D21" s="6">
        <v>21552</v>
      </c>
      <c r="E21" s="13">
        <v>1283981</v>
      </c>
      <c r="F21" s="6">
        <v>959506</v>
      </c>
      <c r="G21" s="13">
        <v>51000</v>
      </c>
      <c r="H21" s="38">
        <v>113439</v>
      </c>
    </row>
    <row r="22" spans="1:8" ht="15.75" x14ac:dyDescent="0.25">
      <c r="A22" s="19">
        <v>31</v>
      </c>
      <c r="B22" s="20" t="s">
        <v>25</v>
      </c>
      <c r="C22" s="21">
        <f t="shared" si="0"/>
        <v>1316546</v>
      </c>
      <c r="D22" s="21">
        <f>SUM(D20:D21)</f>
        <v>21552</v>
      </c>
      <c r="E22" s="33"/>
      <c r="F22" s="21">
        <f>SUM(F20:F21)</f>
        <v>1181555</v>
      </c>
      <c r="G22" s="33">
        <f>SUM(G21)</f>
        <v>51000</v>
      </c>
      <c r="H22" s="21">
        <f t="shared" ref="H22" si="6">SUM(H20:H21)</f>
        <v>113439</v>
      </c>
    </row>
    <row r="23" spans="1:8" ht="15.75" x14ac:dyDescent="0.25">
      <c r="A23" s="4">
        <v>32</v>
      </c>
      <c r="B23" s="5" t="s">
        <v>26</v>
      </c>
      <c r="C23" s="6">
        <f t="shared" si="0"/>
        <v>1090284</v>
      </c>
      <c r="D23" s="6"/>
      <c r="E23" s="13">
        <v>917622</v>
      </c>
      <c r="F23" s="38">
        <v>988100</v>
      </c>
      <c r="G23" s="13">
        <v>101437</v>
      </c>
      <c r="H23" s="6">
        <v>102184</v>
      </c>
    </row>
    <row r="24" spans="1:8" ht="15.75" x14ac:dyDescent="0.25">
      <c r="A24" s="4">
        <v>33</v>
      </c>
      <c r="B24" s="5" t="s">
        <v>27</v>
      </c>
      <c r="C24" s="6">
        <f t="shared" si="0"/>
        <v>195272</v>
      </c>
      <c r="D24" s="6"/>
      <c r="E24" s="13">
        <v>101228</v>
      </c>
      <c r="F24" s="6">
        <v>113779</v>
      </c>
      <c r="G24" s="13">
        <v>116197</v>
      </c>
      <c r="H24" s="6">
        <v>81493</v>
      </c>
    </row>
    <row r="25" spans="1:8" ht="15.75" x14ac:dyDescent="0.25">
      <c r="A25" s="19">
        <v>34</v>
      </c>
      <c r="B25" s="20" t="s">
        <v>28</v>
      </c>
      <c r="C25" s="21">
        <f t="shared" si="0"/>
        <v>1285556</v>
      </c>
      <c r="D25" s="21">
        <f>SUM(D23:D24)</f>
        <v>0</v>
      </c>
      <c r="E25" s="33"/>
      <c r="F25" s="21">
        <f>SUM(F23:F24)</f>
        <v>1101879</v>
      </c>
      <c r="G25" s="33">
        <f>SUM(G23:G24)</f>
        <v>217634</v>
      </c>
      <c r="H25" s="21">
        <f t="shared" ref="H25" si="7">SUM(H23:H24)</f>
        <v>183677</v>
      </c>
    </row>
    <row r="26" spans="1:8" ht="15.75" x14ac:dyDescent="0.25">
      <c r="A26" s="4">
        <v>35</v>
      </c>
      <c r="B26" s="5" t="s">
        <v>29</v>
      </c>
      <c r="C26" s="6">
        <f t="shared" si="0"/>
        <v>909332</v>
      </c>
      <c r="D26" s="6"/>
      <c r="E26" s="13">
        <v>369467</v>
      </c>
      <c r="F26" s="6">
        <v>369371</v>
      </c>
      <c r="G26" s="13">
        <v>208914</v>
      </c>
      <c r="H26" s="37">
        <v>539961</v>
      </c>
    </row>
    <row r="27" spans="1:8" ht="15.75" x14ac:dyDescent="0.25">
      <c r="A27" s="4">
        <v>38</v>
      </c>
      <c r="B27" s="5" t="s">
        <v>86</v>
      </c>
      <c r="C27" s="6"/>
      <c r="D27" s="6"/>
      <c r="E27" s="13">
        <v>6000</v>
      </c>
      <c r="F27" s="6"/>
      <c r="G27" s="13">
        <v>3000</v>
      </c>
      <c r="H27" s="49"/>
    </row>
    <row r="28" spans="1:8" ht="15.75" x14ac:dyDescent="0.25">
      <c r="A28" s="4">
        <v>42</v>
      </c>
      <c r="B28" s="5" t="s">
        <v>31</v>
      </c>
      <c r="C28" s="6">
        <f t="shared" si="0"/>
        <v>566000</v>
      </c>
      <c r="D28" s="6"/>
      <c r="E28" s="13">
        <v>557150</v>
      </c>
      <c r="F28" s="6">
        <v>566000</v>
      </c>
      <c r="G28" s="13"/>
      <c r="H28" s="6"/>
    </row>
    <row r="29" spans="1:8" ht="15.75" x14ac:dyDescent="0.25">
      <c r="A29" s="4">
        <v>43</v>
      </c>
      <c r="B29" s="5" t="s">
        <v>32</v>
      </c>
      <c r="C29" s="6">
        <f t="shared" si="0"/>
        <v>1536387</v>
      </c>
      <c r="D29" s="6"/>
      <c r="E29" s="13">
        <v>1047159</v>
      </c>
      <c r="F29" s="38">
        <f>1229625+110000</f>
        <v>1339625</v>
      </c>
      <c r="G29" s="13">
        <v>349452</v>
      </c>
      <c r="H29" s="6">
        <v>196762</v>
      </c>
    </row>
    <row r="30" spans="1:8" ht="15.75" x14ac:dyDescent="0.25">
      <c r="A30" s="19">
        <v>45</v>
      </c>
      <c r="B30" s="20" t="s">
        <v>33</v>
      </c>
      <c r="C30" s="21">
        <f t="shared" si="0"/>
        <v>3011719</v>
      </c>
      <c r="D30" s="21">
        <f>SUM(D26:D29)</f>
        <v>0</v>
      </c>
      <c r="E30" s="33"/>
      <c r="F30" s="21">
        <f>SUM(F26:F29)</f>
        <v>2274996</v>
      </c>
      <c r="G30" s="33">
        <f>SUM(G26:G29)</f>
        <v>561366</v>
      </c>
      <c r="H30" s="21">
        <f t="shared" ref="H30" si="8">SUM(H26:H29)</f>
        <v>736723</v>
      </c>
    </row>
    <row r="31" spans="1:8" ht="15.75" x14ac:dyDescent="0.25">
      <c r="A31" s="4">
        <v>46</v>
      </c>
      <c r="B31" s="5" t="s">
        <v>34</v>
      </c>
      <c r="C31" s="6">
        <f t="shared" si="0"/>
        <v>17551</v>
      </c>
      <c r="D31" s="6">
        <v>17551</v>
      </c>
      <c r="E31" s="13"/>
      <c r="F31" s="6"/>
      <c r="G31" s="13"/>
      <c r="H31" s="6"/>
    </row>
    <row r="32" spans="1:8" ht="15.75" x14ac:dyDescent="0.25">
      <c r="A32" s="19">
        <v>48</v>
      </c>
      <c r="B32" s="20" t="s">
        <v>35</v>
      </c>
      <c r="C32" s="21">
        <f t="shared" si="0"/>
        <v>17551</v>
      </c>
      <c r="D32" s="21">
        <f>SUM(D31)</f>
        <v>17551</v>
      </c>
      <c r="E32" s="33"/>
      <c r="F32" s="21">
        <f>SUM(F31)</f>
        <v>0</v>
      </c>
      <c r="G32" s="33"/>
      <c r="H32" s="21">
        <f t="shared" ref="H32" si="9">SUM(H31)</f>
        <v>0</v>
      </c>
    </row>
    <row r="33" spans="1:8" ht="15.75" x14ac:dyDescent="0.25">
      <c r="A33" s="4">
        <v>49</v>
      </c>
      <c r="B33" s="5" t="s">
        <v>36</v>
      </c>
      <c r="C33" s="6">
        <f t="shared" si="0"/>
        <v>1086722</v>
      </c>
      <c r="D33" s="6">
        <f>4609+11805</f>
        <v>16414</v>
      </c>
      <c r="E33" s="13">
        <v>871222</v>
      </c>
      <c r="F33" s="6">
        <v>813575</v>
      </c>
      <c r="G33" s="13">
        <v>150000</v>
      </c>
      <c r="H33" s="38">
        <v>256733</v>
      </c>
    </row>
    <row r="34" spans="1:8" ht="15.75" x14ac:dyDescent="0.25">
      <c r="A34" s="4">
        <v>58</v>
      </c>
      <c r="B34" s="5" t="s">
        <v>51</v>
      </c>
      <c r="C34" s="6">
        <f t="shared" si="0"/>
        <v>207935</v>
      </c>
      <c r="D34" s="6"/>
      <c r="E34" s="13">
        <v>624383</v>
      </c>
      <c r="F34" s="6">
        <f>207503+421</f>
        <v>207924</v>
      </c>
      <c r="G34" s="13"/>
      <c r="H34" s="38">
        <v>11</v>
      </c>
    </row>
    <row r="35" spans="1:8" ht="15.75" x14ac:dyDescent="0.25">
      <c r="A35" s="19">
        <v>59</v>
      </c>
      <c r="B35" s="20" t="s">
        <v>38</v>
      </c>
      <c r="C35" s="21">
        <f t="shared" si="0"/>
        <v>1294657</v>
      </c>
      <c r="D35" s="21">
        <f>SUM(D33:D34)</f>
        <v>16414</v>
      </c>
      <c r="E35" s="33"/>
      <c r="F35" s="21">
        <f t="shared" ref="F35:H35" si="10">SUM(F33:F34)</f>
        <v>1021499</v>
      </c>
      <c r="G35" s="33">
        <f>SUM(G33:G34)</f>
        <v>150000</v>
      </c>
      <c r="H35" s="21">
        <f t="shared" si="10"/>
        <v>256744</v>
      </c>
    </row>
    <row r="36" spans="1:8" ht="15.75" x14ac:dyDescent="0.25">
      <c r="A36" s="8">
        <v>60</v>
      </c>
      <c r="B36" s="9" t="s">
        <v>39</v>
      </c>
      <c r="C36" s="10">
        <f>SUM(D36+F36+H36)</f>
        <v>6926029</v>
      </c>
      <c r="D36" s="10">
        <f>D22+D25+D30+D32+D35</f>
        <v>55517</v>
      </c>
      <c r="E36" s="34"/>
      <c r="F36" s="10">
        <f>F22+F25+F30+F32+F35</f>
        <v>5579929</v>
      </c>
      <c r="G36" s="34">
        <f>SUM(G22+G25+G30+G35)</f>
        <v>980000</v>
      </c>
      <c r="H36" s="10">
        <f>H22+H25+H30+H32+H35</f>
        <v>1290583</v>
      </c>
    </row>
    <row r="37" spans="1:8" ht="15.75" x14ac:dyDescent="0.25">
      <c r="A37" s="4">
        <v>192</v>
      </c>
      <c r="B37" s="5" t="s">
        <v>52</v>
      </c>
      <c r="C37" s="6">
        <f t="shared" si="0"/>
        <v>207552</v>
      </c>
      <c r="D37" s="6"/>
      <c r="E37" s="13"/>
      <c r="F37" s="37">
        <v>207552</v>
      </c>
      <c r="G37" s="13"/>
      <c r="H37" s="6"/>
    </row>
    <row r="38" spans="1:8" ht="15.75" x14ac:dyDescent="0.25">
      <c r="A38" s="4">
        <v>193</v>
      </c>
      <c r="B38" s="5" t="s">
        <v>93</v>
      </c>
      <c r="C38" s="6"/>
      <c r="D38" s="6"/>
      <c r="E38" s="13"/>
      <c r="F38" s="37">
        <v>319632</v>
      </c>
      <c r="G38" s="13"/>
      <c r="H38" s="6"/>
    </row>
    <row r="39" spans="1:8" ht="15.75" x14ac:dyDescent="0.25">
      <c r="A39" s="4">
        <v>196</v>
      </c>
      <c r="B39" s="5" t="s">
        <v>42</v>
      </c>
      <c r="C39" s="6">
        <f t="shared" si="0"/>
        <v>142341</v>
      </c>
      <c r="D39" s="6"/>
      <c r="E39" s="13"/>
      <c r="F39" s="38">
        <v>142341</v>
      </c>
      <c r="G39" s="13"/>
      <c r="H39" s="6"/>
    </row>
    <row r="40" spans="1:8" ht="15.75" x14ac:dyDescent="0.25">
      <c r="A40" s="8">
        <v>197</v>
      </c>
      <c r="B40" s="9" t="s">
        <v>43</v>
      </c>
      <c r="C40" s="10">
        <f t="shared" si="0"/>
        <v>669525</v>
      </c>
      <c r="D40" s="10">
        <f>SUM(D37:D39)</f>
        <v>0</v>
      </c>
      <c r="E40" s="34"/>
      <c r="F40" s="10">
        <f t="shared" ref="F40:H40" si="11">SUM(F37:F39)</f>
        <v>669525</v>
      </c>
      <c r="G40" s="34"/>
      <c r="H40" s="10">
        <f t="shared" si="11"/>
        <v>0</v>
      </c>
    </row>
    <row r="41" spans="1:8" ht="15.75" x14ac:dyDescent="0.25">
      <c r="A41" s="4"/>
      <c r="B41" s="5" t="s">
        <v>70</v>
      </c>
      <c r="C41" s="6">
        <f t="shared" si="0"/>
        <v>10359593</v>
      </c>
      <c r="D41" s="6"/>
      <c r="E41" s="13"/>
      <c r="F41" s="37">
        <v>10359593</v>
      </c>
      <c r="G41" s="13"/>
      <c r="H41" s="6"/>
    </row>
    <row r="42" spans="1:8" ht="15.75" x14ac:dyDescent="0.25">
      <c r="A42" s="4"/>
      <c r="B42" s="5" t="s">
        <v>73</v>
      </c>
      <c r="C42" s="6">
        <f t="shared" si="0"/>
        <v>1476894</v>
      </c>
      <c r="D42" s="6"/>
      <c r="E42" s="13"/>
      <c r="F42" s="38">
        <v>1476894</v>
      </c>
      <c r="G42" s="13"/>
      <c r="H42" s="6"/>
    </row>
    <row r="43" spans="1:8" ht="15.75" x14ac:dyDescent="0.25">
      <c r="A43" s="8"/>
      <c r="B43" s="9" t="s">
        <v>72</v>
      </c>
      <c r="C43" s="10">
        <f t="shared" si="0"/>
        <v>11836487</v>
      </c>
      <c r="D43" s="10"/>
      <c r="E43" s="34"/>
      <c r="F43" s="10">
        <f t="shared" ref="F43" si="12">SUM(F41:F42)</f>
        <v>11836487</v>
      </c>
      <c r="G43" s="34"/>
      <c r="H43" s="10"/>
    </row>
    <row r="44" spans="1:8" ht="37.5" x14ac:dyDescent="0.25">
      <c r="A44" s="16">
        <v>265</v>
      </c>
      <c r="B44" s="17" t="s">
        <v>44</v>
      </c>
      <c r="C44" s="18">
        <f>SUM(D44+F44+H44)</f>
        <v>53025338</v>
      </c>
      <c r="D44" s="18">
        <f>SUM(D19+D36+D40)</f>
        <v>1302360</v>
      </c>
      <c r="E44" s="35"/>
      <c r="F44" s="18">
        <f>SUM(F19+F36+F40+F43)</f>
        <v>50392395</v>
      </c>
      <c r="G44" s="35">
        <f>SUM(G36)</f>
        <v>980000</v>
      </c>
      <c r="H44" s="18">
        <f>SUM(H19+H36+H40)</f>
        <v>1330583</v>
      </c>
    </row>
    <row r="45" spans="1:8" x14ac:dyDescent="0.25">
      <c r="C45" s="64" t="s">
        <v>94</v>
      </c>
      <c r="D45" s="65">
        <v>1297339</v>
      </c>
    </row>
  </sheetData>
  <pageMargins left="0.70866141732283472" right="0.70866141732283472" top="0.15748031496062992" bottom="0.1574803149606299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zoomScale="130" zoomScaleNormal="130" workbookViewId="0">
      <selection activeCell="C4" sqref="C4"/>
    </sheetView>
  </sheetViews>
  <sheetFormatPr defaultRowHeight="15" x14ac:dyDescent="0.25"/>
  <cols>
    <col min="1" max="1" width="40.28515625" bestFit="1" customWidth="1"/>
    <col min="2" max="2" width="13.140625" bestFit="1" customWidth="1"/>
    <col min="3" max="3" width="9.5703125" bestFit="1" customWidth="1"/>
  </cols>
  <sheetData>
    <row r="1" spans="1:3" ht="15.75" thickBot="1" x14ac:dyDescent="0.3"/>
    <row r="2" spans="1:3" x14ac:dyDescent="0.25">
      <c r="A2" s="39" t="s">
        <v>0</v>
      </c>
      <c r="B2" s="40" t="s">
        <v>96</v>
      </c>
    </row>
    <row r="3" spans="1:3" x14ac:dyDescent="0.25">
      <c r="A3" s="41" t="s">
        <v>74</v>
      </c>
      <c r="B3" s="42">
        <f>8.2*3600000</f>
        <v>29519999.999999996</v>
      </c>
    </row>
    <row r="4" spans="1:3" ht="15.75" thickBot="1" x14ac:dyDescent="0.3">
      <c r="A4" s="43" t="s">
        <v>75</v>
      </c>
      <c r="B4" s="44">
        <f>+Teljesítések!F13+Teljesítések!F14-265650*1.195-33200*1.195-28200-5499-(30700+5987)*10</f>
        <v>31548759.25</v>
      </c>
    </row>
    <row r="5" spans="1:3" x14ac:dyDescent="0.25">
      <c r="A5" s="45" t="s">
        <v>76</v>
      </c>
      <c r="B5" s="46">
        <f>B3-B4</f>
        <v>-2028759.2500000037</v>
      </c>
    </row>
    <row r="6" spans="1:3" x14ac:dyDescent="0.25">
      <c r="A6" s="41" t="s">
        <v>77</v>
      </c>
      <c r="B6" s="42">
        <f>980000*7.2</f>
        <v>7056000</v>
      </c>
    </row>
    <row r="7" spans="1:3" ht="15.75" thickBot="1" x14ac:dyDescent="0.3">
      <c r="A7" s="43" t="s">
        <v>80</v>
      </c>
      <c r="B7" s="44">
        <f>+Teljesítések!F36</f>
        <v>5579929</v>
      </c>
    </row>
    <row r="8" spans="1:3" x14ac:dyDescent="0.25">
      <c r="A8" s="45" t="s">
        <v>79</v>
      </c>
      <c r="B8" s="46">
        <f>B6-B7</f>
        <v>1476071</v>
      </c>
      <c r="C8" s="63">
        <f>+B8+B5</f>
        <v>-552688.25000000373</v>
      </c>
    </row>
    <row r="9" spans="1:3" x14ac:dyDescent="0.25">
      <c r="A9" s="41" t="s">
        <v>81</v>
      </c>
      <c r="B9" s="42">
        <v>980000</v>
      </c>
    </row>
    <row r="10" spans="1:3" ht="15.75" thickBot="1" x14ac:dyDescent="0.3">
      <c r="A10" s="43" t="s">
        <v>82</v>
      </c>
      <c r="B10" s="44">
        <f>+Teljesítések!H36</f>
        <v>1290583</v>
      </c>
    </row>
    <row r="11" spans="1:3" x14ac:dyDescent="0.25">
      <c r="A11" s="45" t="s">
        <v>83</v>
      </c>
      <c r="B11" s="46">
        <f>SUM(B9-B10)</f>
        <v>-310583</v>
      </c>
    </row>
    <row r="12" spans="1:3" x14ac:dyDescent="0.25">
      <c r="A12" s="41" t="s">
        <v>84</v>
      </c>
      <c r="B12" s="42">
        <f>B3+B6+B9</f>
        <v>37556000</v>
      </c>
    </row>
    <row r="13" spans="1:3" ht="15.75" thickBot="1" x14ac:dyDescent="0.3">
      <c r="A13" s="43" t="s">
        <v>85</v>
      </c>
      <c r="B13" s="44">
        <f>B4+B7+B10</f>
        <v>38419271.25</v>
      </c>
    </row>
    <row r="14" spans="1:3" ht="16.5" thickBot="1" x14ac:dyDescent="0.3">
      <c r="A14" s="47" t="s">
        <v>78</v>
      </c>
      <c r="B14" s="48">
        <f>B12-B13</f>
        <v>-863271.25</v>
      </c>
    </row>
    <row r="16" spans="1:3" ht="15.75" x14ac:dyDescent="0.25">
      <c r="A16" s="54" t="s">
        <v>91</v>
      </c>
      <c r="B16" s="55">
        <v>-1539450</v>
      </c>
    </row>
    <row r="17" spans="1:2" x14ac:dyDescent="0.25">
      <c r="A17" s="50" t="s">
        <v>90</v>
      </c>
      <c r="B17" s="51">
        <v>980000</v>
      </c>
    </row>
    <row r="18" spans="1:2" ht="18.75" x14ac:dyDescent="0.3">
      <c r="A18" s="53" t="s">
        <v>92</v>
      </c>
      <c r="B18" s="52">
        <f>B16+B17</f>
        <v>-559450</v>
      </c>
    </row>
  </sheetData>
  <pageMargins left="0.70866141732283472" right="0.70866141732283472" top="0.74803149606299213" bottom="0.74803149606299213" header="0.31496062992125984" footer="0.31496062992125984"/>
  <pageSetup paperSize="9" scal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Költségvetés</vt:lpstr>
      <vt:lpstr>Teljesítések</vt:lpstr>
      <vt:lpstr>Normatíva elszámolás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Jegyzo</cp:lastModifiedBy>
  <cp:lastPrinted>2019-05-03T10:09:55Z</cp:lastPrinted>
  <dcterms:created xsi:type="dcterms:W3CDTF">2018-08-17T06:40:12Z</dcterms:created>
  <dcterms:modified xsi:type="dcterms:W3CDTF">2019-05-28T09:14:55Z</dcterms:modified>
  <cp:category/>
</cp:coreProperties>
</file>