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hivatal\_kozos\Képviselőtestületi előterjesztések\2018. ZALAKAROS\2018. április 26\Rendeletek\2017.évi költségvetés módosítás\"/>
    </mc:Choice>
  </mc:AlternateContent>
  <bookViews>
    <workbookView xWindow="0" yWindow="60" windowWidth="28800" windowHeight="12375" firstSheet="12" activeTab="17"/>
  </bookViews>
  <sheets>
    <sheet name=" 1.számú melléklet " sheetId="67" r:id="rId1"/>
    <sheet name="1.a számú melléklet " sheetId="78" r:id="rId2"/>
    <sheet name="2. számú melléklet  " sheetId="70" r:id="rId3"/>
    <sheet name="3.számú melléklet" sheetId="77" r:id="rId4"/>
    <sheet name="3.a.számú melléklet" sheetId="89" r:id="rId5"/>
    <sheet name="4.számú melléklet" sheetId="87" r:id="rId6"/>
    <sheet name="4.a. számú melléklet " sheetId="65" r:id="rId7"/>
    <sheet name="4.b.számú melléklet  " sheetId="79" r:id="rId8"/>
    <sheet name="4.c. számú melléklet " sheetId="86" r:id="rId9"/>
    <sheet name="5.számú melléklet " sheetId="61" r:id="rId10"/>
    <sheet name="6.számú melléklet  " sheetId="90" r:id="rId11"/>
    <sheet name="7.számú melléklet " sheetId="91" r:id="rId12"/>
    <sheet name="8.számú melléklet " sheetId="92" r:id="rId13"/>
    <sheet name="9.számú melléklet " sheetId="93" r:id="rId14"/>
    <sheet name="10.számú melléklet " sheetId="94" r:id="rId15"/>
    <sheet name="11.számú melléklet " sheetId="95" r:id="rId16"/>
    <sheet name="12. sz. intézmény finanszirozás" sheetId="97" r:id="rId17"/>
    <sheet name="Munka1" sheetId="98" r:id="rId18"/>
  </sheets>
  <externalReferences>
    <externalReference r:id="rId19"/>
  </externalReferences>
  <definedNames>
    <definedName name="_xlnm.Print_Titles" localSheetId="1">'1.a számú melléklet '!$1:$3</definedName>
    <definedName name="_xlnm.Print_Titles" localSheetId="2">'2. számú melléklet  '!$1:$2</definedName>
    <definedName name="_xlnm.Print_Titles" localSheetId="3">'3.számú melléklet'!$2:$3</definedName>
    <definedName name="_xlnm.Print_Titles" localSheetId="6">'4.a. számú melléklet '!$1:$2</definedName>
    <definedName name="_xlnm.Print_Titles" localSheetId="9">'5.számú melléklet '!$2:$5</definedName>
    <definedName name="_xlnm.Print_Area" localSheetId="0">' 1.számú melléklet '!$A$1:$H$56</definedName>
    <definedName name="_xlnm.Print_Area" localSheetId="14">'10.számú melléklet '!$A$1:$O$26</definedName>
    <definedName name="_xlnm.Print_Area" localSheetId="3">'3.számú melléklet'!$A$1:$H$82</definedName>
    <definedName name="_xlnm.Print_Area" localSheetId="7">'4.b.számú melléklet  '!$A$1:$C$24</definedName>
    <definedName name="_xlnm.Print_Area" localSheetId="9">'5.számú melléklet '!$A$1:$I$115</definedName>
    <definedName name="_xlnm.Print_Area" localSheetId="11">'7.számú melléklet '!$A$1:$H$34</definedName>
  </definedNames>
  <calcPr calcId="162913" calcMode="autoNoTable"/>
</workbook>
</file>

<file path=xl/calcChain.xml><?xml version="1.0" encoding="utf-8"?>
<calcChain xmlns="http://schemas.openxmlformats.org/spreadsheetml/2006/main">
  <c r="G40" i="77" l="1"/>
  <c r="G25" i="67" s="1"/>
  <c r="G24" i="67"/>
  <c r="G23" i="67"/>
  <c r="G22" i="67"/>
  <c r="G21" i="67"/>
  <c r="H8" i="97" l="1"/>
  <c r="G8" i="97"/>
  <c r="CQ74" i="87" l="1"/>
  <c r="N31" i="78" l="1"/>
  <c r="N54" i="78" l="1"/>
  <c r="N53" i="78"/>
  <c r="N51" i="78"/>
  <c r="N50" i="78"/>
  <c r="N49" i="78"/>
  <c r="N47" i="78"/>
  <c r="N45" i="78"/>
  <c r="N44" i="78"/>
  <c r="N43" i="78"/>
  <c r="N42" i="78"/>
  <c r="N40" i="78"/>
  <c r="N39" i="78"/>
  <c r="N38" i="78"/>
  <c r="N37" i="78"/>
  <c r="N36" i="78"/>
  <c r="N35" i="78"/>
  <c r="N32" i="78"/>
  <c r="N30" i="78"/>
  <c r="N29" i="78"/>
  <c r="N28" i="78"/>
  <c r="N27" i="78"/>
  <c r="N24" i="78"/>
  <c r="N23" i="78"/>
  <c r="N22" i="78"/>
  <c r="N21" i="78"/>
  <c r="N19" i="78"/>
  <c r="N17" i="78"/>
  <c r="N14" i="78"/>
  <c r="N12" i="78"/>
  <c r="N10" i="78"/>
  <c r="N8" i="78"/>
  <c r="S81" i="87"/>
  <c r="N81" i="87"/>
  <c r="I81" i="87"/>
  <c r="P6" i="89"/>
  <c r="H86" i="61"/>
  <c r="H77" i="61"/>
  <c r="I39" i="77"/>
  <c r="I38" i="77"/>
  <c r="I37" i="77"/>
  <c r="I36" i="77"/>
  <c r="I35" i="77"/>
  <c r="I34" i="77"/>
  <c r="I25" i="77"/>
  <c r="I24" i="77"/>
  <c r="I23" i="77"/>
  <c r="I22" i="77"/>
  <c r="I21" i="77"/>
  <c r="I17" i="77"/>
  <c r="H32" i="77"/>
  <c r="G32" i="77"/>
  <c r="F32" i="77"/>
  <c r="E32" i="77"/>
  <c r="D32" i="77"/>
  <c r="C32" i="77"/>
  <c r="H23" i="79" l="1"/>
  <c r="G23" i="79"/>
  <c r="F23" i="79"/>
  <c r="E23" i="79"/>
  <c r="D23" i="79"/>
  <c r="C23" i="79"/>
  <c r="G65" i="65"/>
  <c r="G8" i="65"/>
  <c r="Q63" i="89"/>
  <c r="P63" i="89"/>
  <c r="O63" i="89"/>
  <c r="N63" i="89"/>
  <c r="R63" i="89"/>
  <c r="V8" i="89"/>
  <c r="U8" i="89"/>
  <c r="T8" i="89"/>
  <c r="S8" i="89"/>
  <c r="W8" i="89"/>
  <c r="N8" i="89"/>
  <c r="O8" i="89"/>
  <c r="P8" i="89"/>
  <c r="Q8" i="89"/>
  <c r="N52" i="89"/>
  <c r="O52" i="89"/>
  <c r="P52" i="89"/>
  <c r="Q52" i="89"/>
  <c r="I113" i="61" l="1"/>
  <c r="I112" i="61"/>
  <c r="I111" i="61"/>
  <c r="I110" i="61"/>
  <c r="I109" i="61"/>
  <c r="I108" i="61"/>
  <c r="I107" i="61"/>
  <c r="I106" i="61"/>
  <c r="I105" i="61"/>
  <c r="I104" i="61"/>
  <c r="I103" i="61"/>
  <c r="I102" i="61"/>
  <c r="I101" i="61"/>
  <c r="I100" i="61"/>
  <c r="I99" i="61"/>
  <c r="I98" i="61"/>
  <c r="I95" i="61"/>
  <c r="I91" i="61"/>
  <c r="I90" i="61"/>
  <c r="I89" i="61"/>
  <c r="I88" i="61"/>
  <c r="I86" i="61"/>
  <c r="I85" i="61"/>
  <c r="I84" i="61"/>
  <c r="I83" i="61"/>
  <c r="I82" i="61"/>
  <c r="I81" i="61"/>
  <c r="I80" i="61"/>
  <c r="I79" i="61"/>
  <c r="I78" i="61"/>
  <c r="I77" i="61"/>
  <c r="I76" i="61"/>
  <c r="I75" i="61"/>
  <c r="I73" i="61"/>
  <c r="I72" i="61"/>
  <c r="I71" i="61"/>
  <c r="I70" i="61"/>
  <c r="I69" i="61"/>
  <c r="I68" i="61"/>
  <c r="I67" i="61"/>
  <c r="I66" i="61"/>
  <c r="I65" i="61"/>
  <c r="I63" i="61"/>
  <c r="I62" i="61"/>
  <c r="I61" i="61"/>
  <c r="I57" i="61"/>
  <c r="I53" i="61"/>
  <c r="I52" i="61"/>
  <c r="I47" i="61"/>
  <c r="I46" i="61"/>
  <c r="I45" i="61"/>
  <c r="I44" i="61"/>
  <c r="I43" i="61"/>
  <c r="I42" i="61"/>
  <c r="I41" i="61"/>
  <c r="I40" i="61"/>
  <c r="I39" i="61"/>
  <c r="I38" i="61"/>
  <c r="I37" i="61"/>
  <c r="I36" i="61"/>
  <c r="I35" i="61"/>
  <c r="I33" i="61"/>
  <c r="I32" i="61"/>
  <c r="I31" i="61"/>
  <c r="I30" i="61"/>
  <c r="I28" i="61"/>
  <c r="I27" i="61"/>
  <c r="I26" i="61"/>
  <c r="I25" i="61"/>
  <c r="I24" i="61"/>
  <c r="I23" i="61"/>
  <c r="I22" i="61"/>
  <c r="I21" i="61"/>
  <c r="I20" i="61"/>
  <c r="I19" i="61"/>
  <c r="I18" i="61"/>
  <c r="I17" i="61"/>
  <c r="I15" i="61"/>
  <c r="I14" i="61"/>
  <c r="I13" i="61"/>
  <c r="I12" i="61"/>
  <c r="I10" i="61"/>
  <c r="I9" i="61"/>
  <c r="N16" i="86" l="1"/>
  <c r="M16" i="86"/>
  <c r="N15" i="86"/>
  <c r="M15" i="86"/>
  <c r="N11" i="86"/>
  <c r="M11" i="86"/>
  <c r="N10" i="86"/>
  <c r="M10" i="86"/>
  <c r="N9" i="86"/>
  <c r="M9" i="86"/>
  <c r="N8" i="86"/>
  <c r="M8" i="86"/>
  <c r="N7" i="86"/>
  <c r="M7" i="86"/>
  <c r="N6" i="86"/>
  <c r="M6" i="86"/>
  <c r="J17" i="86"/>
  <c r="J12" i="86"/>
  <c r="H63" i="65"/>
  <c r="J36" i="65"/>
  <c r="I36" i="65"/>
  <c r="G36" i="65"/>
  <c r="F36" i="65"/>
  <c r="E36" i="65"/>
  <c r="D36" i="65"/>
  <c r="C36" i="65"/>
  <c r="H36" i="65"/>
  <c r="H8" i="65"/>
  <c r="H6" i="65"/>
  <c r="H24" i="67"/>
  <c r="H23" i="67"/>
  <c r="H22" i="67"/>
  <c r="H21" i="67"/>
  <c r="H19" i="67"/>
  <c r="AL56" i="89"/>
  <c r="R56" i="89"/>
  <c r="R52" i="89"/>
  <c r="R13" i="89"/>
  <c r="R8" i="89"/>
  <c r="R10" i="89"/>
  <c r="H74" i="61"/>
  <c r="CQ82" i="87"/>
  <c r="CQ81" i="87"/>
  <c r="CQ80" i="87"/>
  <c r="CQ79" i="87"/>
  <c r="CQ78" i="87"/>
  <c r="CQ76" i="87"/>
  <c r="CQ75" i="87"/>
  <c r="CQ73" i="87"/>
  <c r="CQ72" i="87"/>
  <c r="CQ71" i="87"/>
  <c r="CQ70" i="87"/>
  <c r="CQ69" i="87"/>
  <c r="CQ68" i="87"/>
  <c r="CQ67" i="87"/>
  <c r="CQ66" i="87"/>
  <c r="CQ65" i="87"/>
  <c r="CQ64" i="87"/>
  <c r="CQ62" i="87"/>
  <c r="CQ61" i="87"/>
  <c r="CQ60" i="87"/>
  <c r="CQ59" i="87"/>
  <c r="CQ58" i="87"/>
  <c r="CQ57" i="87"/>
  <c r="CQ54" i="87"/>
  <c r="CQ52" i="87"/>
  <c r="CQ51" i="87"/>
  <c r="CQ50" i="87"/>
  <c r="CQ49" i="87"/>
  <c r="CQ48" i="87"/>
  <c r="CQ47" i="87"/>
  <c r="CQ46" i="87"/>
  <c r="CQ44" i="87"/>
  <c r="CQ43" i="87"/>
  <c r="CQ42" i="87"/>
  <c r="CQ41" i="87"/>
  <c r="CQ40" i="87"/>
  <c r="CQ38" i="87"/>
  <c r="CQ37" i="87"/>
  <c r="CQ36" i="87"/>
  <c r="CQ35" i="87"/>
  <c r="CQ34" i="87"/>
  <c r="CQ33" i="87"/>
  <c r="CQ31" i="87"/>
  <c r="CQ29" i="87"/>
  <c r="CQ28" i="87"/>
  <c r="CQ27" i="87"/>
  <c r="CQ26" i="87"/>
  <c r="CQ25" i="87"/>
  <c r="CQ23" i="87"/>
  <c r="CQ22" i="87"/>
  <c r="CQ20" i="87"/>
  <c r="CQ18" i="87"/>
  <c r="CQ17" i="87"/>
  <c r="CQ16" i="87"/>
  <c r="CQ15" i="87"/>
  <c r="CQ14" i="87"/>
  <c r="CQ12" i="87"/>
  <c r="CQ11" i="87"/>
  <c r="CQ10" i="87"/>
  <c r="CQ9" i="87"/>
  <c r="CQ8" i="87"/>
  <c r="CQ7" i="87"/>
  <c r="CQ6" i="87"/>
  <c r="CQ55" i="87"/>
  <c r="J18" i="86" l="1"/>
  <c r="CP48" i="87"/>
  <c r="CO48" i="87"/>
  <c r="CN48" i="87"/>
  <c r="CM48" i="87"/>
  <c r="BC30" i="87"/>
  <c r="CQ30" i="87" s="1"/>
  <c r="S21" i="87"/>
  <c r="CQ21" i="87" s="1"/>
  <c r="M10" i="89" l="1"/>
  <c r="CP10" i="87"/>
  <c r="CO10" i="87"/>
  <c r="CN10" i="87"/>
  <c r="CM10" i="87"/>
  <c r="H114" i="61"/>
  <c r="G114" i="61"/>
  <c r="I114" i="61" s="1"/>
  <c r="F114" i="61"/>
  <c r="E114" i="61"/>
  <c r="D114" i="61"/>
  <c r="C114" i="61"/>
  <c r="H60" i="61"/>
  <c r="I60" i="61" s="1"/>
  <c r="H59" i="61"/>
  <c r="I59" i="61" s="1"/>
  <c r="H58" i="61"/>
  <c r="I58" i="61" s="1"/>
  <c r="H56" i="61"/>
  <c r="I56" i="61" s="1"/>
  <c r="H55" i="61"/>
  <c r="I55" i="61" s="1"/>
  <c r="H54" i="61"/>
  <c r="I54" i="61" s="1"/>
  <c r="H16" i="61"/>
  <c r="I16" i="61" s="1"/>
  <c r="H51" i="61"/>
  <c r="I51" i="61" s="1"/>
  <c r="H50" i="61"/>
  <c r="I50" i="61" s="1"/>
  <c r="H49" i="61"/>
  <c r="I49" i="61" s="1"/>
  <c r="H48" i="61"/>
  <c r="I48" i="61" s="1"/>
  <c r="H29" i="61"/>
  <c r="I29" i="61" s="1"/>
  <c r="H34" i="61"/>
  <c r="I34" i="61" s="1"/>
  <c r="H11" i="61"/>
  <c r="I11" i="61" s="1"/>
  <c r="Y63" i="87"/>
  <c r="L17" i="70" s="1"/>
  <c r="P15" i="70"/>
  <c r="O15" i="70"/>
  <c r="N15" i="70"/>
  <c r="M15" i="70"/>
  <c r="F11" i="67" l="1"/>
  <c r="E11" i="67"/>
  <c r="F10" i="67"/>
  <c r="E10" i="67"/>
  <c r="F9" i="67"/>
  <c r="E9" i="67"/>
  <c r="F8" i="67"/>
  <c r="E8" i="67"/>
  <c r="H7" i="67"/>
  <c r="F7" i="67"/>
  <c r="E7" i="67"/>
  <c r="G7" i="67"/>
  <c r="E6" i="67"/>
  <c r="D11" i="67"/>
  <c r="D10" i="67"/>
  <c r="F6" i="67"/>
  <c r="F17" i="77"/>
  <c r="E17" i="77"/>
  <c r="D17" i="77"/>
  <c r="H18" i="77"/>
  <c r="I18" i="77" s="1"/>
  <c r="F18" i="77"/>
  <c r="E18" i="77"/>
  <c r="D18" i="77"/>
  <c r="D77" i="77"/>
  <c r="H65" i="77"/>
  <c r="G65" i="77"/>
  <c r="F65" i="77"/>
  <c r="E65" i="77"/>
  <c r="D65" i="77"/>
  <c r="C65" i="77"/>
  <c r="N6" i="89"/>
  <c r="O6" i="89"/>
  <c r="Q6" i="89"/>
  <c r="R6" i="89"/>
  <c r="L10" i="89"/>
  <c r="K10" i="89"/>
  <c r="I10" i="89"/>
  <c r="J10" i="89"/>
  <c r="C36" i="67" l="1"/>
  <c r="C37" i="67"/>
  <c r="C33" i="67"/>
  <c r="C32" i="67"/>
  <c r="C24" i="67"/>
  <c r="C23" i="67"/>
  <c r="C22" i="67"/>
  <c r="C21" i="67"/>
  <c r="C19" i="67"/>
  <c r="C16" i="67"/>
  <c r="G26" i="77" l="1"/>
  <c r="C26" i="77"/>
  <c r="C13" i="67" s="1"/>
  <c r="C59" i="77"/>
  <c r="C40" i="67" s="1"/>
  <c r="G13" i="77"/>
  <c r="G11" i="67" s="1"/>
  <c r="G10" i="67"/>
  <c r="G9" i="67"/>
  <c r="G8" i="67"/>
  <c r="H13" i="77"/>
  <c r="H11" i="67" s="1"/>
  <c r="H10" i="67"/>
  <c r="H9" i="67"/>
  <c r="H8" i="67"/>
  <c r="CP82" i="87"/>
  <c r="CO82" i="87"/>
  <c r="CP81" i="87"/>
  <c r="CO81" i="87"/>
  <c r="CP80" i="87"/>
  <c r="CO80" i="87"/>
  <c r="CP79" i="87"/>
  <c r="CO79" i="87"/>
  <c r="CP78" i="87"/>
  <c r="CO78" i="87"/>
  <c r="CP76" i="87"/>
  <c r="CO76" i="87"/>
  <c r="CP75" i="87"/>
  <c r="CO75" i="87"/>
  <c r="CP74" i="87"/>
  <c r="CO74" i="87"/>
  <c r="CP73" i="87"/>
  <c r="CO73" i="87"/>
  <c r="CP72" i="87"/>
  <c r="CO72" i="87"/>
  <c r="CP71" i="87"/>
  <c r="CO71" i="87"/>
  <c r="CP70" i="87"/>
  <c r="CO70" i="87"/>
  <c r="CP69" i="87"/>
  <c r="CO69" i="87"/>
  <c r="CP68" i="87"/>
  <c r="CO68" i="87"/>
  <c r="CP67" i="87"/>
  <c r="CO67" i="87"/>
  <c r="CP66" i="87"/>
  <c r="CO66" i="87"/>
  <c r="CP65" i="87"/>
  <c r="CO65" i="87"/>
  <c r="CP64" i="87"/>
  <c r="CO64" i="87"/>
  <c r="CP62" i="87"/>
  <c r="CO62" i="87"/>
  <c r="CP61" i="87"/>
  <c r="CO61" i="87"/>
  <c r="CP60" i="87"/>
  <c r="CO60" i="87"/>
  <c r="CP59" i="87"/>
  <c r="CO59" i="87"/>
  <c r="CP58" i="87"/>
  <c r="CO58" i="87"/>
  <c r="CP57" i="87"/>
  <c r="CO57" i="87"/>
  <c r="CP55" i="87"/>
  <c r="CO55" i="87"/>
  <c r="CP54" i="87"/>
  <c r="CO54" i="87"/>
  <c r="CP52" i="87"/>
  <c r="CO52" i="87"/>
  <c r="CP51" i="87"/>
  <c r="CO51" i="87"/>
  <c r="CP50" i="87"/>
  <c r="CO50" i="87"/>
  <c r="CP49" i="87"/>
  <c r="CO49" i="87"/>
  <c r="CP47" i="87"/>
  <c r="CO47" i="87"/>
  <c r="CP46" i="87"/>
  <c r="CO46" i="87"/>
  <c r="CP44" i="87"/>
  <c r="CO44" i="87"/>
  <c r="CP43" i="87"/>
  <c r="CO43" i="87"/>
  <c r="CP42" i="87"/>
  <c r="CO42" i="87"/>
  <c r="CP41" i="87"/>
  <c r="CO41" i="87"/>
  <c r="CP40" i="87"/>
  <c r="CO40" i="87"/>
  <c r="CP38" i="87"/>
  <c r="CO38" i="87"/>
  <c r="CP37" i="87"/>
  <c r="CO37" i="87"/>
  <c r="CP36" i="87"/>
  <c r="CO36" i="87"/>
  <c r="CP35" i="87"/>
  <c r="CO35" i="87"/>
  <c r="CP34" i="87"/>
  <c r="CO34" i="87"/>
  <c r="CP33" i="87"/>
  <c r="CO33" i="87"/>
  <c r="CP31" i="87"/>
  <c r="CO31" i="87"/>
  <c r="CP30" i="87"/>
  <c r="CO30" i="87"/>
  <c r="CP29" i="87"/>
  <c r="CO29" i="87"/>
  <c r="CP28" i="87"/>
  <c r="CO28" i="87"/>
  <c r="CP27" i="87"/>
  <c r="CO27" i="87"/>
  <c r="CP26" i="87"/>
  <c r="CO26" i="87"/>
  <c r="CP25" i="87"/>
  <c r="CO25" i="87"/>
  <c r="CP23" i="87"/>
  <c r="CO23" i="87"/>
  <c r="CP22" i="87"/>
  <c r="CO22" i="87"/>
  <c r="CP21" i="87"/>
  <c r="CO21" i="87"/>
  <c r="CP18" i="87"/>
  <c r="CO18" i="87"/>
  <c r="CP17" i="87"/>
  <c r="CO17" i="87"/>
  <c r="CP16" i="87"/>
  <c r="CO16" i="87"/>
  <c r="CP15" i="87"/>
  <c r="CO15" i="87"/>
  <c r="CP14" i="87"/>
  <c r="CO14" i="87"/>
  <c r="CP12" i="87"/>
  <c r="CO12" i="87"/>
  <c r="CP11" i="87"/>
  <c r="CO11" i="87"/>
  <c r="CP9" i="87"/>
  <c r="CO9" i="87"/>
  <c r="CP8" i="87"/>
  <c r="CO8" i="87"/>
  <c r="CP7" i="87"/>
  <c r="CO7" i="87"/>
  <c r="CK83" i="87"/>
  <c r="CJ83" i="87"/>
  <c r="CK77" i="87"/>
  <c r="CJ77" i="87"/>
  <c r="CK63" i="87"/>
  <c r="CJ63" i="87"/>
  <c r="CK53" i="87"/>
  <c r="CJ53" i="87"/>
  <c r="CK45" i="87"/>
  <c r="CJ45" i="87"/>
  <c r="CK39" i="87"/>
  <c r="CJ39" i="87"/>
  <c r="CK32" i="87"/>
  <c r="CJ32" i="87"/>
  <c r="CK24" i="87"/>
  <c r="CJ24" i="87"/>
  <c r="CK19" i="87"/>
  <c r="CJ19" i="87"/>
  <c r="CK13" i="87"/>
  <c r="CJ13" i="87"/>
  <c r="CF83" i="87"/>
  <c r="CE83" i="87"/>
  <c r="CF77" i="87"/>
  <c r="CE77" i="87"/>
  <c r="CF63" i="87"/>
  <c r="CE63" i="87"/>
  <c r="CF53" i="87"/>
  <c r="CE53" i="87"/>
  <c r="CF45" i="87"/>
  <c r="CE45" i="87"/>
  <c r="CF39" i="87"/>
  <c r="CE39" i="87"/>
  <c r="CF32" i="87"/>
  <c r="CE32" i="87"/>
  <c r="CF24" i="87"/>
  <c r="CE24" i="87"/>
  <c r="CF19" i="87"/>
  <c r="CE19" i="87"/>
  <c r="CF13" i="87"/>
  <c r="CE13" i="87"/>
  <c r="CA83" i="87"/>
  <c r="BZ83" i="87"/>
  <c r="CA77" i="87"/>
  <c r="BZ77" i="87"/>
  <c r="CA63" i="87"/>
  <c r="BZ63" i="87"/>
  <c r="CA53" i="87"/>
  <c r="BZ53" i="87"/>
  <c r="CA45" i="87"/>
  <c r="BZ45" i="87"/>
  <c r="CA39" i="87"/>
  <c r="BZ39" i="87"/>
  <c r="CA32" i="87"/>
  <c r="BZ32" i="87"/>
  <c r="CA24" i="87"/>
  <c r="BZ24" i="87"/>
  <c r="CA19" i="87"/>
  <c r="BZ19" i="87"/>
  <c r="CA13" i="87"/>
  <c r="BZ13" i="87"/>
  <c r="BV83" i="87"/>
  <c r="BU83" i="87"/>
  <c r="BV77" i="87"/>
  <c r="BU77" i="87"/>
  <c r="BV63" i="87"/>
  <c r="BU63" i="87"/>
  <c r="BV53" i="87"/>
  <c r="BU53" i="87"/>
  <c r="BV45" i="87"/>
  <c r="BU45" i="87"/>
  <c r="BV39" i="87"/>
  <c r="BU39" i="87"/>
  <c r="BV32" i="87"/>
  <c r="BU32" i="87"/>
  <c r="BV24" i="87"/>
  <c r="BU24" i="87"/>
  <c r="BV19" i="87"/>
  <c r="BU19" i="87"/>
  <c r="BV13" i="87"/>
  <c r="BU13" i="87"/>
  <c r="BQ83" i="87"/>
  <c r="BP83" i="87"/>
  <c r="BQ77" i="87"/>
  <c r="BP77" i="87"/>
  <c r="BQ63" i="87"/>
  <c r="BP63" i="87"/>
  <c r="BQ53" i="87"/>
  <c r="BP53" i="87"/>
  <c r="BQ45" i="87"/>
  <c r="BP45" i="87"/>
  <c r="BQ39" i="87"/>
  <c r="BP39" i="87"/>
  <c r="BQ32" i="87"/>
  <c r="BP32" i="87"/>
  <c r="BQ24" i="87"/>
  <c r="BP24" i="87"/>
  <c r="BQ19" i="87"/>
  <c r="BP19" i="87"/>
  <c r="BQ13" i="87"/>
  <c r="BP13" i="87"/>
  <c r="BL83" i="87"/>
  <c r="BK83" i="87"/>
  <c r="BL77" i="87"/>
  <c r="BK77" i="87"/>
  <c r="BL63" i="87"/>
  <c r="BK63" i="87"/>
  <c r="BL53" i="87"/>
  <c r="BK53" i="87"/>
  <c r="BL45" i="87"/>
  <c r="BK45" i="87"/>
  <c r="BL39" i="87"/>
  <c r="BK39" i="87"/>
  <c r="BL32" i="87"/>
  <c r="BK32" i="87"/>
  <c r="BL24" i="87"/>
  <c r="BK24" i="87"/>
  <c r="BL19" i="87"/>
  <c r="BK19" i="87"/>
  <c r="BL13" i="87"/>
  <c r="BK13" i="87"/>
  <c r="BG83" i="87"/>
  <c r="BF83" i="87"/>
  <c r="BG77" i="87"/>
  <c r="BF77" i="87"/>
  <c r="BG63" i="87"/>
  <c r="BF63" i="87"/>
  <c r="BG53" i="87"/>
  <c r="BF53" i="87"/>
  <c r="BG45" i="87"/>
  <c r="BF45" i="87"/>
  <c r="BG39" i="87"/>
  <c r="BF39" i="87"/>
  <c r="BG32" i="87"/>
  <c r="BF32" i="87"/>
  <c r="BG24" i="87"/>
  <c r="BF24" i="87"/>
  <c r="BG19" i="87"/>
  <c r="BF19" i="87"/>
  <c r="BG13" i="87"/>
  <c r="BF13" i="87"/>
  <c r="BB83" i="87"/>
  <c r="O61" i="70" s="1"/>
  <c r="BA83" i="87"/>
  <c r="N61" i="70" s="1"/>
  <c r="BB77" i="87"/>
  <c r="O58" i="70" s="1"/>
  <c r="BA77" i="87"/>
  <c r="N58" i="70" s="1"/>
  <c r="BB63" i="87"/>
  <c r="O55" i="70" s="1"/>
  <c r="BA63" i="87"/>
  <c r="N55" i="70" s="1"/>
  <c r="BB53" i="87"/>
  <c r="BA53" i="87"/>
  <c r="BB45" i="87"/>
  <c r="BA45" i="87"/>
  <c r="BB39" i="87"/>
  <c r="BA39" i="87"/>
  <c r="BB32" i="87"/>
  <c r="BA32" i="87"/>
  <c r="BB24" i="87"/>
  <c r="BA24" i="87"/>
  <c r="BB19" i="87"/>
  <c r="BA19" i="87"/>
  <c r="BB13" i="87"/>
  <c r="BA13" i="87"/>
  <c r="AV83" i="87"/>
  <c r="AU83" i="87"/>
  <c r="AV77" i="87"/>
  <c r="AU77" i="87"/>
  <c r="AV63" i="87"/>
  <c r="AU63" i="87"/>
  <c r="AV53" i="87"/>
  <c r="AU53" i="87"/>
  <c r="AV45" i="87"/>
  <c r="AU45" i="87"/>
  <c r="AV39" i="87"/>
  <c r="AU39" i="87"/>
  <c r="AV32" i="87"/>
  <c r="AU32" i="87"/>
  <c r="AV24" i="87"/>
  <c r="AU24" i="87"/>
  <c r="AV19" i="87"/>
  <c r="AU19" i="87"/>
  <c r="AQ83" i="87"/>
  <c r="AP83" i="87"/>
  <c r="AQ77" i="87"/>
  <c r="AP77" i="87"/>
  <c r="AQ63" i="87"/>
  <c r="O16" i="70" s="1"/>
  <c r="AP63" i="87"/>
  <c r="N16" i="70" s="1"/>
  <c r="AQ53" i="87"/>
  <c r="AP53" i="87"/>
  <c r="AQ45" i="87"/>
  <c r="AP45" i="87"/>
  <c r="AQ39" i="87"/>
  <c r="AP39" i="87"/>
  <c r="AQ32" i="87"/>
  <c r="AP32" i="87"/>
  <c r="AQ24" i="87"/>
  <c r="AP24" i="87"/>
  <c r="AQ19" i="87"/>
  <c r="AP19" i="87"/>
  <c r="AQ13" i="87"/>
  <c r="AP13" i="87"/>
  <c r="AL83" i="87"/>
  <c r="AK83" i="87"/>
  <c r="AL77" i="87"/>
  <c r="AK77" i="87"/>
  <c r="AL63" i="87"/>
  <c r="AK63" i="87"/>
  <c r="AL53" i="87"/>
  <c r="AK53" i="87"/>
  <c r="AL45" i="87"/>
  <c r="AK45" i="87"/>
  <c r="AL39" i="87"/>
  <c r="AK39" i="87"/>
  <c r="AL32" i="87"/>
  <c r="AK32" i="87"/>
  <c r="AL24" i="87"/>
  <c r="AK24" i="87"/>
  <c r="AL19" i="87"/>
  <c r="AK19" i="87"/>
  <c r="AL13" i="87"/>
  <c r="AK13" i="87"/>
  <c r="AG83" i="87"/>
  <c r="O27" i="70" s="1"/>
  <c r="AF83" i="87"/>
  <c r="N27" i="70" s="1"/>
  <c r="AG77" i="87"/>
  <c r="AF77" i="87"/>
  <c r="AG63" i="87"/>
  <c r="AF63" i="87"/>
  <c r="AG53" i="87"/>
  <c r="AF53" i="87"/>
  <c r="AG45" i="87"/>
  <c r="AF45" i="87"/>
  <c r="AG39" i="87"/>
  <c r="AF39" i="87"/>
  <c r="AG32" i="87"/>
  <c r="AF32" i="87"/>
  <c r="AG24" i="87"/>
  <c r="AF24" i="87"/>
  <c r="AG19" i="87"/>
  <c r="AF19" i="87"/>
  <c r="AG13" i="87"/>
  <c r="AF13" i="87"/>
  <c r="AB83" i="87"/>
  <c r="O26" i="70" s="1"/>
  <c r="AA83" i="87"/>
  <c r="N26" i="70" s="1"/>
  <c r="AB77" i="87"/>
  <c r="O21" i="70" s="1"/>
  <c r="AA77" i="87"/>
  <c r="AB63" i="87"/>
  <c r="O17" i="70" s="1"/>
  <c r="AA63" i="87"/>
  <c r="N17" i="70" s="1"/>
  <c r="AB53" i="87"/>
  <c r="AA53" i="87"/>
  <c r="AB45" i="87"/>
  <c r="AA45" i="87"/>
  <c r="AB39" i="87"/>
  <c r="AA39" i="87"/>
  <c r="AB32" i="87"/>
  <c r="AA32" i="87"/>
  <c r="AB24" i="87"/>
  <c r="AA24" i="87"/>
  <c r="AB19" i="87"/>
  <c r="AA19" i="87"/>
  <c r="AB13" i="87"/>
  <c r="AA13" i="87"/>
  <c r="W83" i="87"/>
  <c r="V83" i="87"/>
  <c r="W77" i="87"/>
  <c r="V77" i="87"/>
  <c r="W63" i="87"/>
  <c r="V63" i="87"/>
  <c r="W53" i="87"/>
  <c r="O6" i="70" s="1"/>
  <c r="V53" i="87"/>
  <c r="N6" i="70" s="1"/>
  <c r="W45" i="87"/>
  <c r="V45" i="87"/>
  <c r="W39" i="87"/>
  <c r="V39" i="87"/>
  <c r="W32" i="87"/>
  <c r="V32" i="87"/>
  <c r="W24" i="87"/>
  <c r="V24" i="87"/>
  <c r="W19" i="87"/>
  <c r="V19" i="87"/>
  <c r="W13" i="87"/>
  <c r="V13" i="87"/>
  <c r="R83" i="87"/>
  <c r="Q83" i="87"/>
  <c r="R77" i="87"/>
  <c r="Q77" i="87"/>
  <c r="R63" i="87"/>
  <c r="Q63" i="87"/>
  <c r="R53" i="87"/>
  <c r="Q53" i="87"/>
  <c r="R45" i="87"/>
  <c r="Q45" i="87"/>
  <c r="R39" i="87"/>
  <c r="Q39" i="87"/>
  <c r="R32" i="87"/>
  <c r="Q32" i="87"/>
  <c r="R24" i="87"/>
  <c r="Q24" i="87"/>
  <c r="R19" i="87"/>
  <c r="Q19" i="87"/>
  <c r="R13" i="87"/>
  <c r="Q13" i="87"/>
  <c r="M83" i="87"/>
  <c r="L83" i="87"/>
  <c r="M77" i="87"/>
  <c r="L77" i="87"/>
  <c r="M63" i="87"/>
  <c r="L63" i="87"/>
  <c r="M53" i="87"/>
  <c r="L53" i="87"/>
  <c r="M45" i="87"/>
  <c r="L45" i="87"/>
  <c r="M39" i="87"/>
  <c r="L39" i="87"/>
  <c r="M32" i="87"/>
  <c r="L32" i="87"/>
  <c r="M24" i="87"/>
  <c r="L24" i="87"/>
  <c r="M19" i="87"/>
  <c r="L19" i="87"/>
  <c r="M13" i="87"/>
  <c r="L13" i="87"/>
  <c r="H83" i="87"/>
  <c r="G83" i="87"/>
  <c r="N25" i="70" s="1"/>
  <c r="H77" i="87"/>
  <c r="G77" i="87"/>
  <c r="N20" i="70" s="1"/>
  <c r="H63" i="87"/>
  <c r="O14" i="70" s="1"/>
  <c r="G63" i="87"/>
  <c r="N14" i="70" s="1"/>
  <c r="H53" i="87"/>
  <c r="G53" i="87"/>
  <c r="H45" i="87"/>
  <c r="G45" i="87"/>
  <c r="H39" i="87"/>
  <c r="G39" i="87"/>
  <c r="H32" i="87"/>
  <c r="G32" i="87"/>
  <c r="H24" i="87"/>
  <c r="G24" i="87"/>
  <c r="H19" i="87"/>
  <c r="G19" i="87"/>
  <c r="H13" i="87"/>
  <c r="G13" i="87"/>
  <c r="W56" i="87" l="1"/>
  <c r="W84" i="87" s="1"/>
  <c r="G46" i="67" s="1"/>
  <c r="AG56" i="87"/>
  <c r="L56" i="87"/>
  <c r="L84" i="87" s="1"/>
  <c r="F44" i="67" s="1"/>
  <c r="Q56" i="87"/>
  <c r="Q84" i="87" s="1"/>
  <c r="F45" i="67" s="1"/>
  <c r="V56" i="87"/>
  <c r="V84" i="87" s="1"/>
  <c r="F46" i="67" s="1"/>
  <c r="AA56" i="87"/>
  <c r="N10" i="70" s="1"/>
  <c r="AF56" i="87"/>
  <c r="N7" i="70" s="1"/>
  <c r="AK56" i="87"/>
  <c r="N9" i="70" s="1"/>
  <c r="AP56" i="87"/>
  <c r="BL56" i="87"/>
  <c r="BL84" i="87" s="1"/>
  <c r="BA56" i="87"/>
  <c r="BA84" i="87" s="1"/>
  <c r="F50" i="67" s="1"/>
  <c r="BF56" i="87"/>
  <c r="N48" i="70" s="1"/>
  <c r="BK56" i="87"/>
  <c r="BK84" i="87" s="1"/>
  <c r="BP56" i="87"/>
  <c r="N51" i="70" s="1"/>
  <c r="BU56" i="87"/>
  <c r="BU84" i="87" s="1"/>
  <c r="BZ56" i="87"/>
  <c r="N66" i="70" s="1"/>
  <c r="CE56" i="87"/>
  <c r="O20" i="70"/>
  <c r="O25" i="70"/>
  <c r="BG56" i="87"/>
  <c r="BG84" i="87" s="1"/>
  <c r="G51" i="67" s="1"/>
  <c r="R56" i="87"/>
  <c r="R84" i="87" s="1"/>
  <c r="G45" i="67" s="1"/>
  <c r="M56" i="87"/>
  <c r="M84" i="87" s="1"/>
  <c r="G44" i="67" s="1"/>
  <c r="AA84" i="87"/>
  <c r="AF84" i="87"/>
  <c r="AP84" i="87"/>
  <c r="N8" i="70"/>
  <c r="BP84" i="87"/>
  <c r="F52" i="67" s="1"/>
  <c r="CE84" i="87"/>
  <c r="N32" i="70"/>
  <c r="AG84" i="87"/>
  <c r="O7" i="70"/>
  <c r="G56" i="87"/>
  <c r="CJ56" i="87"/>
  <c r="H56" i="87"/>
  <c r="O5" i="70" s="1"/>
  <c r="AB56" i="87"/>
  <c r="AL56" i="87"/>
  <c r="AQ56" i="87"/>
  <c r="BB56" i="87"/>
  <c r="BQ56" i="87"/>
  <c r="BV56" i="87"/>
  <c r="CA56" i="87"/>
  <c r="CF56" i="87"/>
  <c r="CK56" i="87"/>
  <c r="CG86" i="89"/>
  <c r="CF86" i="89"/>
  <c r="CG85" i="89"/>
  <c r="CF85" i="89"/>
  <c r="CG84" i="89"/>
  <c r="CF84" i="89"/>
  <c r="CG83" i="89"/>
  <c r="CF83" i="89"/>
  <c r="CG82" i="89"/>
  <c r="CF82" i="89"/>
  <c r="CG80" i="89"/>
  <c r="CF80" i="89"/>
  <c r="CG79" i="89"/>
  <c r="CF79" i="89"/>
  <c r="CG78" i="89"/>
  <c r="CF78" i="89"/>
  <c r="CG77" i="89"/>
  <c r="CF77" i="89"/>
  <c r="CG76" i="89"/>
  <c r="CF76" i="89"/>
  <c r="CG75" i="89"/>
  <c r="CF75" i="89"/>
  <c r="CG74" i="89"/>
  <c r="CF74" i="89"/>
  <c r="CG73" i="89"/>
  <c r="CF73" i="89"/>
  <c r="CG72" i="89"/>
  <c r="CF72" i="89"/>
  <c r="CG71" i="89"/>
  <c r="CF71" i="89"/>
  <c r="CG70" i="89"/>
  <c r="CF70" i="89"/>
  <c r="CG69" i="89"/>
  <c r="CF69" i="89"/>
  <c r="CG68" i="89"/>
  <c r="CF68" i="89"/>
  <c r="CG67" i="89"/>
  <c r="CF67" i="89"/>
  <c r="CG66" i="89"/>
  <c r="CF66" i="89"/>
  <c r="CG64" i="89"/>
  <c r="CF64" i="89"/>
  <c r="CG63" i="89"/>
  <c r="CF63" i="89"/>
  <c r="CG62" i="89"/>
  <c r="CF62" i="89"/>
  <c r="CG61" i="89"/>
  <c r="CF61" i="89"/>
  <c r="CG59" i="89"/>
  <c r="CF59" i="89"/>
  <c r="CG56" i="89"/>
  <c r="CF56" i="89"/>
  <c r="CG55" i="89"/>
  <c r="CF55" i="89"/>
  <c r="CG54" i="89"/>
  <c r="CF54" i="89"/>
  <c r="CG53" i="89"/>
  <c r="CF53" i="89"/>
  <c r="CG52" i="89"/>
  <c r="CF52" i="89"/>
  <c r="CG51" i="89"/>
  <c r="CF51" i="89"/>
  <c r="CG50" i="89"/>
  <c r="CF50" i="89"/>
  <c r="CG49" i="89"/>
  <c r="CF49" i="89"/>
  <c r="CG48" i="89"/>
  <c r="CF48" i="89"/>
  <c r="CG46" i="89"/>
  <c r="CF46" i="89"/>
  <c r="CG45" i="89"/>
  <c r="CF45" i="89"/>
  <c r="CG44" i="89"/>
  <c r="CF44" i="89"/>
  <c r="CG43" i="89"/>
  <c r="CF43" i="89"/>
  <c r="CG42" i="89"/>
  <c r="CF42" i="89"/>
  <c r="CG40" i="89"/>
  <c r="CF40" i="89"/>
  <c r="CG39" i="89"/>
  <c r="CF39" i="89"/>
  <c r="CG38" i="89"/>
  <c r="CF38" i="89"/>
  <c r="CG37" i="89"/>
  <c r="CF37" i="89"/>
  <c r="CG36" i="89"/>
  <c r="CF36" i="89"/>
  <c r="CG35" i="89"/>
  <c r="CF35" i="89"/>
  <c r="CG33" i="89"/>
  <c r="CF33" i="89"/>
  <c r="CG32" i="89"/>
  <c r="CF32" i="89"/>
  <c r="CG31" i="89"/>
  <c r="CF31" i="89"/>
  <c r="CG30" i="89"/>
  <c r="CF30" i="89"/>
  <c r="CG29" i="89"/>
  <c r="CF29" i="89"/>
  <c r="CG28" i="89"/>
  <c r="CF28" i="89"/>
  <c r="CG26" i="89"/>
  <c r="CF26" i="89"/>
  <c r="CG25" i="89"/>
  <c r="CF25" i="89"/>
  <c r="CG24" i="89"/>
  <c r="CF24" i="89"/>
  <c r="CG23" i="89"/>
  <c r="CF23" i="89"/>
  <c r="CG22" i="89"/>
  <c r="CF22" i="89"/>
  <c r="CG21" i="89"/>
  <c r="CF21" i="89"/>
  <c r="CG19" i="89"/>
  <c r="CF19" i="89"/>
  <c r="CG18" i="89"/>
  <c r="CF18" i="89"/>
  <c r="CG17" i="89"/>
  <c r="CF17" i="89"/>
  <c r="CG15" i="89"/>
  <c r="CF15" i="89"/>
  <c r="CG14" i="89"/>
  <c r="CF14" i="89"/>
  <c r="CG13" i="89"/>
  <c r="CF13" i="89"/>
  <c r="CG12" i="89"/>
  <c r="CF12" i="89"/>
  <c r="CG10" i="89"/>
  <c r="CG8" i="89"/>
  <c r="CF8" i="89"/>
  <c r="CG7" i="89"/>
  <c r="CF7" i="89"/>
  <c r="CG6" i="89"/>
  <c r="CF6" i="89"/>
  <c r="CH6" i="89"/>
  <c r="CB87" i="89"/>
  <c r="CA87" i="89"/>
  <c r="CB81" i="89"/>
  <c r="CA81" i="89"/>
  <c r="CB65" i="89"/>
  <c r="CA65" i="89"/>
  <c r="CB57" i="89"/>
  <c r="CA57" i="89"/>
  <c r="CB47" i="89"/>
  <c r="CA47" i="89"/>
  <c r="CB41" i="89"/>
  <c r="CA41" i="89"/>
  <c r="CB34" i="89"/>
  <c r="CA34" i="89"/>
  <c r="CB27" i="89"/>
  <c r="CA27" i="89"/>
  <c r="CB20" i="89"/>
  <c r="CA20" i="89"/>
  <c r="CB16" i="89"/>
  <c r="CA16" i="89"/>
  <c r="CB11" i="89"/>
  <c r="CA11" i="89"/>
  <c r="CA60" i="89" s="1"/>
  <c r="BF84" i="87" l="1"/>
  <c r="F51" i="67" s="1"/>
  <c r="N47" i="70"/>
  <c r="AK84" i="87"/>
  <c r="BZ84" i="87"/>
  <c r="CB60" i="89"/>
  <c r="G36" i="70"/>
  <c r="G67" i="77"/>
  <c r="G40" i="70"/>
  <c r="G80" i="77"/>
  <c r="BV84" i="87"/>
  <c r="O50" i="70"/>
  <c r="F38" i="70"/>
  <c r="F73" i="77"/>
  <c r="G38" i="70"/>
  <c r="G73" i="77"/>
  <c r="CA88" i="89"/>
  <c r="F32" i="70"/>
  <c r="F55" i="77"/>
  <c r="F36" i="70"/>
  <c r="F67" i="77"/>
  <c r="F40" i="70"/>
  <c r="F80" i="77"/>
  <c r="O48" i="70"/>
  <c r="CF57" i="89"/>
  <c r="CG57" i="89"/>
  <c r="CK84" i="87"/>
  <c r="O33" i="70"/>
  <c r="AB84" i="87"/>
  <c r="O10" i="70"/>
  <c r="CA84" i="87"/>
  <c r="O66" i="70"/>
  <c r="AQ84" i="87"/>
  <c r="O8" i="70"/>
  <c r="CJ84" i="87"/>
  <c r="N33" i="70"/>
  <c r="AL84" i="87"/>
  <c r="O9" i="70"/>
  <c r="G84" i="87"/>
  <c r="F43" i="67" s="1"/>
  <c r="N5" i="70"/>
  <c r="BQ84" i="87"/>
  <c r="G52" i="67" s="1"/>
  <c r="O51" i="70"/>
  <c r="CF84" i="87"/>
  <c r="O32" i="70"/>
  <c r="H84" i="87"/>
  <c r="G43" i="67" s="1"/>
  <c r="BB84" i="87"/>
  <c r="G50" i="67" s="1"/>
  <c r="O47" i="70"/>
  <c r="BW87" i="89"/>
  <c r="BV87" i="89"/>
  <c r="BW81" i="89"/>
  <c r="BV81" i="89"/>
  <c r="BW65" i="89"/>
  <c r="BV65" i="89"/>
  <c r="BW57" i="89"/>
  <c r="BV57" i="89"/>
  <c r="BW47" i="89"/>
  <c r="BV47" i="89"/>
  <c r="BW41" i="89"/>
  <c r="BV41" i="89"/>
  <c r="BW34" i="89"/>
  <c r="BV34" i="89"/>
  <c r="BW27" i="89"/>
  <c r="BV27" i="89"/>
  <c r="BW20" i="89"/>
  <c r="BV20" i="89"/>
  <c r="BW16" i="89"/>
  <c r="BV16" i="89"/>
  <c r="BW11" i="89"/>
  <c r="BV11" i="89"/>
  <c r="BV60" i="89" s="1"/>
  <c r="BR87" i="89"/>
  <c r="BQ87" i="89"/>
  <c r="BR81" i="89"/>
  <c r="BQ81" i="89"/>
  <c r="BR65" i="89"/>
  <c r="BQ65" i="89"/>
  <c r="BR57" i="89"/>
  <c r="BQ57" i="89"/>
  <c r="BR47" i="89"/>
  <c r="BQ47" i="89"/>
  <c r="BR41" i="89"/>
  <c r="BQ41" i="89"/>
  <c r="BR34" i="89"/>
  <c r="BQ34" i="89"/>
  <c r="BR27" i="89"/>
  <c r="BQ27" i="89"/>
  <c r="BR20" i="89"/>
  <c r="BQ20" i="89"/>
  <c r="BR16" i="89"/>
  <c r="BQ16" i="89"/>
  <c r="BR11" i="89"/>
  <c r="BR60" i="89" s="1"/>
  <c r="BQ11" i="89"/>
  <c r="BM87" i="89"/>
  <c r="BL87" i="89"/>
  <c r="BM81" i="89"/>
  <c r="BL81" i="89"/>
  <c r="BM65" i="89"/>
  <c r="BL65" i="89"/>
  <c r="BM57" i="89"/>
  <c r="BL57" i="89"/>
  <c r="BM47" i="89"/>
  <c r="BL47" i="89"/>
  <c r="BM41" i="89"/>
  <c r="BL41" i="89"/>
  <c r="BM34" i="89"/>
  <c r="BL34" i="89"/>
  <c r="BM27" i="89"/>
  <c r="BL27" i="89"/>
  <c r="BM20" i="89"/>
  <c r="BL20" i="89"/>
  <c r="BM16" i="89"/>
  <c r="BL16" i="89"/>
  <c r="BM11" i="89"/>
  <c r="BL11" i="89"/>
  <c r="BL60" i="89" s="1"/>
  <c r="BH87" i="89"/>
  <c r="BG87" i="89"/>
  <c r="BH81" i="89"/>
  <c r="BG81" i="89"/>
  <c r="BH65" i="89"/>
  <c r="BG65" i="89"/>
  <c r="BH57" i="89"/>
  <c r="BG57" i="89"/>
  <c r="BH47" i="89"/>
  <c r="BG47" i="89"/>
  <c r="BH41" i="89"/>
  <c r="BG41" i="89"/>
  <c r="BH34" i="89"/>
  <c r="BG34" i="89"/>
  <c r="BH27" i="89"/>
  <c r="BG27" i="89"/>
  <c r="BH20" i="89"/>
  <c r="BG20" i="89"/>
  <c r="BH16" i="89"/>
  <c r="BG16" i="89"/>
  <c r="BH11" i="89"/>
  <c r="BH60" i="89" s="1"/>
  <c r="BG11" i="89"/>
  <c r="BC87" i="89"/>
  <c r="BB87" i="89"/>
  <c r="BC81" i="89"/>
  <c r="BB81" i="89"/>
  <c r="BC65" i="89"/>
  <c r="BB65" i="89"/>
  <c r="BC57" i="89"/>
  <c r="BB57" i="89"/>
  <c r="BC47" i="89"/>
  <c r="BB47" i="89"/>
  <c r="BC41" i="89"/>
  <c r="BB41" i="89"/>
  <c r="BC34" i="89"/>
  <c r="BB34" i="89"/>
  <c r="BC27" i="89"/>
  <c r="BB27" i="89"/>
  <c r="BC20" i="89"/>
  <c r="BB20" i="89"/>
  <c r="BC16" i="89"/>
  <c r="BB16" i="89"/>
  <c r="BC11" i="89"/>
  <c r="BB11" i="89"/>
  <c r="BB60" i="89" s="1"/>
  <c r="AX87" i="89"/>
  <c r="AW87" i="89"/>
  <c r="AX81" i="89"/>
  <c r="AW81" i="89"/>
  <c r="AX65" i="89"/>
  <c r="AW65" i="89"/>
  <c r="AX57" i="89"/>
  <c r="AW57" i="89"/>
  <c r="AX47" i="89"/>
  <c r="AW47" i="89"/>
  <c r="AX41" i="89"/>
  <c r="AW41" i="89"/>
  <c r="AX34" i="89"/>
  <c r="AW34" i="89"/>
  <c r="AX27" i="89"/>
  <c r="AW27" i="89"/>
  <c r="AX20" i="89"/>
  <c r="AW20" i="89"/>
  <c r="AX16" i="89"/>
  <c r="AW16" i="89"/>
  <c r="AX11" i="89"/>
  <c r="AW11" i="89"/>
  <c r="AP87" i="89"/>
  <c r="AO87" i="89"/>
  <c r="AP81" i="89"/>
  <c r="AO81" i="89"/>
  <c r="AP65" i="89"/>
  <c r="AO65" i="89"/>
  <c r="AP57" i="89"/>
  <c r="AO57" i="89"/>
  <c r="AP47" i="89"/>
  <c r="AO47" i="89"/>
  <c r="AP41" i="89"/>
  <c r="AO41" i="89"/>
  <c r="AP34" i="89"/>
  <c r="AO34" i="89"/>
  <c r="AP27" i="89"/>
  <c r="AO27" i="89"/>
  <c r="AP20" i="89"/>
  <c r="AO20" i="89"/>
  <c r="AP16" i="89"/>
  <c r="AO16" i="89"/>
  <c r="AP11" i="89"/>
  <c r="AO11" i="89"/>
  <c r="AO60" i="89" s="1"/>
  <c r="AK87" i="89"/>
  <c r="AJ87" i="89"/>
  <c r="AK81" i="89"/>
  <c r="AJ81" i="89"/>
  <c r="AK65" i="89"/>
  <c r="AJ65" i="89"/>
  <c r="AK57" i="89"/>
  <c r="G46" i="77" s="1"/>
  <c r="AJ57" i="89"/>
  <c r="F46" i="77" s="1"/>
  <c r="AK47" i="89"/>
  <c r="AJ47" i="89"/>
  <c r="AK41" i="89"/>
  <c r="AJ41" i="89"/>
  <c r="AK34" i="89"/>
  <c r="AJ34" i="89"/>
  <c r="AK27" i="89"/>
  <c r="AJ27" i="89"/>
  <c r="AK20" i="89"/>
  <c r="AJ20" i="89"/>
  <c r="AK16" i="89"/>
  <c r="AJ16" i="89"/>
  <c r="AK11" i="89"/>
  <c r="AJ11" i="89"/>
  <c r="AF87" i="89"/>
  <c r="AE87" i="89"/>
  <c r="AF81" i="89"/>
  <c r="AE81" i="89"/>
  <c r="AF65" i="89"/>
  <c r="AE65" i="89"/>
  <c r="AF57" i="89"/>
  <c r="AE57" i="89"/>
  <c r="AF47" i="89"/>
  <c r="AE47" i="89"/>
  <c r="AF41" i="89"/>
  <c r="AE41" i="89"/>
  <c r="AF34" i="89"/>
  <c r="AE34" i="89"/>
  <c r="AF27" i="89"/>
  <c r="AE27" i="89"/>
  <c r="AF20" i="89"/>
  <c r="AE20" i="89"/>
  <c r="AF16" i="89"/>
  <c r="AE16" i="89"/>
  <c r="AF11" i="89"/>
  <c r="AE11" i="89"/>
  <c r="AE60" i="89" s="1"/>
  <c r="AA87" i="89"/>
  <c r="Z87" i="89"/>
  <c r="AA81" i="89"/>
  <c r="Z81" i="89"/>
  <c r="AA65" i="89"/>
  <c r="Z65" i="89"/>
  <c r="AA57" i="89"/>
  <c r="Z57" i="89"/>
  <c r="AA47" i="89"/>
  <c r="Z47" i="89"/>
  <c r="AA41" i="89"/>
  <c r="Z41" i="89"/>
  <c r="AA34" i="89"/>
  <c r="Z34" i="89"/>
  <c r="AA27" i="89"/>
  <c r="Z27" i="89"/>
  <c r="AA20" i="89"/>
  <c r="Z20" i="89"/>
  <c r="AA16" i="89"/>
  <c r="Z16" i="89"/>
  <c r="AA11" i="89"/>
  <c r="Z11" i="89"/>
  <c r="V87" i="89"/>
  <c r="U87" i="89"/>
  <c r="V81" i="89"/>
  <c r="U81" i="89"/>
  <c r="V65" i="89"/>
  <c r="U65" i="89"/>
  <c r="V57" i="89"/>
  <c r="U57" i="89"/>
  <c r="V47" i="89"/>
  <c r="U47" i="89"/>
  <c r="V41" i="89"/>
  <c r="U41" i="89"/>
  <c r="V34" i="89"/>
  <c r="U34" i="89"/>
  <c r="V27" i="89"/>
  <c r="U27" i="89"/>
  <c r="V20" i="89"/>
  <c r="U20" i="89"/>
  <c r="V16" i="89"/>
  <c r="U16" i="89"/>
  <c r="V11" i="89"/>
  <c r="U11" i="89"/>
  <c r="U60" i="89" s="1"/>
  <c r="Q87" i="89"/>
  <c r="P87" i="89"/>
  <c r="Q81" i="89"/>
  <c r="P81" i="89"/>
  <c r="Q65" i="89"/>
  <c r="P65" i="89"/>
  <c r="Q57" i="89"/>
  <c r="P57" i="89"/>
  <c r="Q47" i="89"/>
  <c r="P47" i="89"/>
  <c r="Q41" i="89"/>
  <c r="P41" i="89"/>
  <c r="Q34" i="89"/>
  <c r="P34" i="89"/>
  <c r="Q27" i="89"/>
  <c r="P27" i="89"/>
  <c r="Q20" i="89"/>
  <c r="P20" i="89"/>
  <c r="Q16" i="89"/>
  <c r="P16" i="89"/>
  <c r="Q11" i="89"/>
  <c r="P11" i="89"/>
  <c r="L87" i="89"/>
  <c r="K87" i="89"/>
  <c r="L81" i="89"/>
  <c r="K81" i="89"/>
  <c r="L65" i="89"/>
  <c r="K65" i="89"/>
  <c r="L57" i="89"/>
  <c r="K57" i="89"/>
  <c r="L47" i="89"/>
  <c r="K47" i="89"/>
  <c r="L41" i="89"/>
  <c r="K41" i="89"/>
  <c r="L34" i="89"/>
  <c r="K34" i="89"/>
  <c r="L27" i="89"/>
  <c r="K27" i="89"/>
  <c r="L20" i="89"/>
  <c r="K20" i="89"/>
  <c r="L16" i="89"/>
  <c r="K16" i="89"/>
  <c r="L11" i="89"/>
  <c r="CF10" i="89"/>
  <c r="G87" i="89"/>
  <c r="F87" i="89"/>
  <c r="G81" i="89"/>
  <c r="F81" i="89"/>
  <c r="G65" i="89"/>
  <c r="F65" i="89"/>
  <c r="G57" i="89"/>
  <c r="F57" i="89"/>
  <c r="G47" i="89"/>
  <c r="F47" i="89"/>
  <c r="G41" i="89"/>
  <c r="F41" i="89"/>
  <c r="G34" i="89"/>
  <c r="F34" i="89"/>
  <c r="G27" i="89"/>
  <c r="F27" i="89"/>
  <c r="G20" i="89"/>
  <c r="F20" i="89"/>
  <c r="G16" i="89"/>
  <c r="F16" i="89"/>
  <c r="G9" i="97"/>
  <c r="G31" i="91"/>
  <c r="G18" i="91"/>
  <c r="H96" i="61"/>
  <c r="G96" i="61"/>
  <c r="H87" i="61"/>
  <c r="G87" i="61"/>
  <c r="G74" i="61"/>
  <c r="I74" i="61" s="1"/>
  <c r="H64" i="61"/>
  <c r="G64" i="61"/>
  <c r="N17" i="86"/>
  <c r="N12" i="86"/>
  <c r="M17" i="86"/>
  <c r="M12" i="86"/>
  <c r="F17" i="86"/>
  <c r="F12" i="86"/>
  <c r="H18" i="79"/>
  <c r="G18" i="79"/>
  <c r="H14" i="79"/>
  <c r="G14" i="79"/>
  <c r="H11" i="79"/>
  <c r="H24" i="79" s="1"/>
  <c r="G11" i="79"/>
  <c r="H8" i="79"/>
  <c r="G8" i="79"/>
  <c r="H69" i="65"/>
  <c r="G69" i="65"/>
  <c r="H65" i="65"/>
  <c r="H61" i="65"/>
  <c r="G61" i="65"/>
  <c r="H53" i="65"/>
  <c r="G53" i="65"/>
  <c r="H49" i="65"/>
  <c r="G49" i="65"/>
  <c r="H46" i="65"/>
  <c r="G46" i="65"/>
  <c r="H39" i="65"/>
  <c r="G39" i="65"/>
  <c r="H16" i="65"/>
  <c r="G16" i="65"/>
  <c r="H40" i="77"/>
  <c r="AA58" i="89"/>
  <c r="G74" i="70"/>
  <c r="G62" i="70"/>
  <c r="G59" i="70"/>
  <c r="G56" i="70"/>
  <c r="F74" i="70"/>
  <c r="F62" i="70"/>
  <c r="F59" i="70"/>
  <c r="F56" i="70"/>
  <c r="M52" i="78"/>
  <c r="M41" i="78"/>
  <c r="M46" i="78" s="1"/>
  <c r="M33" i="78"/>
  <c r="M7" i="78"/>
  <c r="M5" i="78"/>
  <c r="G19" i="67"/>
  <c r="F24" i="67"/>
  <c r="F23" i="67"/>
  <c r="F22" i="67"/>
  <c r="F21" i="67"/>
  <c r="F19" i="67"/>
  <c r="L60" i="89" l="1"/>
  <c r="L88" i="89" s="1"/>
  <c r="G12" i="67" s="1"/>
  <c r="V60" i="89"/>
  <c r="AP60" i="89"/>
  <c r="BC60" i="89"/>
  <c r="G49" i="70" s="1"/>
  <c r="BM60" i="89"/>
  <c r="BW60" i="89"/>
  <c r="G24" i="79"/>
  <c r="I64" i="61"/>
  <c r="AJ60" i="89"/>
  <c r="AW60" i="89"/>
  <c r="F55" i="67"/>
  <c r="BB88" i="89"/>
  <c r="F36" i="67" s="1"/>
  <c r="F49" i="70"/>
  <c r="F50" i="77"/>
  <c r="M25" i="78"/>
  <c r="CG47" i="89"/>
  <c r="CG34" i="89"/>
  <c r="CG27" i="89"/>
  <c r="CG41" i="89"/>
  <c r="AK60" i="89"/>
  <c r="AX60" i="89"/>
  <c r="BG60" i="89"/>
  <c r="BQ60" i="89"/>
  <c r="I87" i="61"/>
  <c r="CF27" i="89"/>
  <c r="CF41" i="89"/>
  <c r="CF81" i="89"/>
  <c r="CF16" i="89"/>
  <c r="AE88" i="89"/>
  <c r="F26" i="67" s="1"/>
  <c r="F7" i="70"/>
  <c r="F41" i="77"/>
  <c r="E41" i="77"/>
  <c r="F15" i="70"/>
  <c r="F66" i="77"/>
  <c r="F25" i="70"/>
  <c r="F77" i="77"/>
  <c r="AO88" i="89"/>
  <c r="F33" i="67" s="1"/>
  <c r="F8" i="70"/>
  <c r="F47" i="77"/>
  <c r="CG16" i="89"/>
  <c r="CG20" i="89"/>
  <c r="AP88" i="89"/>
  <c r="G33" i="67" s="1"/>
  <c r="G8" i="70"/>
  <c r="G47" i="77"/>
  <c r="G48" i="77" s="1"/>
  <c r="BL88" i="89"/>
  <c r="F58" i="77"/>
  <c r="BV88" i="89"/>
  <c r="F34" i="70"/>
  <c r="F57" i="77"/>
  <c r="CF20" i="89"/>
  <c r="CF34" i="89"/>
  <c r="CF47" i="89"/>
  <c r="F20" i="70"/>
  <c r="F71" i="77"/>
  <c r="AJ88" i="89"/>
  <c r="F32" i="67" s="1"/>
  <c r="F9" i="70"/>
  <c r="AW88" i="89"/>
  <c r="F28" i="67" s="1"/>
  <c r="F30" i="67" s="1"/>
  <c r="F48" i="70"/>
  <c r="F43" i="77"/>
  <c r="BM88" i="89"/>
  <c r="G58" i="77"/>
  <c r="CB88" i="89"/>
  <c r="G32" i="70"/>
  <c r="G55" i="77"/>
  <c r="BW88" i="89"/>
  <c r="G34" i="70"/>
  <c r="G20" i="70"/>
  <c r="G71" i="77"/>
  <c r="G72" i="77" s="1"/>
  <c r="G74" i="77" s="1"/>
  <c r="CG81" i="89"/>
  <c r="P7" i="97" s="1"/>
  <c r="M48" i="78"/>
  <c r="F26" i="70"/>
  <c r="F78" i="77"/>
  <c r="CF87" i="89"/>
  <c r="G26" i="70"/>
  <c r="G78" i="77"/>
  <c r="G25" i="70"/>
  <c r="G77" i="77"/>
  <c r="CG87" i="89"/>
  <c r="P8" i="97" s="1"/>
  <c r="G50" i="77"/>
  <c r="BH88" i="89"/>
  <c r="G37" i="67" s="1"/>
  <c r="G51" i="77"/>
  <c r="G50" i="70"/>
  <c r="AF60" i="89"/>
  <c r="G41" i="77" s="1"/>
  <c r="I96" i="61"/>
  <c r="AB58" i="89"/>
  <c r="I40" i="77"/>
  <c r="G32" i="91"/>
  <c r="G34" i="91" s="1"/>
  <c r="BR88" i="89"/>
  <c r="G33" i="70"/>
  <c r="G56" i="77"/>
  <c r="G15" i="70"/>
  <c r="G66" i="77"/>
  <c r="G68" i="77" s="1"/>
  <c r="F14" i="70"/>
  <c r="CF65" i="89"/>
  <c r="G14" i="70"/>
  <c r="CG65" i="89"/>
  <c r="P6" i="97" s="1"/>
  <c r="P9" i="97" s="1"/>
  <c r="U88" i="89"/>
  <c r="F16" i="67" s="1"/>
  <c r="F47" i="70"/>
  <c r="V88" i="89"/>
  <c r="G16" i="67" s="1"/>
  <c r="G47" i="70"/>
  <c r="Q60" i="89"/>
  <c r="Q88" i="89" s="1"/>
  <c r="G13" i="67" s="1"/>
  <c r="N18" i="86"/>
  <c r="H66" i="65"/>
  <c r="H70" i="65" s="1"/>
  <c r="H42" i="65"/>
  <c r="H54" i="65" s="1"/>
  <c r="G66" i="65"/>
  <c r="G70" i="65" s="1"/>
  <c r="G55" i="67"/>
  <c r="G97" i="61"/>
  <c r="H97" i="61"/>
  <c r="H115" i="61" s="1"/>
  <c r="P60" i="89"/>
  <c r="P88" i="89" s="1"/>
  <c r="F13" i="67" s="1"/>
  <c r="K11" i="89"/>
  <c r="F18" i="86"/>
  <c r="M18" i="86"/>
  <c r="F25" i="67"/>
  <c r="F31" i="91"/>
  <c r="F18" i="91"/>
  <c r="J9" i="90"/>
  <c r="I9" i="90"/>
  <c r="H9" i="90"/>
  <c r="G9" i="90"/>
  <c r="F9" i="90"/>
  <c r="E9" i="90"/>
  <c r="D9" i="90"/>
  <c r="C9" i="90"/>
  <c r="F87" i="61"/>
  <c r="BC88" i="89" l="1"/>
  <c r="G36" i="67" s="1"/>
  <c r="AF88" i="89"/>
  <c r="G26" i="67" s="1"/>
  <c r="BG88" i="89"/>
  <c r="F37" i="67" s="1"/>
  <c r="F50" i="70"/>
  <c r="F51" i="77"/>
  <c r="H8" i="77"/>
  <c r="G59" i="77"/>
  <c r="AX88" i="89"/>
  <c r="G28" i="67" s="1"/>
  <c r="G30" i="67" s="1"/>
  <c r="G48" i="70"/>
  <c r="G43" i="77"/>
  <c r="G44" i="77" s="1"/>
  <c r="AK88" i="89"/>
  <c r="G32" i="67" s="1"/>
  <c r="G9" i="70"/>
  <c r="G40" i="67"/>
  <c r="BQ88" i="89"/>
  <c r="F40" i="67" s="1"/>
  <c r="F33" i="70"/>
  <c r="F56" i="77"/>
  <c r="F59" i="77" s="1"/>
  <c r="M55" i="78"/>
  <c r="G79" i="77"/>
  <c r="G81" i="77" s="1"/>
  <c r="G52" i="77"/>
  <c r="G7" i="70"/>
  <c r="AV6" i="87"/>
  <c r="G41" i="65"/>
  <c r="G42" i="65" s="1"/>
  <c r="G54" i="65" s="1"/>
  <c r="G115" i="61"/>
  <c r="I115" i="61" s="1"/>
  <c r="I97" i="61"/>
  <c r="K60" i="89"/>
  <c r="K88" i="89" s="1"/>
  <c r="F12" i="67" s="1"/>
  <c r="F32" i="91"/>
  <c r="F34" i="91" s="1"/>
  <c r="BH83" i="87"/>
  <c r="BH77" i="87"/>
  <c r="BH63" i="87"/>
  <c r="BH53" i="87"/>
  <c r="BH45" i="87"/>
  <c r="BH39" i="87"/>
  <c r="BH32" i="87"/>
  <c r="BH24" i="87"/>
  <c r="BH19" i="87"/>
  <c r="BH13" i="87"/>
  <c r="BC83" i="87"/>
  <c r="P61" i="70" s="1"/>
  <c r="BC77" i="87"/>
  <c r="P58" i="70" s="1"/>
  <c r="BC63" i="87"/>
  <c r="P55" i="70" s="1"/>
  <c r="BC53" i="87"/>
  <c r="BC45" i="87"/>
  <c r="BC39" i="87"/>
  <c r="BC32" i="87"/>
  <c r="BC24" i="87"/>
  <c r="BC19" i="87"/>
  <c r="BC13" i="87"/>
  <c r="S83" i="87"/>
  <c r="S77" i="87"/>
  <c r="S63" i="87"/>
  <c r="S53" i="87"/>
  <c r="S45" i="87"/>
  <c r="S39" i="87"/>
  <c r="S32" i="87"/>
  <c r="S24" i="87"/>
  <c r="S19" i="87"/>
  <c r="S13" i="87"/>
  <c r="N83" i="87"/>
  <c r="N77" i="87"/>
  <c r="N63" i="87"/>
  <c r="N53" i="87"/>
  <c r="N45" i="87"/>
  <c r="N39" i="87"/>
  <c r="N32" i="87"/>
  <c r="N24" i="87"/>
  <c r="N19" i="87"/>
  <c r="N13" i="87"/>
  <c r="I83" i="87"/>
  <c r="I77" i="87"/>
  <c r="I63" i="87"/>
  <c r="I53" i="87"/>
  <c r="I45" i="87"/>
  <c r="I39" i="87"/>
  <c r="I32" i="87"/>
  <c r="I24" i="87"/>
  <c r="I19" i="87"/>
  <c r="I13" i="87"/>
  <c r="F26" i="77"/>
  <c r="F14" i="77"/>
  <c r="F9" i="89" s="1"/>
  <c r="BC56" i="87" l="1"/>
  <c r="P47" i="70" s="1"/>
  <c r="F41" i="65"/>
  <c r="AU6" i="87"/>
  <c r="H6" i="67"/>
  <c r="H14" i="77"/>
  <c r="H9" i="89" s="1"/>
  <c r="I56" i="87"/>
  <c r="BH56" i="87"/>
  <c r="P48" i="70" s="1"/>
  <c r="AV13" i="87"/>
  <c r="AV56" i="87" s="1"/>
  <c r="CP6" i="87"/>
  <c r="S56" i="87"/>
  <c r="P25" i="70"/>
  <c r="P20" i="70"/>
  <c r="P14" i="70"/>
  <c r="CF9" i="89"/>
  <c r="F11" i="89"/>
  <c r="N56" i="87"/>
  <c r="N84" i="87" s="1"/>
  <c r="C6" i="97"/>
  <c r="F6" i="97"/>
  <c r="O6" i="97"/>
  <c r="C7" i="97"/>
  <c r="F7" i="97"/>
  <c r="O7" i="97"/>
  <c r="C8" i="97"/>
  <c r="F8" i="97"/>
  <c r="O8" i="97"/>
  <c r="H9" i="97"/>
  <c r="I8" i="97" l="1"/>
  <c r="L8" i="97" s="1"/>
  <c r="R8" i="97" s="1"/>
  <c r="P5" i="70"/>
  <c r="CO6" i="87"/>
  <c r="AU13" i="87"/>
  <c r="AU56" i="87" s="1"/>
  <c r="I7" i="97"/>
  <c r="L7" i="97" s="1"/>
  <c r="R7" i="97" s="1"/>
  <c r="O11" i="70"/>
  <c r="CP56" i="87"/>
  <c r="AV84" i="87"/>
  <c r="S84" i="87"/>
  <c r="H45" i="67" s="1"/>
  <c r="H44" i="67"/>
  <c r="BH84" i="87"/>
  <c r="H51" i="67" s="1"/>
  <c r="BC84" i="87"/>
  <c r="H50" i="67" s="1"/>
  <c r="I84" i="87"/>
  <c r="F60" i="89"/>
  <c r="CF11" i="89"/>
  <c r="C9" i="97"/>
  <c r="O9" i="97"/>
  <c r="F9" i="97"/>
  <c r="I6" i="97"/>
  <c r="L6" i="97" s="1"/>
  <c r="AU84" i="87" l="1"/>
  <c r="N11" i="70"/>
  <c r="CO56" i="87"/>
  <c r="G47" i="67"/>
  <c r="G48" i="67"/>
  <c r="CP84" i="87"/>
  <c r="F88" i="89"/>
  <c r="F5" i="70"/>
  <c r="H43" i="67"/>
  <c r="I9" i="97"/>
  <c r="L9" i="97"/>
  <c r="R6" i="97"/>
  <c r="R9" i="97" s="1"/>
  <c r="F48" i="67" l="1"/>
  <c r="F47" i="67"/>
  <c r="CO84" i="87"/>
  <c r="K19" i="95" l="1"/>
  <c r="J19" i="95"/>
  <c r="I19" i="95"/>
  <c r="G19" i="95"/>
  <c r="F19" i="95"/>
  <c r="E19" i="95"/>
  <c r="D19" i="95"/>
  <c r="C19" i="95"/>
  <c r="B19" i="95"/>
  <c r="L18" i="95"/>
  <c r="L17" i="95"/>
  <c r="K15" i="95"/>
  <c r="J15" i="95"/>
  <c r="I15" i="95"/>
  <c r="G15" i="95"/>
  <c r="F15" i="95"/>
  <c r="F20" i="95" s="1"/>
  <c r="E15" i="95"/>
  <c r="D15" i="95"/>
  <c r="C15" i="95"/>
  <c r="B15" i="95"/>
  <c r="B20" i="95" s="1"/>
  <c r="L14" i="95"/>
  <c r="L13" i="95"/>
  <c r="L12" i="95"/>
  <c r="L11" i="95"/>
  <c r="L15" i="95" s="1"/>
  <c r="L9" i="95"/>
  <c r="K8" i="95"/>
  <c r="J8" i="95"/>
  <c r="I8" i="95"/>
  <c r="I20" i="95" s="1"/>
  <c r="H8" i="95"/>
  <c r="G8" i="95"/>
  <c r="H20" i="95" s="1"/>
  <c r="F8" i="95"/>
  <c r="E8" i="95"/>
  <c r="D8" i="95"/>
  <c r="C8" i="95"/>
  <c r="B8" i="95"/>
  <c r="L7" i="95"/>
  <c r="L6" i="95"/>
  <c r="L5" i="95"/>
  <c r="L4" i="95"/>
  <c r="L3" i="95"/>
  <c r="M25" i="94"/>
  <c r="L25" i="94"/>
  <c r="K25" i="94"/>
  <c r="J25" i="94"/>
  <c r="I25" i="94"/>
  <c r="H25" i="94"/>
  <c r="G25" i="94"/>
  <c r="F25" i="94"/>
  <c r="E25" i="94"/>
  <c r="D25" i="94"/>
  <c r="C25" i="94"/>
  <c r="O24" i="94"/>
  <c r="O23" i="94"/>
  <c r="O22" i="94"/>
  <c r="O21" i="94"/>
  <c r="O20" i="94"/>
  <c r="O19" i="94"/>
  <c r="O18" i="94"/>
  <c r="Q18" i="94" s="1"/>
  <c r="O16" i="94"/>
  <c r="N14" i="94"/>
  <c r="M14" i="94"/>
  <c r="L14" i="94"/>
  <c r="K14" i="94"/>
  <c r="J14" i="94"/>
  <c r="J26" i="94" s="1"/>
  <c r="I14" i="94"/>
  <c r="H14" i="94"/>
  <c r="H26" i="94" s="1"/>
  <c r="G14" i="94"/>
  <c r="F14" i="94"/>
  <c r="F26" i="94" s="1"/>
  <c r="E14" i="94"/>
  <c r="D14" i="94"/>
  <c r="D26" i="94" s="1"/>
  <c r="C14" i="94"/>
  <c r="O13" i="94"/>
  <c r="O12" i="94"/>
  <c r="O11" i="94"/>
  <c r="O10" i="94"/>
  <c r="O9" i="94"/>
  <c r="O8" i="94"/>
  <c r="O7" i="94"/>
  <c r="O6" i="94"/>
  <c r="O5" i="94"/>
  <c r="O4" i="94"/>
  <c r="J13" i="93"/>
  <c r="J11" i="93"/>
  <c r="G11" i="93"/>
  <c r="G13" i="93" s="1"/>
  <c r="K10" i="93"/>
  <c r="K8" i="93"/>
  <c r="K6" i="93"/>
  <c r="M8" i="92"/>
  <c r="L8" i="92"/>
  <c r="K8" i="92"/>
  <c r="J8" i="92"/>
  <c r="I8" i="92"/>
  <c r="H8" i="92"/>
  <c r="G8" i="92"/>
  <c r="F8" i="92"/>
  <c r="E8" i="92"/>
  <c r="N7" i="92"/>
  <c r="N6" i="92"/>
  <c r="N5" i="92"/>
  <c r="E31" i="91"/>
  <c r="D31" i="91"/>
  <c r="E18" i="91"/>
  <c r="D18" i="91"/>
  <c r="K20" i="95" l="1"/>
  <c r="C20" i="95"/>
  <c r="E32" i="91"/>
  <c r="E34" i="91" s="1"/>
  <c r="G20" i="95"/>
  <c r="D20" i="95"/>
  <c r="E26" i="94"/>
  <c r="I26" i="94"/>
  <c r="M26" i="94"/>
  <c r="L8" i="95"/>
  <c r="L19" i="95"/>
  <c r="D32" i="91"/>
  <c r="D34" i="91" s="1"/>
  <c r="N8" i="92"/>
  <c r="K11" i="93"/>
  <c r="K13" i="93" s="1"/>
  <c r="E20" i="95"/>
  <c r="J20" i="95"/>
  <c r="L26" i="94"/>
  <c r="C26" i="94"/>
  <c r="G26" i="94"/>
  <c r="K26" i="94"/>
  <c r="O14" i="94"/>
  <c r="D41" i="65" l="1"/>
  <c r="AS6" i="87"/>
  <c r="E41" i="65"/>
  <c r="AT6" i="87"/>
  <c r="L20" i="95"/>
  <c r="AG81" i="89"/>
  <c r="H20" i="70" l="1"/>
  <c r="H71" i="77"/>
  <c r="H72" i="77" s="1"/>
  <c r="F64" i="61"/>
  <c r="E64" i="61"/>
  <c r="D64" i="61"/>
  <c r="C64" i="61"/>
  <c r="F96" i="61" l="1"/>
  <c r="F74" i="61"/>
  <c r="F18" i="79"/>
  <c r="F14" i="79"/>
  <c r="F11" i="79"/>
  <c r="F8" i="79"/>
  <c r="F69" i="65"/>
  <c r="F65" i="65"/>
  <c r="F61" i="65"/>
  <c r="F53" i="65"/>
  <c r="F49" i="65"/>
  <c r="F46" i="65"/>
  <c r="F39" i="65"/>
  <c r="F16" i="65"/>
  <c r="CL83" i="87"/>
  <c r="CL77" i="87"/>
  <c r="CL63" i="87"/>
  <c r="CL53" i="87"/>
  <c r="CL45" i="87"/>
  <c r="CL39" i="87"/>
  <c r="CL32" i="87"/>
  <c r="CL24" i="87"/>
  <c r="CL19" i="87"/>
  <c r="CL13" i="87"/>
  <c r="CG83" i="87"/>
  <c r="CG77" i="87"/>
  <c r="CG63" i="87"/>
  <c r="CG53" i="87"/>
  <c r="CG45" i="87"/>
  <c r="CG39" i="87"/>
  <c r="CG32" i="87"/>
  <c r="CG24" i="87"/>
  <c r="CG19" i="87"/>
  <c r="CG13" i="87"/>
  <c r="CB83" i="87"/>
  <c r="CB77" i="87"/>
  <c r="CB63" i="87"/>
  <c r="CB53" i="87"/>
  <c r="CB45" i="87"/>
  <c r="CB39" i="87"/>
  <c r="CB32" i="87"/>
  <c r="CB24" i="87"/>
  <c r="CB19" i="87"/>
  <c r="CB13" i="87"/>
  <c r="BW83" i="87"/>
  <c r="CO83" i="87" s="1"/>
  <c r="BW77" i="87"/>
  <c r="CO77" i="87" s="1"/>
  <c r="BW63" i="87"/>
  <c r="CO63" i="87" s="1"/>
  <c r="BW53" i="87"/>
  <c r="CO53" i="87" s="1"/>
  <c r="BW45" i="87"/>
  <c r="CO45" i="87" s="1"/>
  <c r="BW39" i="87"/>
  <c r="CO39" i="87" s="1"/>
  <c r="BW32" i="87"/>
  <c r="CO32" i="87" s="1"/>
  <c r="BW24" i="87"/>
  <c r="CO24" i="87" s="1"/>
  <c r="BW19" i="87"/>
  <c r="CO19" i="87" s="1"/>
  <c r="BW13" i="87"/>
  <c r="BR83" i="87"/>
  <c r="BR77" i="87"/>
  <c r="BR63" i="87"/>
  <c r="BR53" i="87"/>
  <c r="BR45" i="87"/>
  <c r="BR39" i="87"/>
  <c r="BR32" i="87"/>
  <c r="BR24" i="87"/>
  <c r="BR19" i="87"/>
  <c r="BR13" i="87"/>
  <c r="BM83" i="87"/>
  <c r="BM77" i="87"/>
  <c r="BM63" i="87"/>
  <c r="BM53" i="87"/>
  <c r="BM45" i="87"/>
  <c r="BM39" i="87"/>
  <c r="BM32" i="87"/>
  <c r="BM24" i="87"/>
  <c r="BM19" i="87"/>
  <c r="BM13" i="87"/>
  <c r="AR83" i="87"/>
  <c r="AR77" i="87"/>
  <c r="AR63" i="87"/>
  <c r="P16" i="70" s="1"/>
  <c r="AR53" i="87"/>
  <c r="AR45" i="87"/>
  <c r="AR39" i="87"/>
  <c r="AR32" i="87"/>
  <c r="AR24" i="87"/>
  <c r="AR19" i="87"/>
  <c r="AR13" i="87"/>
  <c r="AM83" i="87"/>
  <c r="AM77" i="87"/>
  <c r="AM63" i="87"/>
  <c r="AM53" i="87"/>
  <c r="AM45" i="87"/>
  <c r="AM39" i="87"/>
  <c r="AM32" i="87"/>
  <c r="AM24" i="87"/>
  <c r="AM19" i="87"/>
  <c r="AM13" i="87"/>
  <c r="AH83" i="87"/>
  <c r="AH77" i="87"/>
  <c r="AH63" i="87"/>
  <c r="AH53" i="87"/>
  <c r="AH45" i="87"/>
  <c r="AH39" i="87"/>
  <c r="AH32" i="87"/>
  <c r="AH24" i="87"/>
  <c r="AH19" i="87"/>
  <c r="AH13" i="87"/>
  <c r="AC83" i="87"/>
  <c r="P26" i="70" s="1"/>
  <c r="AC77" i="87"/>
  <c r="AC63" i="87"/>
  <c r="P17" i="70" s="1"/>
  <c r="AC53" i="87"/>
  <c r="AC45" i="87"/>
  <c r="AC39" i="87"/>
  <c r="AC32" i="87"/>
  <c r="AC24" i="87"/>
  <c r="AC19" i="87"/>
  <c r="AC13" i="87"/>
  <c r="X83" i="87"/>
  <c r="X77" i="87"/>
  <c r="X63" i="87"/>
  <c r="X53" i="87"/>
  <c r="X45" i="87"/>
  <c r="X39" i="87"/>
  <c r="X32" i="87"/>
  <c r="X24" i="87"/>
  <c r="X19" i="87"/>
  <c r="X13" i="87"/>
  <c r="H87" i="89"/>
  <c r="H81" i="89"/>
  <c r="H65" i="89"/>
  <c r="H57" i="89"/>
  <c r="H47" i="89"/>
  <c r="H41" i="89"/>
  <c r="H34" i="89"/>
  <c r="H27" i="89"/>
  <c r="H20" i="89"/>
  <c r="H16" i="89"/>
  <c r="H11" i="89"/>
  <c r="CQ24" i="87" l="1"/>
  <c r="CQ53" i="87"/>
  <c r="AC56" i="87"/>
  <c r="P10" i="70" s="1"/>
  <c r="AM56" i="87"/>
  <c r="P9" i="70" s="1"/>
  <c r="BM56" i="87"/>
  <c r="CG56" i="87"/>
  <c r="P32" i="70" s="1"/>
  <c r="CQ32" i="87"/>
  <c r="CO13" i="87"/>
  <c r="BW56" i="87"/>
  <c r="P50" i="70" s="1"/>
  <c r="CQ63" i="87"/>
  <c r="E6" i="97" s="1"/>
  <c r="CQ39" i="87"/>
  <c r="AH56" i="87"/>
  <c r="P7" i="70" s="1"/>
  <c r="CQ19" i="87"/>
  <c r="CQ45" i="87"/>
  <c r="N21" i="70"/>
  <c r="N23" i="70" s="1"/>
  <c r="P21" i="70"/>
  <c r="F24" i="79"/>
  <c r="X56" i="87"/>
  <c r="CQ13" i="87"/>
  <c r="CQ77" i="87"/>
  <c r="E7" i="97" s="1"/>
  <c r="AR56" i="87"/>
  <c r="P8" i="70" s="1"/>
  <c r="BR56" i="87"/>
  <c r="CB56" i="87"/>
  <c r="CL56" i="87"/>
  <c r="P27" i="70"/>
  <c r="CQ83" i="87"/>
  <c r="F66" i="65"/>
  <c r="F70" i="65" s="1"/>
  <c r="H60" i="89"/>
  <c r="BM84" i="87"/>
  <c r="F42" i="65"/>
  <c r="F54" i="65" s="1"/>
  <c r="F97" i="61"/>
  <c r="F115" i="61" s="1"/>
  <c r="CC87" i="89"/>
  <c r="CC81" i="89"/>
  <c r="CC65" i="89"/>
  <c r="CC57" i="89"/>
  <c r="CC47" i="89"/>
  <c r="CC41" i="89"/>
  <c r="CC34" i="89"/>
  <c r="CC27" i="89"/>
  <c r="CC20" i="89"/>
  <c r="CC16" i="89"/>
  <c r="CC11" i="89"/>
  <c r="BX87" i="89"/>
  <c r="BX81" i="89"/>
  <c r="BX65" i="89"/>
  <c r="BX57" i="89"/>
  <c r="BX47" i="89"/>
  <c r="BX41" i="89"/>
  <c r="BX34" i="89"/>
  <c r="BX27" i="89"/>
  <c r="BX20" i="89"/>
  <c r="BX16" i="89"/>
  <c r="BX11" i="89"/>
  <c r="BS87" i="89"/>
  <c r="BS81" i="89"/>
  <c r="BS65" i="89"/>
  <c r="BS57" i="89"/>
  <c r="BS47" i="89"/>
  <c r="BS41" i="89"/>
  <c r="BS34" i="89"/>
  <c r="BS27" i="89"/>
  <c r="BS20" i="89"/>
  <c r="BS16" i="89"/>
  <c r="BS11" i="89"/>
  <c r="BN87" i="89"/>
  <c r="BN81" i="89"/>
  <c r="BN65" i="89"/>
  <c r="BN57" i="89"/>
  <c r="BN47" i="89"/>
  <c r="BN41" i="89"/>
  <c r="BN34" i="89"/>
  <c r="BN27" i="89"/>
  <c r="BN20" i="89"/>
  <c r="BN16" i="89"/>
  <c r="BN11" i="89"/>
  <c r="BI87" i="89"/>
  <c r="BI81" i="89"/>
  <c r="BI65" i="89"/>
  <c r="BI57" i="89"/>
  <c r="BI47" i="89"/>
  <c r="BI41" i="89"/>
  <c r="BI34" i="89"/>
  <c r="BI27" i="89"/>
  <c r="BI20" i="89"/>
  <c r="BI16" i="89"/>
  <c r="BI11" i="89"/>
  <c r="BD87" i="89"/>
  <c r="BD81" i="89"/>
  <c r="BD65" i="89"/>
  <c r="BD57" i="89"/>
  <c r="BD47" i="89"/>
  <c r="BD41" i="89"/>
  <c r="BD34" i="89"/>
  <c r="BD27" i="89"/>
  <c r="BD20" i="89"/>
  <c r="BD16" i="89"/>
  <c r="BD11" i="89"/>
  <c r="AY87" i="89"/>
  <c r="AY81" i="89"/>
  <c r="AY65" i="89"/>
  <c r="AY57" i="89"/>
  <c r="AY47" i="89"/>
  <c r="AY41" i="89"/>
  <c r="AY34" i="89"/>
  <c r="AY27" i="89"/>
  <c r="AY20" i="89"/>
  <c r="AY16" i="89"/>
  <c r="AY11" i="89"/>
  <c r="AQ87" i="89"/>
  <c r="AQ81" i="89"/>
  <c r="AQ65" i="89"/>
  <c r="AQ57" i="89"/>
  <c r="AQ47" i="89"/>
  <c r="AQ41" i="89"/>
  <c r="AQ34" i="89"/>
  <c r="AQ27" i="89"/>
  <c r="AQ20" i="89"/>
  <c r="AQ16" i="89"/>
  <c r="AQ11" i="89"/>
  <c r="AL87" i="89"/>
  <c r="AL81" i="89"/>
  <c r="AL65" i="89"/>
  <c r="AL57" i="89"/>
  <c r="AL47" i="89"/>
  <c r="AL41" i="89"/>
  <c r="AL34" i="89"/>
  <c r="AL27" i="89"/>
  <c r="AL20" i="89"/>
  <c r="AL16" i="89"/>
  <c r="AL11" i="89"/>
  <c r="AG87" i="89"/>
  <c r="AG65" i="89"/>
  <c r="AG57" i="89"/>
  <c r="AG47" i="89"/>
  <c r="AG41" i="89"/>
  <c r="AG34" i="89"/>
  <c r="AG27" i="89"/>
  <c r="AG20" i="89"/>
  <c r="AG16" i="89"/>
  <c r="AB87" i="89"/>
  <c r="AB81" i="89"/>
  <c r="AB65" i="89"/>
  <c r="AB57" i="89"/>
  <c r="AB47" i="89"/>
  <c r="AB41" i="89"/>
  <c r="AB34" i="89"/>
  <c r="AB27" i="89"/>
  <c r="AB20" i="89"/>
  <c r="AB16" i="89"/>
  <c r="AB11" i="89"/>
  <c r="W87" i="89"/>
  <c r="W81" i="89"/>
  <c r="W65" i="89"/>
  <c r="W57" i="89"/>
  <c r="W47" i="89"/>
  <c r="W41" i="89"/>
  <c r="W34" i="89"/>
  <c r="W27" i="89"/>
  <c r="W20" i="89"/>
  <c r="W16" i="89"/>
  <c r="W11" i="89"/>
  <c r="R87" i="89"/>
  <c r="R81" i="89"/>
  <c r="R65" i="89"/>
  <c r="H14" i="70" s="1"/>
  <c r="R57" i="89"/>
  <c r="R47" i="89"/>
  <c r="R41" i="89"/>
  <c r="R34" i="89"/>
  <c r="R27" i="89"/>
  <c r="R20" i="89"/>
  <c r="R11" i="89"/>
  <c r="M87" i="89"/>
  <c r="M81" i="89"/>
  <c r="M65" i="89"/>
  <c r="M57" i="89"/>
  <c r="M47" i="89"/>
  <c r="M41" i="89"/>
  <c r="M34" i="89"/>
  <c r="M27" i="89"/>
  <c r="M20" i="89"/>
  <c r="M16" i="89"/>
  <c r="M11" i="89"/>
  <c r="CH86" i="89"/>
  <c r="CH85" i="89"/>
  <c r="CH84" i="89"/>
  <c r="CH83" i="89"/>
  <c r="CH82" i="89"/>
  <c r="CH80" i="89"/>
  <c r="CH79" i="89"/>
  <c r="CH78" i="89"/>
  <c r="CH77" i="89"/>
  <c r="CH76" i="89"/>
  <c r="CH75" i="89"/>
  <c r="CH74" i="89"/>
  <c r="CH73" i="89"/>
  <c r="CH72" i="89"/>
  <c r="CH71" i="89"/>
  <c r="CH70" i="89"/>
  <c r="CH69" i="89"/>
  <c r="CH68" i="89"/>
  <c r="CH67" i="89"/>
  <c r="CH66" i="89"/>
  <c r="CH64" i="89"/>
  <c r="CH63" i="89"/>
  <c r="CH62" i="89"/>
  <c r="CH61" i="89"/>
  <c r="CH59" i="89"/>
  <c r="CH56" i="89"/>
  <c r="CH55" i="89"/>
  <c r="CH54" i="89"/>
  <c r="CH53" i="89"/>
  <c r="CH52" i="89"/>
  <c r="CH51" i="89"/>
  <c r="CH50" i="89"/>
  <c r="CH49" i="89"/>
  <c r="CH48" i="89"/>
  <c r="CH46" i="89"/>
  <c r="CH45" i="89"/>
  <c r="CH44" i="89"/>
  <c r="CH43" i="89"/>
  <c r="CH42" i="89"/>
  <c r="CH40" i="89"/>
  <c r="CH39" i="89"/>
  <c r="CH38" i="89"/>
  <c r="CH37" i="89"/>
  <c r="CH36" i="89"/>
  <c r="CH35" i="89"/>
  <c r="CH33" i="89"/>
  <c r="CH32" i="89"/>
  <c r="CH31" i="89"/>
  <c r="CH30" i="89"/>
  <c r="CH29" i="89"/>
  <c r="CH28" i="89"/>
  <c r="CH26" i="89"/>
  <c r="CH25" i="89"/>
  <c r="CH24" i="89"/>
  <c r="CH23" i="89"/>
  <c r="CH22" i="89"/>
  <c r="CH21" i="89"/>
  <c r="CH19" i="89"/>
  <c r="CH18" i="89"/>
  <c r="CH17" i="89"/>
  <c r="CH15" i="89"/>
  <c r="CH14" i="89"/>
  <c r="CH12" i="89"/>
  <c r="CH10" i="89"/>
  <c r="CH8" i="89"/>
  <c r="CH7" i="89"/>
  <c r="F79" i="77"/>
  <c r="F72" i="77"/>
  <c r="F68" i="77"/>
  <c r="F40" i="77"/>
  <c r="Z58" i="89" s="1"/>
  <c r="N74" i="70"/>
  <c r="C62" i="70"/>
  <c r="D62" i="70"/>
  <c r="E62" i="70"/>
  <c r="H62" i="70"/>
  <c r="N62" i="70"/>
  <c r="H56" i="70"/>
  <c r="E56" i="70"/>
  <c r="D56" i="70"/>
  <c r="C56" i="70"/>
  <c r="E59" i="70"/>
  <c r="D59" i="70"/>
  <c r="C59" i="70"/>
  <c r="H59" i="70"/>
  <c r="N59" i="70"/>
  <c r="N56" i="70"/>
  <c r="H74" i="70"/>
  <c r="H25" i="67"/>
  <c r="H38" i="70" l="1"/>
  <c r="H73" i="77"/>
  <c r="H74" i="77" s="1"/>
  <c r="H40" i="70"/>
  <c r="H80" i="77"/>
  <c r="P6" i="70"/>
  <c r="CQ56" i="87"/>
  <c r="H36" i="70"/>
  <c r="H67" i="77"/>
  <c r="H26" i="70"/>
  <c r="H78" i="77"/>
  <c r="CB84" i="87"/>
  <c r="P66" i="70"/>
  <c r="P74" i="70" s="1"/>
  <c r="H25" i="70"/>
  <c r="H28" i="70" s="1"/>
  <c r="H77" i="77"/>
  <c r="H79" i="77" s="1"/>
  <c r="H15" i="70"/>
  <c r="H18" i="70" s="1"/>
  <c r="H66" i="77"/>
  <c r="BR84" i="87"/>
  <c r="P51" i="70"/>
  <c r="AM84" i="87"/>
  <c r="CL84" i="87"/>
  <c r="P33" i="70"/>
  <c r="F81" i="77"/>
  <c r="CH58" i="89"/>
  <c r="N18" i="70"/>
  <c r="F74" i="77"/>
  <c r="H23" i="70"/>
  <c r="W60" i="89"/>
  <c r="BD60" i="89"/>
  <c r="BN60" i="89"/>
  <c r="AY60" i="89"/>
  <c r="BS60" i="89"/>
  <c r="CC60" i="89"/>
  <c r="CG84" i="87"/>
  <c r="X84" i="87"/>
  <c r="AC84" i="87"/>
  <c r="BW84" i="87"/>
  <c r="AR84" i="87"/>
  <c r="M60" i="89"/>
  <c r="M88" i="89" s="1"/>
  <c r="H12" i="67" s="1"/>
  <c r="AQ60" i="89"/>
  <c r="BX60" i="89"/>
  <c r="H88" i="89"/>
  <c r="AH84" i="87"/>
  <c r="F27" i="77"/>
  <c r="AL60" i="89"/>
  <c r="H9" i="70" s="1"/>
  <c r="BI60" i="89"/>
  <c r="AG60" i="89"/>
  <c r="CH41" i="89"/>
  <c r="CH65" i="89"/>
  <c r="Q6" i="97" s="1"/>
  <c r="CH81" i="89"/>
  <c r="Q7" i="97" s="1"/>
  <c r="K7" i="97" s="1"/>
  <c r="CH87" i="89"/>
  <c r="Q8" i="97" s="1"/>
  <c r="CH27" i="89"/>
  <c r="CH47" i="89"/>
  <c r="CH34" i="89"/>
  <c r="CH20" i="89"/>
  <c r="CH11" i="89"/>
  <c r="CH57" i="89"/>
  <c r="CH9" i="89"/>
  <c r="CQ84" i="87" l="1"/>
  <c r="Q9" i="97"/>
  <c r="T6" i="97"/>
  <c r="H32" i="70"/>
  <c r="H55" i="77"/>
  <c r="BN88" i="89"/>
  <c r="H58" i="77"/>
  <c r="H8" i="70"/>
  <c r="H47" i="77"/>
  <c r="H48" i="77" s="1"/>
  <c r="H68" i="77"/>
  <c r="K6" i="97"/>
  <c r="H48" i="70"/>
  <c r="H43" i="77"/>
  <c r="H44" i="77" s="1"/>
  <c r="H55" i="67"/>
  <c r="H81" i="77"/>
  <c r="H50" i="70"/>
  <c r="H51" i="77"/>
  <c r="I51" i="77" s="1"/>
  <c r="BS88" i="89"/>
  <c r="H33" i="70"/>
  <c r="H56" i="77"/>
  <c r="W88" i="89"/>
  <c r="H47" i="70"/>
  <c r="H46" i="67"/>
  <c r="H34" i="70"/>
  <c r="H57" i="77"/>
  <c r="BD88" i="89"/>
  <c r="H36" i="67" s="1"/>
  <c r="H49" i="70"/>
  <c r="H50" i="77"/>
  <c r="I50" i="77" s="1"/>
  <c r="H7" i="70"/>
  <c r="H41" i="77"/>
  <c r="I41" i="77" s="1"/>
  <c r="H52" i="67"/>
  <c r="H53" i="67" s="1"/>
  <c r="H47" i="67"/>
  <c r="AB60" i="89"/>
  <c r="N41" i="70"/>
  <c r="N53" i="70"/>
  <c r="N12" i="70"/>
  <c r="AG88" i="89"/>
  <c r="H26" i="67" s="1"/>
  <c r="AQ88" i="89"/>
  <c r="H33" i="67" s="1"/>
  <c r="CC88" i="89"/>
  <c r="BI88" i="89"/>
  <c r="H37" i="67" s="1"/>
  <c r="AY88" i="89"/>
  <c r="H28" i="67" s="1"/>
  <c r="AL88" i="89"/>
  <c r="H32" i="67" s="1"/>
  <c r="BX88" i="89"/>
  <c r="H40" i="67" s="1"/>
  <c r="H59" i="77" l="1"/>
  <c r="H52" i="77"/>
  <c r="H16" i="67"/>
  <c r="H17" i="67" s="1"/>
  <c r="AB88" i="89"/>
  <c r="H6" i="70"/>
  <c r="N63" i="70"/>
  <c r="H53" i="70"/>
  <c r="H49" i="67"/>
  <c r="H56" i="67" s="1"/>
  <c r="H41" i="70"/>
  <c r="F44" i="77"/>
  <c r="E16" i="65"/>
  <c r="E53" i="65"/>
  <c r="E49" i="65"/>
  <c r="D46" i="65"/>
  <c r="C46" i="65"/>
  <c r="E46" i="65"/>
  <c r="D16" i="65"/>
  <c r="C16" i="65"/>
  <c r="H63" i="70" l="1"/>
  <c r="F52" i="77"/>
  <c r="N75" i="70"/>
  <c r="H38" i="67"/>
  <c r="H54" i="67"/>
  <c r="H30" i="67"/>
  <c r="F48" i="77"/>
  <c r="H34" i="67"/>
  <c r="F53" i="77" l="1"/>
  <c r="F60" i="77" s="1"/>
  <c r="H75" i="70"/>
  <c r="CI83" i="87"/>
  <c r="CI77" i="87"/>
  <c r="CI63" i="87"/>
  <c r="CI53" i="87"/>
  <c r="CI45" i="87"/>
  <c r="CI39" i="87"/>
  <c r="CI32" i="87"/>
  <c r="CI24" i="87"/>
  <c r="CI19" i="87"/>
  <c r="CI13" i="87"/>
  <c r="E24" i="67"/>
  <c r="E23" i="67"/>
  <c r="E22" i="67"/>
  <c r="E21" i="67"/>
  <c r="E19" i="67"/>
  <c r="E96" i="61"/>
  <c r="E87" i="61"/>
  <c r="E74" i="61"/>
  <c r="L7" i="86"/>
  <c r="L6" i="86"/>
  <c r="E17" i="86"/>
  <c r="E12" i="86"/>
  <c r="H17" i="86"/>
  <c r="H12" i="86"/>
  <c r="E18" i="79"/>
  <c r="E14" i="79"/>
  <c r="E11" i="79"/>
  <c r="E8" i="79"/>
  <c r="E69" i="65"/>
  <c r="E65" i="65"/>
  <c r="E61" i="65"/>
  <c r="E39" i="65"/>
  <c r="CN55" i="87"/>
  <c r="E24" i="79" l="1"/>
  <c r="F82" i="77"/>
  <c r="E18" i="86"/>
  <c r="H18" i="86"/>
  <c r="CI56" i="87"/>
  <c r="M33" i="70" s="1"/>
  <c r="E66" i="65"/>
  <c r="E70" i="65" s="1"/>
  <c r="E97" i="61"/>
  <c r="E115" i="61" s="1"/>
  <c r="CD83" i="87"/>
  <c r="CD77" i="87"/>
  <c r="CD63" i="87"/>
  <c r="CD53" i="87"/>
  <c r="CD45" i="87"/>
  <c r="CD39" i="87"/>
  <c r="CD32" i="87"/>
  <c r="CD24" i="87"/>
  <c r="CD19" i="87"/>
  <c r="CD13" i="87"/>
  <c r="BY83" i="87"/>
  <c r="E8" i="97" s="1"/>
  <c r="BY77" i="87"/>
  <c r="BY63" i="87"/>
  <c r="BY53" i="87"/>
  <c r="BY45" i="87"/>
  <c r="BY39" i="87"/>
  <c r="BY32" i="87"/>
  <c r="BY24" i="87"/>
  <c r="BY19" i="87"/>
  <c r="BY13" i="87"/>
  <c r="BT83" i="87"/>
  <c r="BT77" i="87"/>
  <c r="BT63" i="87"/>
  <c r="BT53" i="87"/>
  <c r="BT45" i="87"/>
  <c r="BT39" i="87"/>
  <c r="BT32" i="87"/>
  <c r="BT24" i="87"/>
  <c r="BT19" i="87"/>
  <c r="BT13" i="87"/>
  <c r="BO83" i="87"/>
  <c r="BO77" i="87"/>
  <c r="BO63" i="87"/>
  <c r="BO53" i="87"/>
  <c r="BO45" i="87"/>
  <c r="BO39" i="87"/>
  <c r="BO32" i="87"/>
  <c r="BO24" i="87"/>
  <c r="BO19" i="87"/>
  <c r="BO13" i="87"/>
  <c r="BJ83" i="87"/>
  <c r="BJ77" i="87"/>
  <c r="BJ63" i="87"/>
  <c r="BJ53" i="87"/>
  <c r="BJ45" i="87"/>
  <c r="BJ39" i="87"/>
  <c r="BJ32" i="87"/>
  <c r="BJ24" i="87"/>
  <c r="BJ19" i="87"/>
  <c r="BJ13" i="87"/>
  <c r="BE83" i="87"/>
  <c r="P62" i="70" s="1"/>
  <c r="BE77" i="87"/>
  <c r="P59" i="70" s="1"/>
  <c r="BE63" i="87"/>
  <c r="P56" i="70" s="1"/>
  <c r="BE53" i="87"/>
  <c r="BE45" i="87"/>
  <c r="BE39" i="87"/>
  <c r="BE32" i="87"/>
  <c r="BE24" i="87"/>
  <c r="BE19" i="87"/>
  <c r="BE13" i="87"/>
  <c r="AZ83" i="87"/>
  <c r="M61" i="70" s="1"/>
  <c r="AZ77" i="87"/>
  <c r="M58" i="70" s="1"/>
  <c r="AZ63" i="87"/>
  <c r="M55" i="70" s="1"/>
  <c r="AZ53" i="87"/>
  <c r="AZ45" i="87"/>
  <c r="AZ39" i="87"/>
  <c r="AZ32" i="87"/>
  <c r="AZ24" i="87"/>
  <c r="AZ19" i="87"/>
  <c r="AZ13" i="87"/>
  <c r="AT83" i="87"/>
  <c r="AT77" i="87"/>
  <c r="AT63" i="87"/>
  <c r="AT53" i="87"/>
  <c r="AT45" i="87"/>
  <c r="AT39" i="87"/>
  <c r="AT32" i="87"/>
  <c r="AT24" i="87"/>
  <c r="AT19" i="87"/>
  <c r="AT13" i="87"/>
  <c r="AO83" i="87"/>
  <c r="AO77" i="87"/>
  <c r="AO63" i="87"/>
  <c r="M16" i="70" s="1"/>
  <c r="AO53" i="87"/>
  <c r="AO45" i="87"/>
  <c r="AO39" i="87"/>
  <c r="AO32" i="87"/>
  <c r="AO24" i="87"/>
  <c r="AO19" i="87"/>
  <c r="AO13" i="87"/>
  <c r="AJ83" i="87"/>
  <c r="AJ77" i="87"/>
  <c r="AJ63" i="87"/>
  <c r="AJ53" i="87"/>
  <c r="AJ45" i="87"/>
  <c r="AJ39" i="87"/>
  <c r="AJ32" i="87"/>
  <c r="AJ24" i="87"/>
  <c r="AJ19" i="87"/>
  <c r="AJ13" i="87"/>
  <c r="AE83" i="87"/>
  <c r="M27" i="70" s="1"/>
  <c r="AE77" i="87"/>
  <c r="AE63" i="87"/>
  <c r="AE53" i="87"/>
  <c r="AE45" i="87"/>
  <c r="AE39" i="87"/>
  <c r="AE32" i="87"/>
  <c r="AE24" i="87"/>
  <c r="AE19" i="87"/>
  <c r="AE13" i="87"/>
  <c r="Z83" i="87"/>
  <c r="M26" i="70" s="1"/>
  <c r="Z77" i="87"/>
  <c r="M21" i="70" s="1"/>
  <c r="Z63" i="87"/>
  <c r="M17" i="70" s="1"/>
  <c r="Z53" i="87"/>
  <c r="Z45" i="87"/>
  <c r="Z39" i="87"/>
  <c r="Z32" i="87"/>
  <c r="Z24" i="87"/>
  <c r="Z19" i="87"/>
  <c r="Z13" i="87"/>
  <c r="U83" i="87"/>
  <c r="U77" i="87"/>
  <c r="U63" i="87"/>
  <c r="U53" i="87"/>
  <c r="M6" i="70" s="1"/>
  <c r="U45" i="87"/>
  <c r="U39" i="87"/>
  <c r="U32" i="87"/>
  <c r="U24" i="87"/>
  <c r="U19" i="87"/>
  <c r="U13" i="87"/>
  <c r="P83" i="87"/>
  <c r="P77" i="87"/>
  <c r="P63" i="87"/>
  <c r="P53" i="87"/>
  <c r="P45" i="87"/>
  <c r="P39" i="87"/>
  <c r="P32" i="87"/>
  <c r="P24" i="87"/>
  <c r="P19" i="87"/>
  <c r="P13" i="87"/>
  <c r="K83" i="87"/>
  <c r="K77" i="87"/>
  <c r="K63" i="87"/>
  <c r="K53" i="87"/>
  <c r="K45" i="87"/>
  <c r="K39" i="87"/>
  <c r="K32" i="87"/>
  <c r="K24" i="87"/>
  <c r="K19" i="87"/>
  <c r="K13" i="87"/>
  <c r="F83" i="87"/>
  <c r="F77" i="87"/>
  <c r="M20" i="70" s="1"/>
  <c r="F63" i="87"/>
  <c r="F53" i="87"/>
  <c r="F45" i="87"/>
  <c r="F39" i="87"/>
  <c r="F32" i="87"/>
  <c r="F24" i="87"/>
  <c r="F19" i="87"/>
  <c r="F13" i="87"/>
  <c r="CN51" i="87"/>
  <c r="CN82" i="87"/>
  <c r="CN81" i="87"/>
  <c r="CN80" i="87"/>
  <c r="CN79" i="87"/>
  <c r="CN78" i="87"/>
  <c r="CN76" i="87"/>
  <c r="CN75" i="87"/>
  <c r="CN74" i="87"/>
  <c r="CN73" i="87"/>
  <c r="CN72" i="87"/>
  <c r="CN71" i="87"/>
  <c r="CN70" i="87"/>
  <c r="CN69" i="87"/>
  <c r="CN68" i="87"/>
  <c r="CN67" i="87"/>
  <c r="CN66" i="87"/>
  <c r="CN65" i="87"/>
  <c r="CN64" i="87"/>
  <c r="CN62" i="87"/>
  <c r="CN61" i="87"/>
  <c r="CN60" i="87"/>
  <c r="CN59" i="87"/>
  <c r="CN58" i="87"/>
  <c r="CN57" i="87"/>
  <c r="CN54" i="87"/>
  <c r="CN52" i="87"/>
  <c r="CN50" i="87"/>
  <c r="CN49" i="87"/>
  <c r="CN47" i="87"/>
  <c r="CN46" i="87"/>
  <c r="CN44" i="87"/>
  <c r="CN43" i="87"/>
  <c r="CN42" i="87"/>
  <c r="CN41" i="87"/>
  <c r="CN40" i="87"/>
  <c r="CN38" i="87"/>
  <c r="CN37" i="87"/>
  <c r="CN36" i="87"/>
  <c r="CN35" i="87"/>
  <c r="CN34" i="87"/>
  <c r="CN33" i="87"/>
  <c r="CN31" i="87"/>
  <c r="CN30" i="87"/>
  <c r="CN29" i="87"/>
  <c r="CN28" i="87"/>
  <c r="CN27" i="87"/>
  <c r="CN26" i="87"/>
  <c r="CN25" i="87"/>
  <c r="CN23" i="87"/>
  <c r="CN22" i="87"/>
  <c r="CN21" i="87"/>
  <c r="CN18" i="87"/>
  <c r="CN17" i="87"/>
  <c r="CN16" i="87"/>
  <c r="CN15" i="87"/>
  <c r="CN14" i="87"/>
  <c r="CN12" i="87"/>
  <c r="CN11" i="87"/>
  <c r="CN9" i="87"/>
  <c r="CN8" i="87"/>
  <c r="CN7" i="87"/>
  <c r="CN6" i="87"/>
  <c r="M25" i="70" l="1"/>
  <c r="M14" i="70"/>
  <c r="T8" i="97"/>
  <c r="K8" i="97"/>
  <c r="K9" i="97" s="1"/>
  <c r="P18" i="70"/>
  <c r="P23" i="70"/>
  <c r="E9" i="97"/>
  <c r="M56" i="70"/>
  <c r="M59" i="70"/>
  <c r="M62" i="70"/>
  <c r="N28" i="70"/>
  <c r="CI84" i="87"/>
  <c r="Z56" i="87"/>
  <c r="M10" i="70" s="1"/>
  <c r="AJ56" i="87"/>
  <c r="M9" i="70" s="1"/>
  <c r="AT56" i="87"/>
  <c r="M11" i="70" s="1"/>
  <c r="BO56" i="87"/>
  <c r="BY56" i="87"/>
  <c r="BE56" i="87"/>
  <c r="M48" i="70" s="1"/>
  <c r="P56" i="87"/>
  <c r="P84" i="87" s="1"/>
  <c r="E45" i="67" s="1"/>
  <c r="F56" i="87"/>
  <c r="K56" i="87"/>
  <c r="U56" i="87"/>
  <c r="AO56" i="87"/>
  <c r="M8" i="70" s="1"/>
  <c r="AZ56" i="87"/>
  <c r="M47" i="70" s="1"/>
  <c r="BJ56" i="87"/>
  <c r="BT56" i="87"/>
  <c r="CD56" i="87"/>
  <c r="M32" i="70" s="1"/>
  <c r="AE56" i="87"/>
  <c r="M7" i="70" s="1"/>
  <c r="BZ87" i="89"/>
  <c r="BZ81" i="89"/>
  <c r="BZ65" i="89"/>
  <c r="BZ57" i="89"/>
  <c r="BZ47" i="89"/>
  <c r="BZ41" i="89"/>
  <c r="BZ34" i="89"/>
  <c r="BZ27" i="89"/>
  <c r="BZ20" i="89"/>
  <c r="BZ16" i="89"/>
  <c r="BZ11" i="89"/>
  <c r="BU87" i="89"/>
  <c r="BU81" i="89"/>
  <c r="BU65" i="89"/>
  <c r="BU57" i="89"/>
  <c r="BU47" i="89"/>
  <c r="BU41" i="89"/>
  <c r="BU34" i="89"/>
  <c r="BU27" i="89"/>
  <c r="BU20" i="89"/>
  <c r="BU16" i="89"/>
  <c r="BU11" i="89"/>
  <c r="BP87" i="89"/>
  <c r="BP81" i="89"/>
  <c r="BP65" i="89"/>
  <c r="BP57" i="89"/>
  <c r="BP47" i="89"/>
  <c r="BP41" i="89"/>
  <c r="BP34" i="89"/>
  <c r="BP27" i="89"/>
  <c r="BP20" i="89"/>
  <c r="BP16" i="89"/>
  <c r="BP11" i="89"/>
  <c r="BK87" i="89"/>
  <c r="BK81" i="89"/>
  <c r="BK65" i="89"/>
  <c r="BK57" i="89"/>
  <c r="BK47" i="89"/>
  <c r="BK41" i="89"/>
  <c r="BK34" i="89"/>
  <c r="BK27" i="89"/>
  <c r="BK20" i="89"/>
  <c r="BK16" i="89"/>
  <c r="BK11" i="89"/>
  <c r="BF87" i="89"/>
  <c r="BF81" i="89"/>
  <c r="BF65" i="89"/>
  <c r="BF57" i="89"/>
  <c r="BF47" i="89"/>
  <c r="BF41" i="89"/>
  <c r="BF34" i="89"/>
  <c r="BF27" i="89"/>
  <c r="BF20" i="89"/>
  <c r="BF16" i="89"/>
  <c r="BF11" i="89"/>
  <c r="BA87" i="89"/>
  <c r="BA81" i="89"/>
  <c r="BA65" i="89"/>
  <c r="BA57" i="89"/>
  <c r="BA47" i="89"/>
  <c r="BA41" i="89"/>
  <c r="BA34" i="89"/>
  <c r="BA27" i="89"/>
  <c r="BA20" i="89"/>
  <c r="BA16" i="89"/>
  <c r="BA11" i="89"/>
  <c r="AV87" i="89"/>
  <c r="AV81" i="89"/>
  <c r="AV65" i="89"/>
  <c r="AV57" i="89"/>
  <c r="AV47" i="89"/>
  <c r="AV41" i="89"/>
  <c r="AV34" i="89"/>
  <c r="AV27" i="89"/>
  <c r="AV20" i="89"/>
  <c r="AV16" i="89"/>
  <c r="AV11" i="89"/>
  <c r="AN87" i="89"/>
  <c r="AN81" i="89"/>
  <c r="AN65" i="89"/>
  <c r="AN57" i="89"/>
  <c r="AN47" i="89"/>
  <c r="AN41" i="89"/>
  <c r="AN34" i="89"/>
  <c r="AN27" i="89"/>
  <c r="AN20" i="89"/>
  <c r="AN16" i="89"/>
  <c r="AN11" i="89"/>
  <c r="AI87" i="89"/>
  <c r="AI81" i="89"/>
  <c r="AI65" i="89"/>
  <c r="AI57" i="89"/>
  <c r="E46" i="77" s="1"/>
  <c r="AI47" i="89"/>
  <c r="AI41" i="89"/>
  <c r="AI34" i="89"/>
  <c r="AI27" i="89"/>
  <c r="AI20" i="89"/>
  <c r="AI16" i="89"/>
  <c r="AI11" i="89"/>
  <c r="AD87" i="89"/>
  <c r="AD81" i="89"/>
  <c r="AD65" i="89"/>
  <c r="AD57" i="89"/>
  <c r="AD47" i="89"/>
  <c r="AD41" i="89"/>
  <c r="AD34" i="89"/>
  <c r="AD27" i="89"/>
  <c r="AD20" i="89"/>
  <c r="AD16" i="89"/>
  <c r="AD11" i="89"/>
  <c r="Y87" i="89"/>
  <c r="Y81" i="89"/>
  <c r="Y65" i="89"/>
  <c r="Y57" i="89"/>
  <c r="Y47" i="89"/>
  <c r="Y41" i="89"/>
  <c r="Y34" i="89"/>
  <c r="Y27" i="89"/>
  <c r="Y20" i="89"/>
  <c r="Y16" i="89"/>
  <c r="Y11" i="89"/>
  <c r="T87" i="89"/>
  <c r="T81" i="89"/>
  <c r="T65" i="89"/>
  <c r="T57" i="89"/>
  <c r="T47" i="89"/>
  <c r="T41" i="89"/>
  <c r="T34" i="89"/>
  <c r="T27" i="89"/>
  <c r="T20" i="89"/>
  <c r="T16" i="89"/>
  <c r="T11" i="89"/>
  <c r="O87" i="89"/>
  <c r="E78" i="77" s="1"/>
  <c r="O81" i="89"/>
  <c r="O65" i="89"/>
  <c r="E14" i="70" s="1"/>
  <c r="O57" i="89"/>
  <c r="O47" i="89"/>
  <c r="O41" i="89"/>
  <c r="O34" i="89"/>
  <c r="O27" i="89"/>
  <c r="O20" i="89"/>
  <c r="O11" i="89"/>
  <c r="J87" i="89"/>
  <c r="J81" i="89"/>
  <c r="J65" i="89"/>
  <c r="J57" i="89"/>
  <c r="J47" i="89"/>
  <c r="J41" i="89"/>
  <c r="J34" i="89"/>
  <c r="J27" i="89"/>
  <c r="J20" i="89"/>
  <c r="J16" i="89"/>
  <c r="J11" i="89"/>
  <c r="E87" i="89"/>
  <c r="E81" i="89"/>
  <c r="E65" i="89"/>
  <c r="E57" i="89"/>
  <c r="E47" i="89"/>
  <c r="E41" i="89"/>
  <c r="E34" i="89"/>
  <c r="E27" i="89"/>
  <c r="E20" i="89"/>
  <c r="E16" i="89"/>
  <c r="CE86" i="89"/>
  <c r="CE85" i="89"/>
  <c r="CE84" i="89"/>
  <c r="CE83" i="89"/>
  <c r="CE82" i="89"/>
  <c r="CE80" i="89"/>
  <c r="CE79" i="89"/>
  <c r="CE78" i="89"/>
  <c r="CE77" i="89"/>
  <c r="CE76" i="89"/>
  <c r="CE75" i="89"/>
  <c r="CE74" i="89"/>
  <c r="CE73" i="89"/>
  <c r="CE72" i="89"/>
  <c r="CE71" i="89"/>
  <c r="CE70" i="89"/>
  <c r="CE69" i="89"/>
  <c r="CE68" i="89"/>
  <c r="CE67" i="89"/>
  <c r="CE66" i="89"/>
  <c r="CE64" i="89"/>
  <c r="CE63" i="89"/>
  <c r="CE62" i="89"/>
  <c r="CE61" i="89"/>
  <c r="CE59" i="89"/>
  <c r="CE56" i="89"/>
  <c r="CE55" i="89"/>
  <c r="CE54" i="89"/>
  <c r="CE53" i="89"/>
  <c r="CE52" i="89"/>
  <c r="CE51" i="89"/>
  <c r="CE50" i="89"/>
  <c r="CE49" i="89"/>
  <c r="CE48" i="89"/>
  <c r="CE46" i="89"/>
  <c r="CE45" i="89"/>
  <c r="CE44" i="89"/>
  <c r="CE43" i="89"/>
  <c r="CE42" i="89"/>
  <c r="CE40" i="89"/>
  <c r="CE39" i="89"/>
  <c r="CE38" i="89"/>
  <c r="CE37" i="89"/>
  <c r="CE36" i="89"/>
  <c r="CE35" i="89"/>
  <c r="CE33" i="89"/>
  <c r="CE32" i="89"/>
  <c r="CE31" i="89"/>
  <c r="CE30" i="89"/>
  <c r="CE29" i="89"/>
  <c r="CE28" i="89"/>
  <c r="CE26" i="89"/>
  <c r="CE25" i="89"/>
  <c r="CE24" i="89"/>
  <c r="CE23" i="89"/>
  <c r="CE22" i="89"/>
  <c r="CE21" i="89"/>
  <c r="CE19" i="89"/>
  <c r="CE18" i="89"/>
  <c r="CE17" i="89"/>
  <c r="CE15" i="89"/>
  <c r="CE14" i="89"/>
  <c r="CE12" i="89"/>
  <c r="CE10" i="89"/>
  <c r="CE8" i="89"/>
  <c r="CE7" i="89"/>
  <c r="CE6" i="89"/>
  <c r="E40" i="77"/>
  <c r="Y58" i="89" s="1"/>
  <c r="CE58" i="89" s="1"/>
  <c r="E74" i="70"/>
  <c r="J52" i="78"/>
  <c r="N52" i="78" s="1"/>
  <c r="J33" i="78"/>
  <c r="N33" i="78" s="1"/>
  <c r="J7" i="78"/>
  <c r="N7" i="78" s="1"/>
  <c r="J5" i="78"/>
  <c r="N5" i="78" s="1"/>
  <c r="E38" i="70" l="1"/>
  <c r="E73" i="77"/>
  <c r="E25" i="70"/>
  <c r="E77" i="77"/>
  <c r="E79" i="77" s="1"/>
  <c r="E36" i="70"/>
  <c r="E67" i="77"/>
  <c r="E15" i="70"/>
  <c r="E66" i="77"/>
  <c r="E20" i="70"/>
  <c r="E71" i="77"/>
  <c r="E72" i="77" s="1"/>
  <c r="E74" i="77" s="1"/>
  <c r="E40" i="70"/>
  <c r="E80" i="77"/>
  <c r="J46" i="78"/>
  <c r="N46" i="78" s="1"/>
  <c r="N41" i="78"/>
  <c r="M66" i="70"/>
  <c r="F84" i="87"/>
  <c r="E43" i="67" s="1"/>
  <c r="M5" i="70"/>
  <c r="BO84" i="87"/>
  <c r="M51" i="70"/>
  <c r="CG58" i="89"/>
  <c r="AA60" i="89"/>
  <c r="K84" i="87"/>
  <c r="E44" i="67" s="1"/>
  <c r="AT84" i="87"/>
  <c r="E48" i="67" s="1"/>
  <c r="BY84" i="87"/>
  <c r="P53" i="70"/>
  <c r="P63" i="70" s="1"/>
  <c r="P75" i="70" s="1"/>
  <c r="E26" i="70"/>
  <c r="E23" i="70"/>
  <c r="G23" i="70"/>
  <c r="T7" i="97"/>
  <c r="T9" i="97" s="1"/>
  <c r="N9" i="97"/>
  <c r="M28" i="70"/>
  <c r="M18" i="70"/>
  <c r="M23" i="70"/>
  <c r="AJ84" i="87"/>
  <c r="Z84" i="87"/>
  <c r="J60" i="89"/>
  <c r="J88" i="89" s="1"/>
  <c r="E12" i="67" s="1"/>
  <c r="BU60" i="89"/>
  <c r="J25" i="78"/>
  <c r="BJ84" i="87"/>
  <c r="AN60" i="89"/>
  <c r="CD84" i="87"/>
  <c r="BT84" i="87"/>
  <c r="BE84" i="87"/>
  <c r="E51" i="67" s="1"/>
  <c r="AZ84" i="87"/>
  <c r="AO84" i="87"/>
  <c r="AE84" i="87"/>
  <c r="U84" i="87"/>
  <c r="E46" i="67" s="1"/>
  <c r="CN56" i="87"/>
  <c r="P41" i="70" s="1"/>
  <c r="AD60" i="89"/>
  <c r="E7" i="70" s="1"/>
  <c r="AV60" i="89"/>
  <c r="BP60" i="89"/>
  <c r="T60" i="89"/>
  <c r="E47" i="70" s="1"/>
  <c r="BA60" i="89"/>
  <c r="CE87" i="89"/>
  <c r="BK60" i="89"/>
  <c r="Y60" i="89"/>
  <c r="E6" i="70" s="1"/>
  <c r="AI60" i="89"/>
  <c r="E9" i="70" s="1"/>
  <c r="BF60" i="89"/>
  <c r="BZ60" i="89"/>
  <c r="CE27" i="89"/>
  <c r="CE34" i="89"/>
  <c r="CE65" i="89"/>
  <c r="CE41" i="89"/>
  <c r="CE81" i="89"/>
  <c r="CE20" i="89"/>
  <c r="CE47" i="89"/>
  <c r="CE57" i="89"/>
  <c r="E25" i="67"/>
  <c r="E81" i="77" l="1"/>
  <c r="E50" i="70"/>
  <c r="E51" i="77"/>
  <c r="E48" i="70"/>
  <c r="E43" i="77"/>
  <c r="E44" i="77" s="1"/>
  <c r="E14" i="77"/>
  <c r="E9" i="89" s="1"/>
  <c r="G8" i="77"/>
  <c r="N25" i="78"/>
  <c r="E49" i="70"/>
  <c r="E50" i="77"/>
  <c r="E52" i="77" s="1"/>
  <c r="E34" i="70"/>
  <c r="E57" i="77"/>
  <c r="E8" i="70"/>
  <c r="E47" i="77"/>
  <c r="E48" i="77" s="1"/>
  <c r="E32" i="70"/>
  <c r="E55" i="77"/>
  <c r="BK88" i="89"/>
  <c r="E58" i="77"/>
  <c r="E33" i="70"/>
  <c r="E56" i="77"/>
  <c r="E52" i="67"/>
  <c r="AA88" i="89"/>
  <c r="G6" i="70"/>
  <c r="E55" i="67"/>
  <c r="E50" i="67"/>
  <c r="M74" i="70"/>
  <c r="P12" i="70"/>
  <c r="E28" i="70"/>
  <c r="G28" i="70"/>
  <c r="BU88" i="89"/>
  <c r="G41" i="70"/>
  <c r="BF88" i="89"/>
  <c r="E37" i="67" s="1"/>
  <c r="G53" i="70"/>
  <c r="G63" i="70" s="1"/>
  <c r="G75" i="70" s="1"/>
  <c r="G18" i="70"/>
  <c r="M41" i="70"/>
  <c r="N29" i="70"/>
  <c r="N42" i="70" s="1"/>
  <c r="N76" i="70" s="1"/>
  <c r="BP88" i="89"/>
  <c r="AN88" i="89"/>
  <c r="E33" i="67" s="1"/>
  <c r="T88" i="89"/>
  <c r="J48" i="78"/>
  <c r="M53" i="70"/>
  <c r="E47" i="67"/>
  <c r="CN84" i="87"/>
  <c r="BZ88" i="89"/>
  <c r="BA88" i="89"/>
  <c r="E36" i="67" s="1"/>
  <c r="AV88" i="89"/>
  <c r="E28" i="67" s="1"/>
  <c r="E30" i="67" s="1"/>
  <c r="AI88" i="89"/>
  <c r="E32" i="67" s="1"/>
  <c r="AD88" i="89"/>
  <c r="E26" i="67" s="1"/>
  <c r="Y88" i="89"/>
  <c r="E18" i="70"/>
  <c r="E59" i="77" l="1"/>
  <c r="G6" i="67"/>
  <c r="G14" i="77"/>
  <c r="E40" i="67"/>
  <c r="J55" i="78"/>
  <c r="N55" i="78" s="1"/>
  <c r="N48" i="78"/>
  <c r="G49" i="67"/>
  <c r="F49" i="67"/>
  <c r="G53" i="67"/>
  <c r="F53" i="67"/>
  <c r="E16" i="67"/>
  <c r="E17" i="67" s="1"/>
  <c r="G17" i="67"/>
  <c r="F17" i="67"/>
  <c r="E38" i="67"/>
  <c r="E53" i="67"/>
  <c r="E41" i="70"/>
  <c r="E42" i="65"/>
  <c r="E54" i="65" s="1"/>
  <c r="M12" i="70"/>
  <c r="E49" i="67"/>
  <c r="M63" i="70"/>
  <c r="E11" i="89"/>
  <c r="CE9" i="89"/>
  <c r="E53" i="70"/>
  <c r="G9" i="89" l="1"/>
  <c r="G27" i="77"/>
  <c r="G53" i="77" s="1"/>
  <c r="G60" i="77" s="1"/>
  <c r="G82" i="77" s="1"/>
  <c r="G54" i="67"/>
  <c r="G56" i="67"/>
  <c r="F56" i="67"/>
  <c r="F54" i="67"/>
  <c r="F38" i="67"/>
  <c r="E34" i="67"/>
  <c r="G34" i="67"/>
  <c r="F34" i="67"/>
  <c r="G38" i="67"/>
  <c r="M75" i="70"/>
  <c r="M29" i="70"/>
  <c r="E56" i="67"/>
  <c r="E54" i="67"/>
  <c r="E63" i="70"/>
  <c r="E60" i="89"/>
  <c r="CE11" i="89"/>
  <c r="BE27" i="89"/>
  <c r="CG9" i="89" l="1"/>
  <c r="G11" i="89"/>
  <c r="E75" i="70"/>
  <c r="M42" i="70"/>
  <c r="E88" i="89"/>
  <c r="CM30" i="87"/>
  <c r="CG11" i="89" l="1"/>
  <c r="CG60" i="89" s="1"/>
  <c r="G60" i="89"/>
  <c r="M76" i="70"/>
  <c r="K16" i="86"/>
  <c r="K15" i="86"/>
  <c r="K11" i="86"/>
  <c r="K10" i="86"/>
  <c r="K9" i="86"/>
  <c r="K8" i="86"/>
  <c r="K7" i="86"/>
  <c r="K6" i="86"/>
  <c r="G17" i="86"/>
  <c r="G12" i="86"/>
  <c r="C17" i="86"/>
  <c r="C12" i="86"/>
  <c r="G88" i="89" l="1"/>
  <c r="CG88" i="89" s="1"/>
  <c r="G5" i="70"/>
  <c r="K17" i="86"/>
  <c r="C18" i="86"/>
  <c r="K12" i="86"/>
  <c r="K18" i="86" s="1"/>
  <c r="G18" i="86"/>
  <c r="AC81" i="89" l="1"/>
  <c r="O83" i="87"/>
  <c r="J83" i="87"/>
  <c r="E83" i="87"/>
  <c r="O77" i="87"/>
  <c r="J77" i="87"/>
  <c r="E77" i="87"/>
  <c r="F23" i="70" l="1"/>
  <c r="D71" i="77"/>
  <c r="L25" i="70"/>
  <c r="L20" i="70"/>
  <c r="L15" i="70"/>
  <c r="I69" i="65"/>
  <c r="I65" i="65"/>
  <c r="I61" i="65"/>
  <c r="I53" i="65"/>
  <c r="I49" i="65"/>
  <c r="I39" i="65"/>
  <c r="I16" i="65"/>
  <c r="D25" i="70"/>
  <c r="D20" i="70"/>
  <c r="K28" i="70"/>
  <c r="C11" i="77"/>
  <c r="C9" i="67" s="1"/>
  <c r="D11" i="77"/>
  <c r="D9" i="67" s="1"/>
  <c r="BY57" i="89"/>
  <c r="BT57" i="89"/>
  <c r="BO57" i="89"/>
  <c r="BJ57" i="89"/>
  <c r="BE57" i="89"/>
  <c r="AZ57" i="89"/>
  <c r="AU57" i="89"/>
  <c r="X57" i="89"/>
  <c r="S57" i="89"/>
  <c r="N57" i="89"/>
  <c r="I57" i="89"/>
  <c r="D24" i="67"/>
  <c r="D23" i="67"/>
  <c r="D22" i="67"/>
  <c r="D21" i="67"/>
  <c r="D19" i="67"/>
  <c r="I42" i="65" l="1"/>
  <c r="I54" i="65" s="1"/>
  <c r="I66" i="65"/>
  <c r="I70" i="65" s="1"/>
  <c r="G5" i="78"/>
  <c r="BY87" i="89" l="1"/>
  <c r="BT87" i="89"/>
  <c r="BO87" i="89"/>
  <c r="BJ87" i="89"/>
  <c r="BE87" i="89"/>
  <c r="AZ87" i="89"/>
  <c r="AU87" i="89"/>
  <c r="AM87" i="89"/>
  <c r="AH87" i="89"/>
  <c r="X87" i="89"/>
  <c r="S87" i="89"/>
  <c r="N87" i="89"/>
  <c r="I87" i="89"/>
  <c r="D87" i="89"/>
  <c r="CD86" i="89"/>
  <c r="CD85" i="89"/>
  <c r="CD84" i="89"/>
  <c r="CD83" i="89"/>
  <c r="CD82" i="89"/>
  <c r="BY81" i="89"/>
  <c r="BT81" i="89"/>
  <c r="BO81" i="89"/>
  <c r="BJ81" i="89"/>
  <c r="BE81" i="89"/>
  <c r="AZ81" i="89"/>
  <c r="AU81" i="89"/>
  <c r="AM81" i="89"/>
  <c r="AH81" i="89"/>
  <c r="X81" i="89"/>
  <c r="S81" i="89"/>
  <c r="N81" i="89"/>
  <c r="I81" i="89"/>
  <c r="D81" i="89"/>
  <c r="CD80" i="89"/>
  <c r="CD79" i="89"/>
  <c r="CD78" i="89"/>
  <c r="CD77" i="89"/>
  <c r="CD76" i="89"/>
  <c r="CD75" i="89"/>
  <c r="CD74" i="89"/>
  <c r="CD73" i="89"/>
  <c r="CD72" i="89"/>
  <c r="CD71" i="89"/>
  <c r="CD70" i="89"/>
  <c r="CD69" i="89"/>
  <c r="CD68" i="89"/>
  <c r="CD67" i="89"/>
  <c r="CD66" i="89"/>
  <c r="BY65" i="89"/>
  <c r="BT65" i="89"/>
  <c r="BO65" i="89"/>
  <c r="BJ65" i="89"/>
  <c r="BE65" i="89"/>
  <c r="AZ65" i="89"/>
  <c r="AU65" i="89"/>
  <c r="AM65" i="89"/>
  <c r="AH65" i="89"/>
  <c r="E68" i="77" s="1"/>
  <c r="AC65" i="89"/>
  <c r="X65" i="89"/>
  <c r="S65" i="89"/>
  <c r="N65" i="89"/>
  <c r="I65" i="89"/>
  <c r="D65" i="89"/>
  <c r="CD64" i="89"/>
  <c r="CD63" i="89"/>
  <c r="CD62" i="89"/>
  <c r="CD61" i="89"/>
  <c r="BT58" i="89"/>
  <c r="BO58" i="89"/>
  <c r="BJ58" i="89"/>
  <c r="BO59" i="89"/>
  <c r="BJ59" i="89"/>
  <c r="D57" i="89"/>
  <c r="AM57" i="89"/>
  <c r="CD55" i="89"/>
  <c r="CD54" i="89"/>
  <c r="AC57" i="89"/>
  <c r="CD52" i="89"/>
  <c r="CD51" i="89"/>
  <c r="CD50" i="89"/>
  <c r="CD49" i="89"/>
  <c r="CD48" i="89"/>
  <c r="BY47" i="89"/>
  <c r="BT47" i="89"/>
  <c r="BO47" i="89"/>
  <c r="BJ47" i="89"/>
  <c r="BE47" i="89"/>
  <c r="AZ47" i="89"/>
  <c r="AU47" i="89"/>
  <c r="AM47" i="89"/>
  <c r="AH47" i="89"/>
  <c r="AC47" i="89"/>
  <c r="X47" i="89"/>
  <c r="S47" i="89"/>
  <c r="N47" i="89"/>
  <c r="I47" i="89"/>
  <c r="D47" i="89"/>
  <c r="CD46" i="89"/>
  <c r="CD45" i="89"/>
  <c r="CD44" i="89"/>
  <c r="CD43" i="89"/>
  <c r="CD42" i="89"/>
  <c r="BY41" i="89"/>
  <c r="BT41" i="89"/>
  <c r="BO41" i="89"/>
  <c r="BJ41" i="89"/>
  <c r="BE41" i="89"/>
  <c r="AZ41" i="89"/>
  <c r="AU41" i="89"/>
  <c r="AM41" i="89"/>
  <c r="AH41" i="89"/>
  <c r="AC41" i="89"/>
  <c r="X41" i="89"/>
  <c r="S41" i="89"/>
  <c r="N41" i="89"/>
  <c r="I41" i="89"/>
  <c r="D41" i="89"/>
  <c r="CD40" i="89"/>
  <c r="CD39" i="89"/>
  <c r="CD38" i="89"/>
  <c r="CD37" i="89"/>
  <c r="CD36" i="89"/>
  <c r="CD35" i="89"/>
  <c r="BY34" i="89"/>
  <c r="BT34" i="89"/>
  <c r="BO34" i="89"/>
  <c r="BJ34" i="89"/>
  <c r="BE34" i="89"/>
  <c r="AZ34" i="89"/>
  <c r="AU34" i="89"/>
  <c r="AM34" i="89"/>
  <c r="AH34" i="89"/>
  <c r="AC34" i="89"/>
  <c r="X34" i="89"/>
  <c r="S34" i="89"/>
  <c r="I34" i="89"/>
  <c r="D34" i="89"/>
  <c r="CD33" i="89"/>
  <c r="CD31" i="89"/>
  <c r="CD30" i="89"/>
  <c r="CD29" i="89"/>
  <c r="CD28" i="89"/>
  <c r="BY27" i="89"/>
  <c r="BT27" i="89"/>
  <c r="BO27" i="89"/>
  <c r="BJ27" i="89"/>
  <c r="AU27" i="89"/>
  <c r="AM27" i="89"/>
  <c r="AH27" i="89"/>
  <c r="X27" i="89"/>
  <c r="S27" i="89"/>
  <c r="N27" i="89"/>
  <c r="I27" i="89"/>
  <c r="D27" i="89"/>
  <c r="AC27" i="89"/>
  <c r="CD25" i="89"/>
  <c r="CD24" i="89"/>
  <c r="CD23" i="89"/>
  <c r="AZ27" i="89"/>
  <c r="CD21" i="89"/>
  <c r="BY20" i="89"/>
  <c r="AZ20" i="89"/>
  <c r="AU20" i="89"/>
  <c r="AM20" i="89"/>
  <c r="AH20" i="89"/>
  <c r="X20" i="89"/>
  <c r="S20" i="89"/>
  <c r="N20" i="89"/>
  <c r="I20" i="89"/>
  <c r="D20" i="89"/>
  <c r="BE20" i="89"/>
  <c r="AC20" i="89"/>
  <c r="CD17" i="89"/>
  <c r="BY16" i="89"/>
  <c r="BT16" i="89"/>
  <c r="BT20" i="89" s="1"/>
  <c r="BO16" i="89"/>
  <c r="BO20" i="89" s="1"/>
  <c r="BJ16" i="89"/>
  <c r="BJ20" i="89" s="1"/>
  <c r="AZ16" i="89"/>
  <c r="AU16" i="89"/>
  <c r="AM16" i="89"/>
  <c r="AH16" i="89"/>
  <c r="X16" i="89"/>
  <c r="S16" i="89"/>
  <c r="I16" i="89"/>
  <c r="D16" i="89"/>
  <c r="CD15" i="89"/>
  <c r="BE16" i="89"/>
  <c r="AC16" i="89"/>
  <c r="CD12" i="89"/>
  <c r="BT11" i="89"/>
  <c r="BO11" i="89"/>
  <c r="BJ11" i="89"/>
  <c r="BE11" i="89"/>
  <c r="AZ11" i="89"/>
  <c r="AM11" i="89"/>
  <c r="AH11" i="89"/>
  <c r="X11" i="89"/>
  <c r="S11" i="89"/>
  <c r="N11" i="89"/>
  <c r="I11" i="89"/>
  <c r="AU11" i="89"/>
  <c r="CD7" i="89"/>
  <c r="CH83" i="87"/>
  <c r="CC83" i="87"/>
  <c r="BX83" i="87"/>
  <c r="BS83" i="87"/>
  <c r="BN83" i="87"/>
  <c r="BI83" i="87"/>
  <c r="BD83" i="87"/>
  <c r="O62" i="70" s="1"/>
  <c r="AY83" i="87"/>
  <c r="L61" i="70" s="1"/>
  <c r="AS83" i="87"/>
  <c r="AN83" i="87"/>
  <c r="AI83" i="87"/>
  <c r="AD83" i="87"/>
  <c r="L27" i="70" s="1"/>
  <c r="Y83" i="87"/>
  <c r="L26" i="70" s="1"/>
  <c r="T83" i="87"/>
  <c r="D83" i="87"/>
  <c r="CM82" i="87"/>
  <c r="CM81" i="87"/>
  <c r="CM80" i="87"/>
  <c r="CM79" i="87"/>
  <c r="CM78" i="87"/>
  <c r="CH77" i="87"/>
  <c r="CC77" i="87"/>
  <c r="BX77" i="87"/>
  <c r="BS77" i="87"/>
  <c r="BN77" i="87"/>
  <c r="BI77" i="87"/>
  <c r="BD77" i="87"/>
  <c r="O59" i="70" s="1"/>
  <c r="AY77" i="87"/>
  <c r="L58" i="70" s="1"/>
  <c r="AS77" i="87"/>
  <c r="AN77" i="87"/>
  <c r="AI77" i="87"/>
  <c r="AD77" i="87"/>
  <c r="Y77" i="87"/>
  <c r="L21" i="70" s="1"/>
  <c r="T77" i="87"/>
  <c r="D77" i="87"/>
  <c r="CM76" i="87"/>
  <c r="CM75" i="87"/>
  <c r="CM74" i="87"/>
  <c r="CM73" i="87"/>
  <c r="CM72" i="87"/>
  <c r="CM71" i="87"/>
  <c r="CM70" i="87"/>
  <c r="CM69" i="87"/>
  <c r="CM68" i="87"/>
  <c r="CM67" i="87"/>
  <c r="CM66" i="87"/>
  <c r="CM65" i="87"/>
  <c r="CM64" i="87"/>
  <c r="CH63" i="87"/>
  <c r="CC63" i="87"/>
  <c r="BX63" i="87"/>
  <c r="BS63" i="87"/>
  <c r="BN63" i="87"/>
  <c r="BI63" i="87"/>
  <c r="BD63" i="87"/>
  <c r="O56" i="70" s="1"/>
  <c r="AY63" i="87"/>
  <c r="L55" i="70" s="1"/>
  <c r="AS63" i="87"/>
  <c r="AN63" i="87"/>
  <c r="L16" i="70" s="1"/>
  <c r="AI63" i="87"/>
  <c r="AD63" i="87"/>
  <c r="T63" i="87"/>
  <c r="O63" i="87"/>
  <c r="J63" i="87"/>
  <c r="E63" i="87"/>
  <c r="D63" i="87"/>
  <c r="CM62" i="87"/>
  <c r="CM61" i="87"/>
  <c r="CM60" i="87"/>
  <c r="CM59" i="87"/>
  <c r="CM58" i="87"/>
  <c r="CM57" i="87"/>
  <c r="CM54" i="87"/>
  <c r="CH53" i="87"/>
  <c r="CC53" i="87"/>
  <c r="BX53" i="87"/>
  <c r="BS53" i="87"/>
  <c r="BN53" i="87"/>
  <c r="BI53" i="87"/>
  <c r="BD53" i="87"/>
  <c r="AY53" i="87"/>
  <c r="AS53" i="87"/>
  <c r="AN53" i="87"/>
  <c r="Y53" i="87"/>
  <c r="D53" i="87"/>
  <c r="AI53" i="87"/>
  <c r="CM49" i="87"/>
  <c r="J53" i="87"/>
  <c r="E53" i="87"/>
  <c r="CM46" i="87"/>
  <c r="CH45" i="87"/>
  <c r="CC45" i="87"/>
  <c r="BX45" i="87"/>
  <c r="BS45" i="87"/>
  <c r="BN45" i="87"/>
  <c r="BI45" i="87"/>
  <c r="BD45" i="87"/>
  <c r="AY45" i="87"/>
  <c r="AS45" i="87"/>
  <c r="AI45" i="87"/>
  <c r="AD45" i="87"/>
  <c r="Y45" i="87"/>
  <c r="T45" i="87"/>
  <c r="AN45" i="87"/>
  <c r="J45" i="87"/>
  <c r="E45" i="87"/>
  <c r="CM43" i="87"/>
  <c r="CM42" i="87"/>
  <c r="CM41" i="87"/>
  <c r="CM40" i="87"/>
  <c r="CH39" i="87"/>
  <c r="CC39" i="87"/>
  <c r="BX39" i="87"/>
  <c r="BS39" i="87"/>
  <c r="BN39" i="87"/>
  <c r="BI39" i="87"/>
  <c r="BD39" i="87"/>
  <c r="AY39" i="87"/>
  <c r="AS39" i="87"/>
  <c r="AN39" i="87"/>
  <c r="AI39" i="87"/>
  <c r="AD39" i="87"/>
  <c r="Y39" i="87"/>
  <c r="T39" i="87"/>
  <c r="D39" i="87"/>
  <c r="CM38" i="87"/>
  <c r="J39" i="87"/>
  <c r="E39" i="87"/>
  <c r="CM35" i="87"/>
  <c r="CM34" i="87"/>
  <c r="CM33" i="87"/>
  <c r="CH32" i="87"/>
  <c r="CC32" i="87"/>
  <c r="BX32" i="87"/>
  <c r="BI32" i="87"/>
  <c r="AS32" i="87"/>
  <c r="AN32" i="87"/>
  <c r="AI32" i="87"/>
  <c r="AD32" i="87"/>
  <c r="Y32" i="87"/>
  <c r="T32" i="87"/>
  <c r="J32" i="87"/>
  <c r="E32" i="87"/>
  <c r="BD32" i="87"/>
  <c r="BS32" i="87"/>
  <c r="BN32" i="87"/>
  <c r="CM25" i="87"/>
  <c r="CH24" i="87"/>
  <c r="CC24" i="87"/>
  <c r="BX24" i="87"/>
  <c r="BS24" i="87"/>
  <c r="BN24" i="87"/>
  <c r="BI24" i="87"/>
  <c r="BD24" i="87"/>
  <c r="AS24" i="87"/>
  <c r="AN24" i="87"/>
  <c r="AI24" i="87"/>
  <c r="AD24" i="87"/>
  <c r="Y24" i="87"/>
  <c r="T24" i="87"/>
  <c r="J24" i="87"/>
  <c r="E24" i="87"/>
  <c r="CM22" i="87"/>
  <c r="CH19" i="87"/>
  <c r="CC19" i="87"/>
  <c r="BX19" i="87"/>
  <c r="BS19" i="87"/>
  <c r="BN19" i="87"/>
  <c r="BI19" i="87"/>
  <c r="BD19" i="87"/>
  <c r="AS19" i="87"/>
  <c r="AN19" i="87"/>
  <c r="AI19" i="87"/>
  <c r="AD19" i="87"/>
  <c r="Y19" i="87"/>
  <c r="T19" i="87"/>
  <c r="D19" i="87"/>
  <c r="J19" i="87"/>
  <c r="E19" i="87"/>
  <c r="CM15" i="87"/>
  <c r="CM14" i="87"/>
  <c r="CH13" i="87"/>
  <c r="BX13" i="87"/>
  <c r="BS13" i="87"/>
  <c r="BN13" i="87"/>
  <c r="BI13" i="87"/>
  <c r="AS13" i="87"/>
  <c r="AN13" i="87"/>
  <c r="AI13" i="87"/>
  <c r="Y13" i="87"/>
  <c r="T13" i="87"/>
  <c r="D13" i="87"/>
  <c r="CM12" i="87"/>
  <c r="CM11" i="87"/>
  <c r="BD13" i="87"/>
  <c r="AD13" i="87"/>
  <c r="J13" i="87"/>
  <c r="F28" i="70" l="1"/>
  <c r="D26" i="70"/>
  <c r="D78" i="77"/>
  <c r="D14" i="70"/>
  <c r="CN39" i="87"/>
  <c r="CP39" i="87"/>
  <c r="CN53" i="87"/>
  <c r="CP53" i="87"/>
  <c r="CN13" i="87"/>
  <c r="CP13" i="87"/>
  <c r="CN63" i="87"/>
  <c r="CP63" i="87"/>
  <c r="D6" i="97" s="1"/>
  <c r="J6" i="97" s="1"/>
  <c r="M6" i="97" s="1"/>
  <c r="S6" i="97" s="1"/>
  <c r="CN77" i="87"/>
  <c r="CP77" i="87"/>
  <c r="D7" i="97" s="1"/>
  <c r="J7" i="97" s="1"/>
  <c r="CN83" i="87"/>
  <c r="CP83" i="87"/>
  <c r="D8" i="97" s="1"/>
  <c r="J8" i="97" s="1"/>
  <c r="CN45" i="87"/>
  <c r="CP45" i="87"/>
  <c r="CN19" i="87"/>
  <c r="CP19" i="87"/>
  <c r="CN24" i="87"/>
  <c r="CP24" i="87"/>
  <c r="CN32" i="87"/>
  <c r="CP32" i="87"/>
  <c r="O18" i="70"/>
  <c r="P28" i="70"/>
  <c r="P29" i="70" s="1"/>
  <c r="P42" i="70" s="1"/>
  <c r="P76" i="70" s="1"/>
  <c r="O28" i="70"/>
  <c r="O23" i="70"/>
  <c r="F18" i="70"/>
  <c r="AI56" i="87"/>
  <c r="CM31" i="87"/>
  <c r="CM83" i="87"/>
  <c r="AS56" i="87"/>
  <c r="I60" i="89"/>
  <c r="CM51" i="87"/>
  <c r="CD56" i="89"/>
  <c r="AH57" i="89"/>
  <c r="D46" i="77" s="1"/>
  <c r="Y56" i="87"/>
  <c r="L10" i="70" s="1"/>
  <c r="D56" i="87"/>
  <c r="D84" i="87" s="1"/>
  <c r="BI56" i="87"/>
  <c r="BX56" i="87"/>
  <c r="O24" i="87"/>
  <c r="CM77" i="87"/>
  <c r="AU60" i="89"/>
  <c r="D43" i="77" s="1"/>
  <c r="AM60" i="89"/>
  <c r="D47" i="77" s="1"/>
  <c r="CD41" i="89"/>
  <c r="CD47" i="89"/>
  <c r="D15" i="70"/>
  <c r="D66" i="77"/>
  <c r="CD87" i="89"/>
  <c r="CH56" i="87"/>
  <c r="CM63" i="87"/>
  <c r="L14" i="70"/>
  <c r="S60" i="89"/>
  <c r="CD65" i="89"/>
  <c r="D67" i="77"/>
  <c r="D36" i="70"/>
  <c r="CD81" i="89"/>
  <c r="D40" i="70"/>
  <c r="D80" i="77"/>
  <c r="O19" i="87"/>
  <c r="CM18" i="87"/>
  <c r="CM29" i="87"/>
  <c r="D38" i="70"/>
  <c r="D73" i="77"/>
  <c r="BO60" i="89"/>
  <c r="O45" i="87"/>
  <c r="CM45" i="87" s="1"/>
  <c r="CM50" i="87"/>
  <c r="CM7" i="87"/>
  <c r="CM8" i="87"/>
  <c r="BD56" i="87"/>
  <c r="CM6" i="87"/>
  <c r="CM37" i="87"/>
  <c r="CM52" i="87"/>
  <c r="CM55" i="87"/>
  <c r="BE60" i="89"/>
  <c r="D51" i="77" s="1"/>
  <c r="N34" i="89"/>
  <c r="CD34" i="89" s="1"/>
  <c r="AY19" i="87"/>
  <c r="AY24" i="87"/>
  <c r="CM27" i="87"/>
  <c r="CM16" i="87"/>
  <c r="CM17" i="87"/>
  <c r="CM28" i="87"/>
  <c r="CM47" i="87"/>
  <c r="O39" i="87"/>
  <c r="CM39" i="87" s="1"/>
  <c r="T53" i="87"/>
  <c r="O13" i="87"/>
  <c r="BN56" i="87"/>
  <c r="CM23" i="87"/>
  <c r="CM26" i="87"/>
  <c r="AY32" i="87"/>
  <c r="CD19" i="89"/>
  <c r="CD26" i="89"/>
  <c r="CD59" i="89"/>
  <c r="AZ60" i="89"/>
  <c r="D50" i="77" s="1"/>
  <c r="BT60" i="89"/>
  <c r="D57" i="77" s="1"/>
  <c r="CD20" i="89"/>
  <c r="BJ60" i="89"/>
  <c r="CD6" i="89"/>
  <c r="CD14" i="89"/>
  <c r="CD18" i="89"/>
  <c r="CD22" i="89"/>
  <c r="CD32" i="89"/>
  <c r="CD53" i="89"/>
  <c r="CD27" i="89"/>
  <c r="J56" i="87"/>
  <c r="AN56" i="87"/>
  <c r="BS56" i="87"/>
  <c r="E13" i="87"/>
  <c r="E56" i="87" s="1"/>
  <c r="CC13" i="87"/>
  <c r="CC56" i="87" s="1"/>
  <c r="O32" i="87"/>
  <c r="CM36" i="87"/>
  <c r="CM21" i="87"/>
  <c r="AD53" i="87"/>
  <c r="AD56" i="87" s="1"/>
  <c r="O53" i="87"/>
  <c r="CM44" i="87"/>
  <c r="D87" i="61"/>
  <c r="BO88" i="89" l="1"/>
  <c r="D33" i="70"/>
  <c r="D56" i="77"/>
  <c r="M8" i="97"/>
  <c r="S8" i="97" s="1"/>
  <c r="BJ88" i="89"/>
  <c r="D58" i="77"/>
  <c r="M7" i="97"/>
  <c r="S7" i="97" s="1"/>
  <c r="S9" i="97" s="1"/>
  <c r="S88" i="89"/>
  <c r="D16" i="67" s="1"/>
  <c r="D47" i="70"/>
  <c r="I88" i="89"/>
  <c r="D12" i="67" s="1"/>
  <c r="D9" i="97"/>
  <c r="J9" i="97"/>
  <c r="J84" i="87"/>
  <c r="D44" i="67" s="1"/>
  <c r="O53" i="70"/>
  <c r="O63" i="70" s="1"/>
  <c r="L8" i="70"/>
  <c r="Y84" i="87"/>
  <c r="F53" i="70"/>
  <c r="F63" i="70" s="1"/>
  <c r="F75" i="70" s="1"/>
  <c r="CM32" i="87"/>
  <c r="CM19" i="87"/>
  <c r="CM24" i="87"/>
  <c r="CD57" i="89"/>
  <c r="BT88" i="89"/>
  <c r="D34" i="70"/>
  <c r="BN84" i="87"/>
  <c r="L51" i="70"/>
  <c r="T56" i="87"/>
  <c r="T84" i="87" s="1"/>
  <c r="D46" i="67" s="1"/>
  <c r="L6" i="70"/>
  <c r="AU88" i="89"/>
  <c r="D28" i="67" s="1"/>
  <c r="D48" i="70"/>
  <c r="BI84" i="87"/>
  <c r="AN84" i="87"/>
  <c r="AZ88" i="89"/>
  <c r="D36" i="67" s="1"/>
  <c r="D49" i="70"/>
  <c r="AI84" i="87"/>
  <c r="L9" i="70"/>
  <c r="BE88" i="89"/>
  <c r="D37" i="67" s="1"/>
  <c r="D50" i="70"/>
  <c r="AM88" i="89"/>
  <c r="D33" i="67" s="1"/>
  <c r="D8" i="70"/>
  <c r="AD84" i="87"/>
  <c r="L7" i="70"/>
  <c r="CC84" i="87"/>
  <c r="O74" i="70" s="1"/>
  <c r="L32" i="70"/>
  <c r="BS84" i="87"/>
  <c r="CH84" i="87"/>
  <c r="L33" i="70"/>
  <c r="BX84" i="87"/>
  <c r="L66" i="70"/>
  <c r="AH60" i="89"/>
  <c r="BD84" i="87"/>
  <c r="D51" i="67" s="1"/>
  <c r="L48" i="70"/>
  <c r="CM53" i="87"/>
  <c r="O56" i="87"/>
  <c r="O84" i="87" s="1"/>
  <c r="D52" i="67" l="1"/>
  <c r="M9" i="97"/>
  <c r="O75" i="70"/>
  <c r="O12" i="70"/>
  <c r="O29" i="70" s="1"/>
  <c r="D55" i="67"/>
  <c r="AH88" i="89"/>
  <c r="D32" i="67" s="1"/>
  <c r="D9" i="70"/>
  <c r="D45" i="67"/>
  <c r="L5" i="70"/>
  <c r="E84" i="87"/>
  <c r="D43" i="67" s="1"/>
  <c r="C53" i="67"/>
  <c r="C49" i="67"/>
  <c r="C38" i="67"/>
  <c r="C34" i="67"/>
  <c r="C25" i="67"/>
  <c r="C17" i="67"/>
  <c r="C56" i="67" l="1"/>
  <c r="C54" i="67"/>
  <c r="D96" i="61" l="1"/>
  <c r="C96" i="61"/>
  <c r="D8" i="79"/>
  <c r="D48" i="77"/>
  <c r="C48" i="77"/>
  <c r="D18" i="79" l="1"/>
  <c r="D14" i="79"/>
  <c r="D11" i="79"/>
  <c r="L62" i="70"/>
  <c r="L59" i="70"/>
  <c r="L56" i="70"/>
  <c r="D74" i="70"/>
  <c r="D24" i="79" l="1"/>
  <c r="L18" i="70"/>
  <c r="L23" i="70"/>
  <c r="L28" i="70"/>
  <c r="D23" i="70"/>
  <c r="L16" i="86"/>
  <c r="I17" i="86"/>
  <c r="C87" i="61"/>
  <c r="C74" i="61"/>
  <c r="D74" i="61"/>
  <c r="J65" i="65"/>
  <c r="D65" i="65"/>
  <c r="C65" i="65"/>
  <c r="K56" i="70"/>
  <c r="C74" i="70"/>
  <c r="I12" i="86"/>
  <c r="D40" i="77"/>
  <c r="X58" i="89" s="1"/>
  <c r="G52" i="78"/>
  <c r="G41" i="78"/>
  <c r="G46" i="78" s="1"/>
  <c r="G33" i="78"/>
  <c r="G7" i="78"/>
  <c r="G25" i="78" s="1"/>
  <c r="D17" i="86"/>
  <c r="C69" i="65"/>
  <c r="C61" i="65"/>
  <c r="C49" i="65"/>
  <c r="C39" i="65"/>
  <c r="K62" i="70"/>
  <c r="K59" i="70"/>
  <c r="C79" i="77"/>
  <c r="C81" i="77" s="1"/>
  <c r="C72" i="77"/>
  <c r="C68" i="77"/>
  <c r="C52" i="77"/>
  <c r="C44" i="77"/>
  <c r="C30" i="67" s="1"/>
  <c r="C40" i="77"/>
  <c r="D30" i="67"/>
  <c r="D25" i="67"/>
  <c r="D17" i="67"/>
  <c r="L15" i="86"/>
  <c r="D12" i="86"/>
  <c r="L8" i="86"/>
  <c r="L9" i="86"/>
  <c r="L10" i="86"/>
  <c r="L11" i="86"/>
  <c r="C28" i="70"/>
  <c r="C23" i="70"/>
  <c r="D18" i="70"/>
  <c r="J53" i="65"/>
  <c r="D53" i="65"/>
  <c r="J49" i="65"/>
  <c r="D49" i="65"/>
  <c r="D79" i="77"/>
  <c r="D81" i="77" s="1"/>
  <c r="D72" i="77"/>
  <c r="D74" i="77" s="1"/>
  <c r="D69" i="65"/>
  <c r="D61" i="65"/>
  <c r="D39" i="65"/>
  <c r="D44" i="77"/>
  <c r="D52" i="77"/>
  <c r="D68" i="77"/>
  <c r="J39" i="65"/>
  <c r="D52" i="78"/>
  <c r="D41" i="78"/>
  <c r="D46" i="78" s="1"/>
  <c r="D33" i="78"/>
  <c r="C9" i="77" s="1"/>
  <c r="C7" i="67" s="1"/>
  <c r="D7" i="78"/>
  <c r="D25" i="78" s="1"/>
  <c r="C8" i="77" s="1"/>
  <c r="C6" i="67" s="1"/>
  <c r="C18" i="79"/>
  <c r="C14" i="79"/>
  <c r="C11" i="79"/>
  <c r="J69" i="65"/>
  <c r="J61" i="65"/>
  <c r="J16" i="65"/>
  <c r="X60" i="89" l="1"/>
  <c r="CD58" i="89"/>
  <c r="C10" i="77"/>
  <c r="C8" i="67" s="1"/>
  <c r="C74" i="77"/>
  <c r="C26" i="67"/>
  <c r="C14" i="67"/>
  <c r="C39" i="67" s="1"/>
  <c r="C41" i="67" s="1"/>
  <c r="CF58" i="89"/>
  <c r="CF60" i="89" s="1"/>
  <c r="Z60" i="89"/>
  <c r="D8" i="77"/>
  <c r="D6" i="67" s="1"/>
  <c r="D9" i="77"/>
  <c r="D7" i="67" s="1"/>
  <c r="D10" i="77"/>
  <c r="D8" i="67" s="1"/>
  <c r="J66" i="65"/>
  <c r="J70" i="65" s="1"/>
  <c r="K23" i="70"/>
  <c r="D97" i="61"/>
  <c r="D115" i="61" s="1"/>
  <c r="C66" i="65"/>
  <c r="C70" i="65" s="1"/>
  <c r="D66" i="65"/>
  <c r="D70" i="65" s="1"/>
  <c r="L17" i="86"/>
  <c r="K18" i="70"/>
  <c r="I18" i="86"/>
  <c r="J42" i="65"/>
  <c r="J54" i="65" s="1"/>
  <c r="C97" i="61"/>
  <c r="C115" i="61" s="1"/>
  <c r="L41" i="70"/>
  <c r="L74" i="70"/>
  <c r="C24" i="79"/>
  <c r="D28" i="70"/>
  <c r="L12" i="86"/>
  <c r="D48" i="78"/>
  <c r="D55" i="78" s="1"/>
  <c r="K74" i="70"/>
  <c r="C18" i="70"/>
  <c r="C41" i="70"/>
  <c r="G48" i="78"/>
  <c r="G55" i="78" s="1"/>
  <c r="D9" i="89" s="1"/>
  <c r="D18" i="86"/>
  <c r="D11" i="89" l="1"/>
  <c r="D60" i="89" s="1"/>
  <c r="D88" i="89" s="1"/>
  <c r="CD9" i="89"/>
  <c r="D6" i="70"/>
  <c r="X88" i="89"/>
  <c r="Z88" i="89"/>
  <c r="CF88" i="89" s="1"/>
  <c r="F6" i="70"/>
  <c r="D14" i="77"/>
  <c r="C14" i="77"/>
  <c r="C27" i="77" s="1"/>
  <c r="C53" i="77" s="1"/>
  <c r="D42" i="65"/>
  <c r="D54" i="65" s="1"/>
  <c r="L11" i="70"/>
  <c r="L12" i="70" s="1"/>
  <c r="L29" i="70" s="1"/>
  <c r="L42" i="70" s="1"/>
  <c r="AS84" i="87"/>
  <c r="L18" i="86"/>
  <c r="D53" i="70"/>
  <c r="D34" i="67"/>
  <c r="D48" i="67" l="1"/>
  <c r="D47" i="67"/>
  <c r="C60" i="77"/>
  <c r="C82" i="77" s="1"/>
  <c r="D63" i="70"/>
  <c r="D75" i="70" s="1"/>
  <c r="K53" i="70"/>
  <c r="K63" i="70" s="1"/>
  <c r="K75" i="70" s="1"/>
  <c r="K41" i="70"/>
  <c r="C53" i="70"/>
  <c r="D38" i="67"/>
  <c r="K12" i="70"/>
  <c r="K29" i="70" s="1"/>
  <c r="C12" i="70"/>
  <c r="C29" i="70" s="1"/>
  <c r="C42" i="70" s="1"/>
  <c r="C63" i="70" l="1"/>
  <c r="C75" i="70" s="1"/>
  <c r="C76" i="70" s="1"/>
  <c r="K42" i="70"/>
  <c r="K76" i="70" s="1"/>
  <c r="D49" i="67"/>
  <c r="CD8" i="89" l="1"/>
  <c r="AC11" i="89"/>
  <c r="AC60" i="89" s="1"/>
  <c r="BY11" i="89"/>
  <c r="CD10" i="89"/>
  <c r="CM9" i="87"/>
  <c r="AY13" i="87"/>
  <c r="D7" i="70" l="1"/>
  <c r="D41" i="77"/>
  <c r="AC88" i="89"/>
  <c r="D26" i="67" s="1"/>
  <c r="BY60" i="89"/>
  <c r="CD11" i="89"/>
  <c r="AY56" i="87"/>
  <c r="CM56" i="87" s="1"/>
  <c r="O41" i="70" s="1"/>
  <c r="O42" i="70" s="1"/>
  <c r="O76" i="70" s="1"/>
  <c r="CM13" i="87"/>
  <c r="F41" i="70" l="1"/>
  <c r="D55" i="77"/>
  <c r="D32" i="70"/>
  <c r="D41" i="70" s="1"/>
  <c r="BY88" i="89"/>
  <c r="D40" i="67" s="1"/>
  <c r="L47" i="70"/>
  <c r="L53" i="70" s="1"/>
  <c r="L63" i="70" s="1"/>
  <c r="L75" i="70" s="1"/>
  <c r="L76" i="70" s="1"/>
  <c r="AY84" i="87"/>
  <c r="D50" i="67" s="1"/>
  <c r="D59" i="77" l="1"/>
  <c r="D53" i="67"/>
  <c r="CM84" i="87"/>
  <c r="D54" i="67" l="1"/>
  <c r="D56" i="67"/>
  <c r="C42" i="65"/>
  <c r="C54" i="65" s="1"/>
  <c r="O16" i="89"/>
  <c r="E26" i="77"/>
  <c r="E27" i="77" s="1"/>
  <c r="E53" i="77" s="1"/>
  <c r="E60" i="77" s="1"/>
  <c r="E82" i="77" s="1"/>
  <c r="CE16" i="89" l="1"/>
  <c r="CE60" i="89" s="1"/>
  <c r="O60" i="89"/>
  <c r="E5" i="70" s="1"/>
  <c r="CE13" i="89"/>
  <c r="E12" i="70" l="1"/>
  <c r="E29" i="70" s="1"/>
  <c r="E42" i="70" s="1"/>
  <c r="E76" i="70" s="1"/>
  <c r="G12" i="70"/>
  <c r="G29" i="70" s="1"/>
  <c r="G42" i="70" s="1"/>
  <c r="G76" i="70" s="1"/>
  <c r="O88" i="89"/>
  <c r="CE88" i="89" l="1"/>
  <c r="F14" i="67"/>
  <c r="F39" i="67" s="1"/>
  <c r="F41" i="67" s="1"/>
  <c r="E13" i="67"/>
  <c r="E14" i="67" s="1"/>
  <c r="E39" i="67" s="1"/>
  <c r="E41" i="67" s="1"/>
  <c r="G14" i="67"/>
  <c r="G39" i="67" s="1"/>
  <c r="G41" i="67" s="1"/>
  <c r="CD13" i="89"/>
  <c r="D26" i="77"/>
  <c r="D27" i="77" s="1"/>
  <c r="D53" i="77" s="1"/>
  <c r="D60" i="77" s="1"/>
  <c r="D82" i="77" s="1"/>
  <c r="N16" i="89"/>
  <c r="N60" i="89" s="1"/>
  <c r="D5" i="70" s="1"/>
  <c r="F12" i="70" l="1"/>
  <c r="F29" i="70" s="1"/>
  <c r="F42" i="70" s="1"/>
  <c r="F76" i="70" s="1"/>
  <c r="N88" i="89"/>
  <c r="D13" i="67" s="1"/>
  <c r="CD16" i="89"/>
  <c r="CD60" i="89" s="1"/>
  <c r="D12" i="70" l="1"/>
  <c r="D29" i="70" s="1"/>
  <c r="D42" i="70" s="1"/>
  <c r="D76" i="70" s="1"/>
  <c r="D14" i="67"/>
  <c r="D39" i="67" s="1"/>
  <c r="D41" i="67" s="1"/>
  <c r="CD88" i="89"/>
  <c r="CH13" i="89"/>
  <c r="H26" i="77"/>
  <c r="R16" i="89"/>
  <c r="CH16" i="89" s="1"/>
  <c r="CH60" i="89" s="1"/>
  <c r="H27" i="77" l="1"/>
  <c r="H53" i="77" s="1"/>
  <c r="H60" i="77" s="1"/>
  <c r="H82" i="77" s="1"/>
  <c r="I26" i="77"/>
  <c r="R60" i="89"/>
  <c r="R88" i="89" s="1"/>
  <c r="H13" i="67" s="1"/>
  <c r="H14" i="67" s="1"/>
  <c r="H39" i="67" s="1"/>
  <c r="H41" i="67" s="1"/>
  <c r="CH88" i="89" l="1"/>
  <c r="H5" i="70"/>
  <c r="H12" i="70" s="1"/>
  <c r="H29" i="70" s="1"/>
  <c r="H42" i="70" s="1"/>
  <c r="H76" i="70" s="1"/>
  <c r="O17" i="94"/>
  <c r="N25" i="94"/>
  <c r="N26" i="94" s="1"/>
  <c r="O25" i="94" l="1"/>
</calcChain>
</file>

<file path=xl/comments1.xml><?xml version="1.0" encoding="utf-8"?>
<comments xmlns="http://schemas.openxmlformats.org/spreadsheetml/2006/main">
  <authors>
    <author>Kocsis Lászlóné</author>
  </authors>
  <commentList>
    <comment ref="C1" authorId="0" shapeId="0">
      <text>
        <r>
          <rPr>
            <b/>
            <sz val="9"/>
            <color indexed="81"/>
            <rFont val="Tahoma"/>
            <family val="2"/>
            <charset val="238"/>
          </rPr>
          <t>Kocsis Lászlóné: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1" authorId="0" shapeId="0">
      <text>
        <r>
          <rPr>
            <b/>
            <sz val="9"/>
            <color indexed="81"/>
            <rFont val="Tahoma"/>
            <family val="2"/>
            <charset val="238"/>
          </rPr>
          <t>Kocsis Lászlóné: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<sst xmlns="http://schemas.openxmlformats.org/spreadsheetml/2006/main" count="1991" uniqueCount="996">
  <si>
    <t xml:space="preserve">Megnevezés </t>
  </si>
  <si>
    <t>1.</t>
  </si>
  <si>
    <t>2.</t>
  </si>
  <si>
    <t>3.</t>
  </si>
  <si>
    <t>4.</t>
  </si>
  <si>
    <t xml:space="preserve">5. </t>
  </si>
  <si>
    <t>5.</t>
  </si>
  <si>
    <t>Működési célú kiadások összesen</t>
  </si>
  <si>
    <t xml:space="preserve">3. </t>
  </si>
  <si>
    <t xml:space="preserve">4. </t>
  </si>
  <si>
    <t>Összesen</t>
  </si>
  <si>
    <t>Feladat megnevezése</t>
  </si>
  <si>
    <t>Megnevezés</t>
  </si>
  <si>
    <t>ssz.</t>
  </si>
  <si>
    <t>7.</t>
  </si>
  <si>
    <t>10.</t>
  </si>
  <si>
    <t>Sor-sz.</t>
  </si>
  <si>
    <t>6.</t>
  </si>
  <si>
    <t>8.</t>
  </si>
  <si>
    <t>MŰKÖDÉSI CÉLÚ  KIADÁSOK</t>
  </si>
  <si>
    <t>FELHALMOZÁSI CÉLÚ BEVÉTELEK</t>
  </si>
  <si>
    <t>I.</t>
  </si>
  <si>
    <t>12.</t>
  </si>
  <si>
    <t>Hozzájárulás jogcíme</t>
  </si>
  <si>
    <t>Ft/fő</t>
  </si>
  <si>
    <t>Működési bevételek</t>
  </si>
  <si>
    <t>Működési bevételek összesen:</t>
  </si>
  <si>
    <t xml:space="preserve"> Intézményi működési bevételek</t>
  </si>
  <si>
    <t>Működési célú bevételek összesen</t>
  </si>
  <si>
    <t xml:space="preserve">Bevételek főösszege </t>
  </si>
  <si>
    <t xml:space="preserve">MŰKÖDÉSI CÉLÚ BEVÉTELEK </t>
  </si>
  <si>
    <t>Sorsz.</t>
  </si>
  <si>
    <t>FELHALMOZÁSI KIADÁSOK</t>
  </si>
  <si>
    <t xml:space="preserve"> Beruházások</t>
  </si>
  <si>
    <t>Beruházások összesen:</t>
  </si>
  <si>
    <t>Ellátottak pénzbeli juttatásai</t>
  </si>
  <si>
    <t>Összesen:</t>
  </si>
  <si>
    <t>Önkormányzat</t>
  </si>
  <si>
    <t>Bevételek mindösszesen:</t>
  </si>
  <si>
    <t>2.1 Intézményi működési kiadás</t>
  </si>
  <si>
    <t>3.1 Intézményi működési kiadás</t>
  </si>
  <si>
    <t>Önkormányzat összesen</t>
  </si>
  <si>
    <t>A</t>
  </si>
  <si>
    <t>B</t>
  </si>
  <si>
    <t>C</t>
  </si>
  <si>
    <t xml:space="preserve"> A. Önkormányzat</t>
  </si>
  <si>
    <t>Önkormányzat összesen:</t>
  </si>
  <si>
    <t xml:space="preserve">Ápolási díj (helyi megállapítás)  </t>
  </si>
  <si>
    <t>B. Közös Önkormányzati Hivatal</t>
  </si>
  <si>
    <t>Közös Önkormányzati Hivatal</t>
  </si>
  <si>
    <t>Közös Önk. Hivatal összesen:</t>
  </si>
  <si>
    <t>Felhalmozási  bevételek</t>
  </si>
  <si>
    <t>Felújítások</t>
  </si>
  <si>
    <t>I. Helyi önkormányzatok működésének általános támogatása</t>
  </si>
  <si>
    <t>a) önkormányzati hivatal működésénak támogatása</t>
  </si>
  <si>
    <t>b) település-üzemeltetéshez kapcsolódó feladataellátás támogatása</t>
  </si>
  <si>
    <t xml:space="preserve">     ba) zöldterület gazdálkodással kapcsolatos feladatok ellátásának támogatása</t>
  </si>
  <si>
    <t xml:space="preserve">     bb) közvilágítás fenntartásának támogatása</t>
  </si>
  <si>
    <t xml:space="preserve">     bc) köztemető fenntartással kapcsolatos feladatok támogatása</t>
  </si>
  <si>
    <t xml:space="preserve">     bd) közutak fenntartásának támogatása</t>
  </si>
  <si>
    <t>I. Helyi önkormányzatok működésének általános támogatása összesen</t>
  </si>
  <si>
    <t>II. Települési önkormányzatok egyes köznevelési feladatainak támogatása</t>
  </si>
  <si>
    <t>II. Települési önkormányzatok egyes köznevelési feladatainak támogatása össz.</t>
  </si>
  <si>
    <t>III. Települési önkormányzatok szociális és gyermekjóléti feladatainak támogatása</t>
  </si>
  <si>
    <t>Ingyenes és kedvezményes gyermekétkeztetés(bölcsőde)</t>
  </si>
  <si>
    <t>3. Egyes szociális és gyermekjóléti feladatok támogatása</t>
  </si>
  <si>
    <t xml:space="preserve">       Bölcsődei ellátás</t>
  </si>
  <si>
    <t>III. Települési önkorm. szociális és gyermekjóléti feladatainak tám.össz.</t>
  </si>
  <si>
    <t xml:space="preserve">       Szociális étkeztetés</t>
  </si>
  <si>
    <t>Önkormányzat feladatainak támogatása összesen:</t>
  </si>
  <si>
    <t>Támogatás</t>
  </si>
  <si>
    <t>Közhatalmi bevételek</t>
  </si>
  <si>
    <t>Közös Önkormányzati Hivatal bevételei összesen:</t>
  </si>
  <si>
    <t>Közös Önkormányzati Hivatal össz.</t>
  </si>
  <si>
    <t>II</t>
  </si>
  <si>
    <t xml:space="preserve">EGYÉB FELHALMOZÁSI CÉLÚ KIADÁSOKBÓL </t>
  </si>
  <si>
    <t>Lakástámogatás ( K87)</t>
  </si>
  <si>
    <t>Egyéb működési célú tám.   államházt., kívülre összesen</t>
  </si>
  <si>
    <t>Lakástámogatás összesen</t>
  </si>
  <si>
    <t>Egyéb felhalmozási célú támogat.  államházt. kívülre összesen</t>
  </si>
  <si>
    <t xml:space="preserve">     ba) zöldterület gazdálkodással kapcsolatos fel. Támogatása besz. Út</t>
  </si>
  <si>
    <t xml:space="preserve">     bb) közvilágítás fenntartásának támogatása besz. Után</t>
  </si>
  <si>
    <t xml:space="preserve">     bc) köztemető fenntartással kapcsolatos feladatok támogatása besz. Után</t>
  </si>
  <si>
    <t xml:space="preserve">       Bölcsődei ellátás-hátrányos hely  gyermekeknek</t>
  </si>
  <si>
    <t xml:space="preserve">       Gyermekétkeztetés támogatása - finansz. Szemp. Elismert dolg ozói bértámogatás </t>
  </si>
  <si>
    <t>IV Székhely település által lehívandó szoc. Feladatok támogatása</t>
  </si>
  <si>
    <t xml:space="preserve">1 Házi  segítségnyújtás </t>
  </si>
  <si>
    <t xml:space="preserve">2. Szociális és gyermekjóléti alapszolgáltatások általános feladatai </t>
  </si>
  <si>
    <t>Önkormányzat feladatainak támogatása összesen  mint székhely :</t>
  </si>
  <si>
    <t xml:space="preserve">Közgyógyellátás (helyi megállapítás) </t>
  </si>
  <si>
    <t xml:space="preserve">Fogalalkoztatást helyettesítő támogatás </t>
  </si>
  <si>
    <t>Foglalkoztatással, munkanélküliséggel kapcsolatos ellátások (K45)</t>
  </si>
  <si>
    <t xml:space="preserve">Foglalkoztatással, munkanélküliséggel kapcsolatos ellátások (K45) összesen </t>
  </si>
  <si>
    <t>Lakhatással kapcsolatos ellátások (K46)</t>
  </si>
  <si>
    <t xml:space="preserve">Lakásfenntartási támogatás  </t>
  </si>
  <si>
    <t xml:space="preserve">Adósságcsokkentési támogatás </t>
  </si>
  <si>
    <t xml:space="preserve">Egyéb nem intézményi ellátások (K48) </t>
  </si>
  <si>
    <t>Egyéb nem intézményi ellátások (K48) összesen</t>
  </si>
  <si>
    <t>Ellátottak pénzbeli juttatásai (K4)</t>
  </si>
  <si>
    <t xml:space="preserve">Ellátottak pénzbeli juttatásai összesen (K4) </t>
  </si>
  <si>
    <t>B1</t>
  </si>
  <si>
    <t>B111</t>
  </si>
  <si>
    <t>Rovatszám</t>
  </si>
  <si>
    <t>B112</t>
  </si>
  <si>
    <t>B113</t>
  </si>
  <si>
    <t>B115</t>
  </si>
  <si>
    <t>B11</t>
  </si>
  <si>
    <t>Önkormányzatok működési támogatásai</t>
  </si>
  <si>
    <t>B2</t>
  </si>
  <si>
    <t>B3</t>
  </si>
  <si>
    <t>B35</t>
  </si>
  <si>
    <t>Termékek és szolgáltatások adói</t>
  </si>
  <si>
    <t>B4</t>
  </si>
  <si>
    <t>B5</t>
  </si>
  <si>
    <t>B6</t>
  </si>
  <si>
    <t>Működési célú átvett pénzeszközök</t>
  </si>
  <si>
    <t>B7</t>
  </si>
  <si>
    <t>Felhalmozási célú átvett pénzeszközök</t>
  </si>
  <si>
    <t>B1-B7</t>
  </si>
  <si>
    <t xml:space="preserve">Költségvetési bevételek összesen </t>
  </si>
  <si>
    <t>K1</t>
  </si>
  <si>
    <t>K2</t>
  </si>
  <si>
    <t>K3</t>
  </si>
  <si>
    <t>Dologi kiadások</t>
  </si>
  <si>
    <t>K4</t>
  </si>
  <si>
    <t>K5</t>
  </si>
  <si>
    <t>Egyéb működési célú kiadások</t>
  </si>
  <si>
    <t>K6</t>
  </si>
  <si>
    <t>Beruházások</t>
  </si>
  <si>
    <t>K7</t>
  </si>
  <si>
    <t>K8</t>
  </si>
  <si>
    <t>Egyéb felhalmozási célú kiadások</t>
  </si>
  <si>
    <t>B34</t>
  </si>
  <si>
    <t>B36</t>
  </si>
  <si>
    <t>Egyéb közhatalmi bevételek</t>
  </si>
  <si>
    <t>B16</t>
  </si>
  <si>
    <t>B52</t>
  </si>
  <si>
    <t>Ingatlanok értékesítése</t>
  </si>
  <si>
    <t xml:space="preserve">1.3. Zalakarosi Kistérség Többcélú Társulása hétvégi orvosi ügyelet </t>
  </si>
  <si>
    <t>11.</t>
  </si>
  <si>
    <t xml:space="preserve">1.1 Bursa ösztöndíjra </t>
  </si>
  <si>
    <t xml:space="preserve">  BEVÉTELEK</t>
  </si>
  <si>
    <t>B25</t>
  </si>
  <si>
    <t>Egyéb felhalmozási célú támogatások bevételei államháztartáson belülről</t>
  </si>
  <si>
    <t>Felhalmozási célú támogatások államháztartáson  belülről</t>
  </si>
  <si>
    <t xml:space="preserve">Felhalmozási célú támogatások államháztartáson  belülről összesen </t>
  </si>
  <si>
    <t xml:space="preserve">Felhalmozási  bevételek összesen </t>
  </si>
  <si>
    <t xml:space="preserve">Működési célú átvett pénzeszközök összesen </t>
  </si>
  <si>
    <t xml:space="preserve">Felhalmozási célú átvett pénzeszközök összesen </t>
  </si>
  <si>
    <t>B351</t>
  </si>
  <si>
    <t xml:space="preserve">Gépjárműadók </t>
  </si>
  <si>
    <t xml:space="preserve">BEVÉTELEK ÖSSZESEN </t>
  </si>
  <si>
    <t>Közhatalmi bevételek összesen</t>
  </si>
  <si>
    <t>K</t>
  </si>
  <si>
    <t xml:space="preserve">Személyi juttatások </t>
  </si>
  <si>
    <t>Munkaadókat terhelő járulékok és szociális hozzájárulási adó</t>
  </si>
  <si>
    <t xml:space="preserve">Működési költségvetés összesen </t>
  </si>
  <si>
    <t xml:space="preserve">Felhalmozási költségvetés összesen </t>
  </si>
  <si>
    <t>K9</t>
  </si>
  <si>
    <t xml:space="preserve">Finanszírozási kiadások </t>
  </si>
  <si>
    <t xml:space="preserve">KIADÁSOK ÖSSZESEN </t>
  </si>
  <si>
    <t>mutató/  létszám</t>
  </si>
  <si>
    <t>Hozzá- járulás</t>
  </si>
  <si>
    <t xml:space="preserve">Egyéb működési célú kiadások összesen </t>
  </si>
  <si>
    <t xml:space="preserve">Zalaszabar Községnek hivatal működtetéséhez átadás </t>
  </si>
  <si>
    <t>EGYÉB MŰKÖDÉSI CÉLÚ KIADÁSOK</t>
  </si>
  <si>
    <t xml:space="preserve">Kiadások főösszege </t>
  </si>
  <si>
    <t>1.1 Működési kiadás</t>
  </si>
  <si>
    <t xml:space="preserve">1.2 Ellátottak pénzbeli juttatásai </t>
  </si>
  <si>
    <t>1.3 Egyéb műk.célú kiadások aht.belül.</t>
  </si>
  <si>
    <t>1.4 Egyéb műk.célú kiadások aht.kívül.</t>
  </si>
  <si>
    <t>2.2 Működési célú pe.átadás áht. belül</t>
  </si>
  <si>
    <t>1.5 Működési célú kölcsönök</t>
  </si>
  <si>
    <t xml:space="preserve">ÖNKORMÁNYZAT </t>
  </si>
  <si>
    <t xml:space="preserve">Költségvetési bevételek </t>
  </si>
  <si>
    <t xml:space="preserve">   Önkormányzat működési támogatása összesen </t>
  </si>
  <si>
    <t xml:space="preserve">Közhatalmi bevételek </t>
  </si>
  <si>
    <t xml:space="preserve">Működési bevételek </t>
  </si>
  <si>
    <t>Felhalmozási bevételek</t>
  </si>
  <si>
    <t xml:space="preserve">6. </t>
  </si>
  <si>
    <t xml:space="preserve"> -  Építmény adó </t>
  </si>
  <si>
    <t xml:space="preserve"> -  Kommunális adó </t>
  </si>
  <si>
    <t xml:space="preserve"> -  Iparűzési adó </t>
  </si>
  <si>
    <t xml:space="preserve"> -  Gépjárműadó </t>
  </si>
  <si>
    <t xml:space="preserve"> -  Egyéb közhatalmi bevételek</t>
  </si>
  <si>
    <t xml:space="preserve">  - Szociális kölcsön visszatérülése </t>
  </si>
  <si>
    <t xml:space="preserve"> - Lakásvásárlási kölcsön visszatérülése </t>
  </si>
  <si>
    <t xml:space="preserve">Finanszírozási bevételek </t>
  </si>
  <si>
    <t xml:space="preserve">IV Teleülési önkorm kulturális eladatainak támogatás </t>
  </si>
  <si>
    <t>B114</t>
  </si>
  <si>
    <r>
      <rPr>
        <b/>
        <sz val="12"/>
        <rFont val="Arial"/>
        <family val="2"/>
        <charset val="238"/>
      </rPr>
      <t>3</t>
    </r>
    <r>
      <rPr>
        <sz val="12"/>
        <rFont val="Arial"/>
        <family val="2"/>
        <charset val="238"/>
      </rPr>
      <t>.</t>
    </r>
  </si>
  <si>
    <t xml:space="preserve">Szociális célú kölcsönök </t>
  </si>
  <si>
    <t xml:space="preserve">Működési célú kölcsönök állh. Kívülre összesen </t>
  </si>
  <si>
    <t>Felhalmozási célú kölcsön összesen</t>
  </si>
  <si>
    <t xml:space="preserve">Egyéb felhalmozási célú kiadások összesen  </t>
  </si>
  <si>
    <t>b) település-üzemeltetéshez kapcsolódó feladataellátás t.beszámítás után</t>
  </si>
  <si>
    <t>2. Hozzájárulás a pénzbeli szociális ellátásokhoz  beszámítás után( egyösszegű)</t>
  </si>
  <si>
    <t>Helyi önkormányzatok működésének általános támogatása</t>
  </si>
  <si>
    <t>Települési önkormányzatok egyes köznevelési feladatainak támogatása</t>
  </si>
  <si>
    <t>Települési önkormányzatok kulturális fedatainak támogatása</t>
  </si>
  <si>
    <t>Működési célú költségvetési támogatások és kiegészítő támogatások</t>
  </si>
  <si>
    <t>Egyéb működési célú támogatások bevételei államháztartáson belülről</t>
  </si>
  <si>
    <t>Működési célú támogatások államháztartáson belülről összesen</t>
  </si>
  <si>
    <t>Működési célú támogatások államháztartáson belülről</t>
  </si>
  <si>
    <t>Értékesítési és forgalmi adók (helyi iparűzési adó)</t>
  </si>
  <si>
    <t>B354</t>
  </si>
  <si>
    <t>B355</t>
  </si>
  <si>
    <t>Egyéb áruhasználati és szolgáltatási adók (tartózkodás utáni IFA)</t>
  </si>
  <si>
    <t>Vagyoni típusú adók (Építményadó, magánszemélyek komm.adója)</t>
  </si>
  <si>
    <t>B53</t>
  </si>
  <si>
    <t>Egyéb tárgyi eszközök értékesítése</t>
  </si>
  <si>
    <t>B64</t>
  </si>
  <si>
    <t>B65</t>
  </si>
  <si>
    <t>Egyéb működési célú átvett pénzeszközök</t>
  </si>
  <si>
    <t>B74</t>
  </si>
  <si>
    <t>B75</t>
  </si>
  <si>
    <t>Egyéb felhalmozási célú átvett pénzeszközök</t>
  </si>
  <si>
    <t xml:space="preserve">KIADÁSOK </t>
  </si>
  <si>
    <t>Települési önkormányzatok szociális,gyermekjóléti és gyermekétkezt. fel.tám.</t>
  </si>
  <si>
    <t>Működési célú visszatéritendő támog.,kölcsönök visszatérülése államh.kivülről</t>
  </si>
  <si>
    <t>2016. évi terv</t>
  </si>
  <si>
    <t>2017. évi terv</t>
  </si>
  <si>
    <t>1.2. Zalakarosi Kistérség Többcélú Társulása  működési hozzájárulás</t>
  </si>
  <si>
    <t>1.4. Zalakarosi Kistérs. Többc. Társ. Részére belső ellenőrzésre</t>
  </si>
  <si>
    <t>Egyéb működési célú támogatások  államházt., kívülre (K512)</t>
  </si>
  <si>
    <t>Működési célú kölcsönök állh. Kívülre (K508)</t>
  </si>
  <si>
    <t>Egyéb felhalmozási célú támogatások államházt. Kívülre (K89)</t>
  </si>
  <si>
    <t>II.</t>
  </si>
  <si>
    <t>A. Önkormányzat</t>
  </si>
  <si>
    <t>- ingatlan értékesités</t>
  </si>
  <si>
    <t>Felhalmozási bevételek összesen:</t>
  </si>
  <si>
    <t xml:space="preserve">  - Háztartásoktól átvett</t>
  </si>
  <si>
    <t>9.</t>
  </si>
  <si>
    <t>LED-es díszkivilágítás</t>
  </si>
  <si>
    <t>Közös Önkormányzati Hivatal összesen:</t>
  </si>
  <si>
    <t>Felhalmozási kiadások összesen:</t>
  </si>
  <si>
    <t>Felújítások összesen:</t>
  </si>
  <si>
    <t>Elvonások, befizetések K502</t>
  </si>
  <si>
    <t>Egyéb felhalmozási célú kiadás összesen:</t>
  </si>
  <si>
    <t xml:space="preserve"> beszámítás összege</t>
  </si>
  <si>
    <t>c) egyéb kötelező önkormányzati feladatok támogatása</t>
  </si>
  <si>
    <t>d.) lakott külterületekkel kapcsolatos feladatok támogatása</t>
  </si>
  <si>
    <t xml:space="preserve">     lakott külterületekkel kapcsolatos feladatok támogatása beszámítás után</t>
  </si>
  <si>
    <t xml:space="preserve">    egyéb kötelező önkormányzati feladatok támogatása beszámítás  után</t>
  </si>
  <si>
    <t>e.) üdülőhelyi feladatok támogatása</t>
  </si>
  <si>
    <t xml:space="preserve">     üdülőhelyi feladatok támogatása beszámítás után</t>
  </si>
  <si>
    <t>Beszámítás összege:</t>
  </si>
  <si>
    <t xml:space="preserve">       Gyermekétkeztetés üzemeltetési támogatása </t>
  </si>
  <si>
    <t>Felhalmozási célú iadások összesen</t>
  </si>
  <si>
    <t>1.1. Működési célú támogatás aht-n belül</t>
  </si>
  <si>
    <t>1.2. Közhatalmi bevételek</t>
  </si>
  <si>
    <t xml:space="preserve">1.3. Működési bevételek </t>
  </si>
  <si>
    <t>1.4. Működési célú átvett pénzeszközök</t>
  </si>
  <si>
    <t>2.1. Működési célú támogatás aht-n belül</t>
  </si>
  <si>
    <t xml:space="preserve">2.2. Működési bevételek </t>
  </si>
  <si>
    <t xml:space="preserve">3.1. Működési bevételek </t>
  </si>
  <si>
    <t>1.6 Elvonások, befizetések</t>
  </si>
  <si>
    <t>1.7 Tartalékok</t>
  </si>
  <si>
    <t>13.</t>
  </si>
  <si>
    <t>14.</t>
  </si>
  <si>
    <t>15.</t>
  </si>
  <si>
    <t>Felhalmozási célú bevételek összesen</t>
  </si>
  <si>
    <t xml:space="preserve">Költségvetési működési bevételek összesen </t>
  </si>
  <si>
    <t xml:space="preserve">Költségvetési felhalmozási bevételek </t>
  </si>
  <si>
    <t xml:space="preserve">Felhalm. finanszírozási bevételek összesen </t>
  </si>
  <si>
    <t xml:space="preserve">Költségvetési felhalmozási célú kiadások </t>
  </si>
  <si>
    <t xml:space="preserve">Felhalmozási célú finanszírozási kiadások </t>
  </si>
  <si>
    <t>K1-K8</t>
  </si>
  <si>
    <t xml:space="preserve">Költségvetési kiadások összesen </t>
  </si>
  <si>
    <t>Egyéb működési célú támogatás  államháztart. belülre összesen</t>
  </si>
  <si>
    <t>Egyéb működési célú támogatások államháztart. belülre (K506)</t>
  </si>
  <si>
    <t xml:space="preserve">Költségvetési működési  célú kiadások </t>
  </si>
  <si>
    <t xml:space="preserve">Költségvetési felhalmozási bevételek összes. </t>
  </si>
  <si>
    <t>Költségvetési felhalmozási célú kiadások össz.</t>
  </si>
  <si>
    <t>17.</t>
  </si>
  <si>
    <t>18.</t>
  </si>
  <si>
    <t>19.</t>
  </si>
  <si>
    <t>20.</t>
  </si>
  <si>
    <t>Felhalmozási célú kölcsön K86-K87</t>
  </si>
  <si>
    <t>V. Működési célú költségvetési támogatások és kiegészítő támogatások</t>
  </si>
  <si>
    <t xml:space="preserve">Maradvány igénybevétele </t>
  </si>
  <si>
    <t>21.</t>
  </si>
  <si>
    <t>2.5. Beruházási kiadás</t>
  </si>
  <si>
    <r>
      <t>FELHALMOZÁSI CÉLÚ KIADÁSOK</t>
    </r>
    <r>
      <rPr>
        <sz val="11"/>
        <rFont val="Arial CE"/>
        <charset val="238"/>
      </rPr>
      <t xml:space="preserve"> </t>
    </r>
  </si>
  <si>
    <t>Működési  c. finanszírozási bevételek</t>
  </si>
  <si>
    <t xml:space="preserve">Felhalmozási c. finanszírozási bevételek </t>
  </si>
  <si>
    <t>3.2. Előző évi  maradvány</t>
  </si>
  <si>
    <t xml:space="preserve">Működési célú finanszírozási kiadások </t>
  </si>
  <si>
    <t>2.3. Előző évi  maradvány</t>
  </si>
  <si>
    <t>1.8.Előző évi megelőlegezés visszafizetés</t>
  </si>
  <si>
    <t>Családi támogatások(K42)</t>
  </si>
  <si>
    <t>Egyéb pénzbeni és természetbeni gyermekvédelmi ellátások</t>
  </si>
  <si>
    <t xml:space="preserve">Betegséggel kapcsolatos (nem társadalombiztosítási) ellátások (K44)  összesen: </t>
  </si>
  <si>
    <t>Családi támogatások(K42) összesen:</t>
  </si>
  <si>
    <t>Hitelfelvétel</t>
  </si>
  <si>
    <t>2018. évi terv</t>
  </si>
  <si>
    <t>Zalakarosi Óvoda és Bölcsőde</t>
  </si>
  <si>
    <t>D</t>
  </si>
  <si>
    <t>Zalakarosi Közösségi Ház és Könyvtár</t>
  </si>
  <si>
    <t>4.1. Működési bevételek</t>
  </si>
  <si>
    <t>Zalakarosi Óvoda és Bölcsöde összesen</t>
  </si>
  <si>
    <t>Közös Önkormányzati Hivatal összesen</t>
  </si>
  <si>
    <t>Zalakarosi Közösségi Ház és Könyvtár össz</t>
  </si>
  <si>
    <t>4.1. Intézményi működési kiadás</t>
  </si>
  <si>
    <t>Kiadások főösszege</t>
  </si>
  <si>
    <t>Felhalmozási  kiadások összesen</t>
  </si>
  <si>
    <t>Zalakarosi Óvoda és Bölcsőde bevételei összesen:</t>
  </si>
  <si>
    <t>Zalakarosi Közösségi Ház és Könyvtár bevételei összesen</t>
  </si>
  <si>
    <t xml:space="preserve">Önkormányzat egyéb működési célú kiadásai összesen </t>
  </si>
  <si>
    <t>Közös Önkormányzati Hivatal egyéb működési kiadásai összesen</t>
  </si>
  <si>
    <t>Zalakarosi Óvoda és Bölcsőde egyéb működési kiadásai összesen</t>
  </si>
  <si>
    <t>Zalakaros Önkormányzat</t>
  </si>
  <si>
    <t>Zalakarosi Közös Önkormányzati Hivatal</t>
  </si>
  <si>
    <t>Zalakarosi Közösségi Ház és Könyvtár egyéb működési kiadásai ö.</t>
  </si>
  <si>
    <t>Zalakarosi Önkormányzat</t>
  </si>
  <si>
    <t>4.2 Beruházási kiadások</t>
  </si>
  <si>
    <t>D. Zalakarosi Közösségi Ház és Könyvtár</t>
  </si>
  <si>
    <t xml:space="preserve">Ebből: Tartalék  </t>
  </si>
  <si>
    <t xml:space="preserve"> -  Idegenforgalmi adó tartózkodás után</t>
  </si>
  <si>
    <t xml:space="preserve">Államháztartáson belüli megelőlegezés </t>
  </si>
  <si>
    <t>3.2. Elvonások, befizetések</t>
  </si>
  <si>
    <t>3.4. Beruházási kiadás</t>
  </si>
  <si>
    <t>2016.évi terv</t>
  </si>
  <si>
    <t>terv</t>
  </si>
  <si>
    <t xml:space="preserve">2016.évi </t>
  </si>
  <si>
    <t>Településrendezési tervek készítése/ módosítása</t>
  </si>
  <si>
    <t xml:space="preserve">Zk. Turisztikai Nonprofit Kft alaptőke emelése </t>
  </si>
  <si>
    <t xml:space="preserve">Egészségház kiviteli terv készítés </t>
  </si>
  <si>
    <t xml:space="preserve">Új Zalakaros honlap készítés </t>
  </si>
  <si>
    <t xml:space="preserve">Jármű beszerzés </t>
  </si>
  <si>
    <t xml:space="preserve">Kerékpárút II. ütem befejezésének költsége </t>
  </si>
  <si>
    <t xml:space="preserve">C. Zalakarosi Óvoda és Bölcsőde </t>
  </si>
  <si>
    <t xml:space="preserve">Fő u. 6. élelmiszerbolt felújítás részlete </t>
  </si>
  <si>
    <t>Ft</t>
  </si>
  <si>
    <t>Működési célú finanszirozási bevétel össz.:</t>
  </si>
  <si>
    <t>1.5. Működési célú kölcsön visszatérülése</t>
  </si>
  <si>
    <t>1.6 Előző évi  maradvány</t>
  </si>
  <si>
    <t>1.7 Államháztartáson belüli megelőlegezés</t>
  </si>
  <si>
    <t xml:space="preserve"> - Háztartásból átvett felhalmozási pe. - közmű hozzájárulás részlet</t>
  </si>
  <si>
    <t>22.</t>
  </si>
  <si>
    <t>2.1 Zalakarosi Turisztikai Egyesület működési támogatása</t>
  </si>
  <si>
    <t>2.2 Zalakarosi Turisztikai Nonprofit Kft működési támogatása</t>
  </si>
  <si>
    <t>3.1 Visszatérítendő lakásépítési kölcsön (lakástámogatás)</t>
  </si>
  <si>
    <t>Felhalmozási célú visszatérítendő tám,kölcsönök visszatérül.államházt.kivülről</t>
  </si>
  <si>
    <t>2016. évi eredeti előirányzat</t>
  </si>
  <si>
    <t>2019. évi terv</t>
  </si>
  <si>
    <t>Sor- szám</t>
  </si>
  <si>
    <t>Kormányzati funkció száma</t>
  </si>
  <si>
    <t>A. ÖNKORMÁNYZAT</t>
  </si>
  <si>
    <t>01.</t>
  </si>
  <si>
    <t>ÁLTALÁNOS KÖZSZOLGÁLTATÁSOK</t>
  </si>
  <si>
    <t>011130</t>
  </si>
  <si>
    <t>Önkorm.és önk.hiv.jogalkotó és ált.igazg.tev.</t>
  </si>
  <si>
    <t>013320</t>
  </si>
  <si>
    <t>Köztemető fenntartás és működtetés</t>
  </si>
  <si>
    <t>013350</t>
  </si>
  <si>
    <t>Önkormányzati vagyonnal v. gazdálkodás</t>
  </si>
  <si>
    <t>018010</t>
  </si>
  <si>
    <t>Önkorm.elszám.a központi költségvetéssel</t>
  </si>
  <si>
    <t>018030</t>
  </si>
  <si>
    <t>Támogatási célú finanszírozási müveletek</t>
  </si>
  <si>
    <t>01. Összesen</t>
  </si>
  <si>
    <t>04.</t>
  </si>
  <si>
    <t>GAZDASÁGI ÜGYEK</t>
  </si>
  <si>
    <t>041233</t>
  </si>
  <si>
    <t>Hosszabb időtartamú közfoglalkoztatás</t>
  </si>
  <si>
    <t>045160</t>
  </si>
  <si>
    <t>Közutak, hidak,alagutak üzemelt., fennt.</t>
  </si>
  <si>
    <t>047410</t>
  </si>
  <si>
    <t>Ár-és belvízvédelemmel összefüggő tev.</t>
  </si>
  <si>
    <t>04. Összesen</t>
  </si>
  <si>
    <t>05.</t>
  </si>
  <si>
    <t>KÖRNYEZETVÉDELEM</t>
  </si>
  <si>
    <t>051030</t>
  </si>
  <si>
    <t>Nem veszélyes hulladék begyűjtése,száll.</t>
  </si>
  <si>
    <t>052080</t>
  </si>
  <si>
    <t>Szennyvízcsatorna építése,fenntartása</t>
  </si>
  <si>
    <t>05. Összesen</t>
  </si>
  <si>
    <t>06.</t>
  </si>
  <si>
    <t>LAKÁS- ÉS KÖZMŰELLÁTÁS</t>
  </si>
  <si>
    <t>061030</t>
  </si>
  <si>
    <t>Lakáshoz jutást segítő támogatások</t>
  </si>
  <si>
    <t>Vizellátással kapcs.közmű építése,fennt.</t>
  </si>
  <si>
    <t>064010</t>
  </si>
  <si>
    <t>Közvilágítás</t>
  </si>
  <si>
    <t>066010</t>
  </si>
  <si>
    <t>Zöldterület -kezelés</t>
  </si>
  <si>
    <t>066020</t>
  </si>
  <si>
    <t>Város-,községgazdálkodási egyéb feladatok</t>
  </si>
  <si>
    <t>06. Összesen</t>
  </si>
  <si>
    <t>07.</t>
  </si>
  <si>
    <t>EGÉSZSÉGÜGY</t>
  </si>
  <si>
    <t>072111</t>
  </si>
  <si>
    <t>Háziorvosi alapellátás</t>
  </si>
  <si>
    <t>072112</t>
  </si>
  <si>
    <t>Házirovosi ügyeleti ellátás</t>
  </si>
  <si>
    <t>072311</t>
  </si>
  <si>
    <t>Fogorvosi alapellátás</t>
  </si>
  <si>
    <t>074031</t>
  </si>
  <si>
    <t>074032</t>
  </si>
  <si>
    <t>Ifjúság-egészségügyi gondozás</t>
  </si>
  <si>
    <t>07. Összesen</t>
  </si>
  <si>
    <t>08.</t>
  </si>
  <si>
    <t>SZABADIDŐ, KULTÚRA ÉS VALLÁS</t>
  </si>
  <si>
    <t>081030</t>
  </si>
  <si>
    <t>082044</t>
  </si>
  <si>
    <t>Könyvtári szolgáltatások</t>
  </si>
  <si>
    <t>084031</t>
  </si>
  <si>
    <t>Civil szervezetek támogatása</t>
  </si>
  <si>
    <t>086090</t>
  </si>
  <si>
    <t>08. Összesen</t>
  </si>
  <si>
    <t>09.</t>
  </si>
  <si>
    <t>OKTATÁS</t>
  </si>
  <si>
    <t>091110</t>
  </si>
  <si>
    <t>Óvodai nevelés, ellátás  működtetési felad.</t>
  </si>
  <si>
    <t>091140</t>
  </si>
  <si>
    <t>096015</t>
  </si>
  <si>
    <t>Gyermekétkeztetés köznevelési intézményekben</t>
  </si>
  <si>
    <t>09. összesen</t>
  </si>
  <si>
    <t>SZOCIÁLIS VÉDELEM</t>
  </si>
  <si>
    <t>104030</t>
  </si>
  <si>
    <t>Gyermekek napközbeni ell. (bölcsődei ell.)</t>
  </si>
  <si>
    <t>104035</t>
  </si>
  <si>
    <t>Bölcsödei étkeztetés</t>
  </si>
  <si>
    <t>Család és gyermekjólési szolgáltatások</t>
  </si>
  <si>
    <t>Gyermekvédelmi pénzbeli és term.ellátás</t>
  </si>
  <si>
    <t>107051</t>
  </si>
  <si>
    <t>Szociális étkezés</t>
  </si>
  <si>
    <t>Házi segítségnyújtás</t>
  </si>
  <si>
    <t>107054</t>
  </si>
  <si>
    <t>Családsegítés</t>
  </si>
  <si>
    <t>107060</t>
  </si>
  <si>
    <t>10. Összesen</t>
  </si>
  <si>
    <t>900020</t>
  </si>
  <si>
    <t>Önkorm.funkcióra nem sorolható bevételei</t>
  </si>
  <si>
    <t>ÖNKORMÁNYZAT ÖSSZESEN</t>
  </si>
  <si>
    <t xml:space="preserve">B. KÖZÖS ÖNKORMÁNYZATI HIVATAL </t>
  </si>
  <si>
    <t>Önkormányzati igazgatási feladatok</t>
  </si>
  <si>
    <t>Támogatási célú finanszirozási műveletek</t>
  </si>
  <si>
    <t>C.  ÓVODA, BÖLCSŐDE, KÖNYVTÁR</t>
  </si>
  <si>
    <t>013390</t>
  </si>
  <si>
    <t>Egyéb kiegészítő szolgáltatások</t>
  </si>
  <si>
    <t>081045</t>
  </si>
  <si>
    <t>Szabadidősport tevékenys.és támogatása</t>
  </si>
  <si>
    <t>082092</t>
  </si>
  <si>
    <t>Óvodai nevelés,ellátás szakmai feladatai</t>
  </si>
  <si>
    <t>Óvodai nevelés,ellátás működtetés feladatai</t>
  </si>
  <si>
    <t>096025</t>
  </si>
  <si>
    <t>Munkahelyi étkeztetés köznevelési intézményben</t>
  </si>
  <si>
    <t>104036</t>
  </si>
  <si>
    <t>Munkahelyei  étkeztetés bölcsődében</t>
  </si>
  <si>
    <t>ZALAKAROSI ÓVODA ÉS BÖLCSŐDE</t>
  </si>
  <si>
    <t>Mindenféle egyéb szabadidős szolgáltatás</t>
  </si>
  <si>
    <t>MINDÖSSZESEN</t>
  </si>
  <si>
    <t>Lét-szám fő</t>
  </si>
  <si>
    <t>ÖNKORMÁNYZAT</t>
  </si>
  <si>
    <t>Ö</t>
  </si>
  <si>
    <t>011210</t>
  </si>
  <si>
    <t>Államháztartás igazgatása, ellenőrzése</t>
  </si>
  <si>
    <t>Köztemető fenntartás-és üzemeltetés</t>
  </si>
  <si>
    <t>041140</t>
  </si>
  <si>
    <t>Területfejlesztés igazgatása</t>
  </si>
  <si>
    <t>Közutak, hidak,alagutak üzemelt., fennt.üzemeltetése</t>
  </si>
  <si>
    <r>
      <t>Nem veszélyes hulladék begyűjtése,száll.</t>
    </r>
    <r>
      <rPr>
        <b/>
        <sz val="12"/>
        <rFont val="Arial CE"/>
        <charset val="238"/>
      </rPr>
      <t>(ÖV)</t>
    </r>
  </si>
  <si>
    <t>SZOCIÁLIS BIZTONSÁG</t>
  </si>
  <si>
    <t>104042</t>
  </si>
  <si>
    <t>Családsegitő és gyermekjóléti szolgáltatások</t>
  </si>
  <si>
    <t>104051</t>
  </si>
  <si>
    <t>107052</t>
  </si>
  <si>
    <t>Egyéb szoc.pénzbeli és temészetbni ellátások,támog.</t>
  </si>
  <si>
    <t>900070</t>
  </si>
  <si>
    <t>Fejezeti és általános tartalékok elszámolása</t>
  </si>
  <si>
    <t xml:space="preserve">ÖNKORMÁNYZAT ÖSSZESEN </t>
  </si>
  <si>
    <t>KÖZÖS ÖNKORMÁNYZATI HIVATAL</t>
  </si>
  <si>
    <r>
      <t xml:space="preserve">Önkorm.és önk.hiv.jogalkotó és ált.igazg.tev. </t>
    </r>
    <r>
      <rPr>
        <b/>
        <sz val="12"/>
        <rFont val="Arial CE"/>
        <charset val="238"/>
      </rPr>
      <t>(ÖV)</t>
    </r>
  </si>
  <si>
    <t>KÖZÖS ÖNKORMÁNYZATI HIVATAL ÖSSZESEN</t>
  </si>
  <si>
    <t>Közművelődés, könyvtár</t>
  </si>
  <si>
    <t>Munkahelyi étkeztetés bölcsődében</t>
  </si>
  <si>
    <t xml:space="preserve">MINDÖSSZESEN </t>
  </si>
  <si>
    <t>Tartalékok,  céltartalékok (K513)</t>
  </si>
  <si>
    <t>Települési támogatások</t>
  </si>
  <si>
    <t>Óvodai nevelés, ellátás  szakmai felad.</t>
  </si>
  <si>
    <t>1.7. Led lámpa - közvil.  pályázati támogatás fel nem haszn.rész.utalás</t>
  </si>
  <si>
    <t xml:space="preserve">1.Óvodapedagógusok bére </t>
  </si>
  <si>
    <t>2. Óvodapedagógusok pótlólagos  bértámogatás</t>
  </si>
  <si>
    <t>3. Óvodapedagógusok nevelő munkáját közvetlenül segítők bértámogatása</t>
  </si>
  <si>
    <t xml:space="preserve">1./ Parkgondozás </t>
  </si>
  <si>
    <t xml:space="preserve">2./ Településtisztasági feladatok </t>
  </si>
  <si>
    <t xml:space="preserve">3./ Nyilvános illemhelyek üzemeltetése </t>
  </si>
  <si>
    <t xml:space="preserve">4./ Temetőgondozási feladatok </t>
  </si>
  <si>
    <t xml:space="preserve">5./ Piaci feladatok </t>
  </si>
  <si>
    <t xml:space="preserve">6./ Sportlétesítmények fenntartása </t>
  </si>
  <si>
    <t xml:space="preserve">Összesen: </t>
  </si>
  <si>
    <t xml:space="preserve">Gránit Zrt </t>
  </si>
  <si>
    <t>Az összegek nettó összegek, ÁFÁ-t nem tartalmaznak.</t>
  </si>
  <si>
    <t xml:space="preserve"> </t>
  </si>
  <si>
    <t xml:space="preserve">2.4. Előző évi   maradvány </t>
  </si>
  <si>
    <t xml:space="preserve">Termáltó és ökopart öntözőrendszerének kialakítás </t>
  </si>
  <si>
    <t>Kamerahálózat Tsz. Majorban (befejezése )</t>
  </si>
  <si>
    <t>Iskola, valamint a tornacsarnok felújítása, beázás megsz.</t>
  </si>
  <si>
    <t xml:space="preserve">Zalakarosi gyógyhelyi központ áttervezése </t>
  </si>
  <si>
    <t>900060</t>
  </si>
  <si>
    <t>KÖZÖS ÖNKORMÁNYZATI  HIVATAL ÖSSZESEN</t>
  </si>
  <si>
    <t>ZALAKAROSI ÓVODA ÉS BÖLCSŐDE ÖSSZESEN</t>
  </si>
  <si>
    <t>KÖZÖSSÉGI HÁZ ÉS KÖNYVTÁR ÖSSZESEN</t>
  </si>
  <si>
    <t>Kormány-zati funkció száma</t>
  </si>
  <si>
    <t>Ön-ként vállalt</t>
  </si>
  <si>
    <t>Kötele-ző</t>
  </si>
  <si>
    <t>Önkormányzati vagyonnal való gazdálkodás</t>
  </si>
  <si>
    <t>Közszolgáltatási szerződésekben meghatározott feladatok megoszlása</t>
  </si>
  <si>
    <t>Város területén</t>
  </si>
  <si>
    <t>Termáltó területén</t>
  </si>
  <si>
    <t>Karos-Park Kft.</t>
  </si>
  <si>
    <t>közszolgáltatási szerződésében meghatározott feladatok/vállalkozás</t>
  </si>
  <si>
    <t>S.sz.</t>
  </si>
  <si>
    <t xml:space="preserve">1./ Termáltó </t>
  </si>
  <si>
    <t>Mindösszesen:</t>
  </si>
  <si>
    <t>104031</t>
  </si>
  <si>
    <t>4. szociális ágazati pótlék (igénylés alapján),szoc.ágazatban dolgozók kieg.támogatása</t>
  </si>
  <si>
    <t>Elvonások, befizetések</t>
  </si>
  <si>
    <t>B8</t>
  </si>
  <si>
    <t>Belföldi finanszírozási bevételek</t>
  </si>
  <si>
    <t>1.8 Belföldi értékpapir  beváltás</t>
  </si>
  <si>
    <t>4.3 Előző évi maradvány</t>
  </si>
  <si>
    <t>1.9. Felhalmozási c. támogatás áht.belül</t>
  </si>
  <si>
    <t xml:space="preserve">1.10. Felhalmozási bevételek </t>
  </si>
  <si>
    <t>1.11. Felhalmozási célú kölcs. visszatérülése</t>
  </si>
  <si>
    <t>1.12  Egyéb felhalm.célú átvett pénzeszköz</t>
  </si>
  <si>
    <t>1.13. Előző évi felhalm. célú maradvány</t>
  </si>
  <si>
    <t>1.14 Hitelfelvétel</t>
  </si>
  <si>
    <t xml:space="preserve">3.3. Előző évi maradvány </t>
  </si>
  <si>
    <t>4.4 Előző évi maradvány</t>
  </si>
  <si>
    <t>4.2 Elvonások, befizetések</t>
  </si>
  <si>
    <t>1.9 Belföldi értékpapir vásárlás</t>
  </si>
  <si>
    <t xml:space="preserve">1.10 Beruházások </t>
  </si>
  <si>
    <t>1.11 Felújítások</t>
  </si>
  <si>
    <t>1.12 Felmozási célú támogatás (Áhb.)</t>
  </si>
  <si>
    <t>1.13 Felhalm.célú pénzeszköz átadás</t>
  </si>
  <si>
    <t>1.14. Felhalm célú kölcsön</t>
  </si>
  <si>
    <t>1.16 Hitel törlesztés</t>
  </si>
  <si>
    <t>1.2 Elvonások, befizetések</t>
  </si>
  <si>
    <t xml:space="preserve">  1.3.1 Közfoglalkoztatás  támogatása </t>
  </si>
  <si>
    <t xml:space="preserve">  1.3.2 OEP finanszírozás (védőnő, isk.orvos, házi orvos ) </t>
  </si>
  <si>
    <t>Belföldi értékpapír beváltás</t>
  </si>
  <si>
    <t>Felhalmozási célú támogatás államháztartáson belülre (K84)</t>
  </si>
  <si>
    <t>Felhalmozási célú támogatás államháztartáson belülre összesen:</t>
  </si>
  <si>
    <t xml:space="preserve">2.1 Lakásépítési-, vásárlási támogatás  </t>
  </si>
  <si>
    <t>3.1. Karos-Park Kft-nek árokásógép lízingelés részletei</t>
  </si>
  <si>
    <t>23.</t>
  </si>
  <si>
    <t>24.</t>
  </si>
  <si>
    <t>INTERREG horvát-magyar kerékpárút önrész</t>
  </si>
  <si>
    <t>25.</t>
  </si>
  <si>
    <t>26.</t>
  </si>
  <si>
    <t>27.</t>
  </si>
  <si>
    <t>28.</t>
  </si>
  <si>
    <t>Zalakarosi Óvoda és Bölcsőde  összesen:</t>
  </si>
  <si>
    <t>Zalakarosi Közösségi Ház és Könyvtár összesen:</t>
  </si>
  <si>
    <t>Utak felújítása</t>
  </si>
  <si>
    <t xml:space="preserve">2./ Csúszda </t>
  </si>
  <si>
    <t xml:space="preserve">Csúszda üzemeltetéséhez fejlesztés (beléptető, pénztár) </t>
  </si>
  <si>
    <t>Hozzájárulás</t>
  </si>
  <si>
    <t>016020</t>
  </si>
  <si>
    <t xml:space="preserve">       Rászoruló gyermekek szünidei étkeztetésének támogatása</t>
  </si>
  <si>
    <t>2.4. Elvonások, befizetések</t>
  </si>
  <si>
    <t>2.3. Működési célú pe.átadás áh.kivül</t>
  </si>
  <si>
    <t>2017. évi előirányzat</t>
  </si>
  <si>
    <t>ASP pályázatból gépbeszerzés</t>
  </si>
  <si>
    <t>2017.évi terv</t>
  </si>
  <si>
    <t>Öntözőrendszer kiépítése zöldterületeken/Bodahegyi út</t>
  </si>
  <si>
    <t xml:space="preserve">Hivatal épületében kazáncsere, fűtés korszerűsítés </t>
  </si>
  <si>
    <t>Termáltó és ökopart fejlesztés/ dűnék hasznosítása</t>
  </si>
  <si>
    <t>2017. évi eredeti előirányzat</t>
  </si>
  <si>
    <t>Hulladékudvar területén zárt szennyviztároló kialakitása</t>
  </si>
  <si>
    <t>Központi konyhai gépek/üst,robotgép tartozékok,zsámoly</t>
  </si>
  <si>
    <t xml:space="preserve">Berkenye köz vízelvezetés tervezés, kivitelezés, kisajátítás </t>
  </si>
  <si>
    <t>Számítógép, nyomtatók, fénymásolók  monitorok beszerzése</t>
  </si>
  <si>
    <t xml:space="preserve">Mobil telefon </t>
  </si>
  <si>
    <t xml:space="preserve">Óvodába , mosogatógép </t>
  </si>
  <si>
    <t xml:space="preserve">Óvodába fénymásoló, laptop, monitor, mini hifi, fényképezőgép </t>
  </si>
  <si>
    <t xml:space="preserve">Óvodába  3 db szőnyeg </t>
  </si>
  <si>
    <t xml:space="preserve">Ovi galéria </t>
  </si>
  <si>
    <t xml:space="preserve">Udvari mászóvár csere </t>
  </si>
  <si>
    <t xml:space="preserve">Óvodába vasaló, 3 db tároló, étkeztőasztal + 6 szék </t>
  </si>
  <si>
    <t xml:space="preserve">Ütéscsillapító burkolat csere udvari játékok alatt </t>
  </si>
  <si>
    <t xml:space="preserve">Bölcsődébe porszívó, CD lejátszók </t>
  </si>
  <si>
    <t xml:space="preserve">Bölcsődéba cipős szekrény gyermekátadóba </t>
  </si>
  <si>
    <t xml:space="preserve">Pattogatott kukorica készítő gép vásárlás (Kertmoziba) </t>
  </si>
  <si>
    <t xml:space="preserve">Játszóterek fejlesztése/ óvoda melletti játszótér </t>
  </si>
  <si>
    <t xml:space="preserve">Wifi Router (könyvtára </t>
  </si>
  <si>
    <t xml:space="preserve">Önkormányzati lakásokba konyhabútor / 2 lakásba </t>
  </si>
  <si>
    <t xml:space="preserve">Rendőrségi épület lépcsők, lépcsőházak felújítás </t>
  </si>
  <si>
    <t>2017. évi terv.</t>
  </si>
  <si>
    <t>Önkormányzati épületek felújítása</t>
  </si>
  <si>
    <t>Tűzoltósághoz bútorok beszerzése</t>
  </si>
  <si>
    <t>2016.évi eredeti előirányzat</t>
  </si>
  <si>
    <t>2017.évi eredeti előirányzat</t>
  </si>
  <si>
    <t>f.) 2016.december havi bérkompenzáció</t>
  </si>
  <si>
    <t>4. Minősített óvodapedatógusok kiegészítő támogatása</t>
  </si>
  <si>
    <t xml:space="preserve">       Család-és gyermekjóléti szolgálat</t>
  </si>
  <si>
    <t>Park Inn szálló előtti út aszfaltozása, járda  felújítása</t>
  </si>
  <si>
    <t>1.15.Tartalék</t>
  </si>
  <si>
    <t xml:space="preserve">Hivatali épület nagyterem világítás, mennyezet rek. </t>
  </si>
  <si>
    <t xml:space="preserve">2016. évi </t>
  </si>
  <si>
    <t>29.</t>
  </si>
  <si>
    <t>Volt TSZ major vízellátása</t>
  </si>
  <si>
    <t xml:space="preserve">Vizműhálózat felújítások (szivattyú cserék, kompresszor stb.) </t>
  </si>
  <si>
    <t>30.</t>
  </si>
  <si>
    <t xml:space="preserve">Hegyalja utca 45. lakásban kazáncsere </t>
  </si>
  <si>
    <t>Patkós utca, Vincellér köz vizellátása</t>
  </si>
  <si>
    <t>2017. évi I. módosítás</t>
  </si>
  <si>
    <t>2017. évi         I. módosítás</t>
  </si>
  <si>
    <t>2017. évi                I. módosítás</t>
  </si>
  <si>
    <t>2017. évi           I. módosítás</t>
  </si>
  <si>
    <t>2017. évi                                 I. módosítás</t>
  </si>
  <si>
    <t>2017. évi            I. módosítás</t>
  </si>
  <si>
    <t>4.3 Működési célú támogatás áht.belül</t>
  </si>
  <si>
    <t>2.3 Zalakaros Sportjáért Közhasznú Közalapítvány támogatása</t>
  </si>
  <si>
    <t>2.4 Kanizsa Diákkosárlabda Klub támogatása</t>
  </si>
  <si>
    <t>2.5 Karos Sprint Úszóklub támogatása</t>
  </si>
  <si>
    <t>2.6 Zalakaros és Térsége Sportegyesület támogatása</t>
  </si>
  <si>
    <t>2.7 Sensei Németh Budo Akadémia Sportegyesület támogatása</t>
  </si>
  <si>
    <t>2.8 Zalakarosi Önkéntes Tűzoltó Egyesület támogatása</t>
  </si>
  <si>
    <t>2.9 Zalakarosi Polgárőr Egyesület támogatása</t>
  </si>
  <si>
    <t>2.10 Zalakarosi Közbiztonságért Közhasznú Közalapítvány támogatása</t>
  </si>
  <si>
    <t>2.11 Zalakarosi Kulturális Egyesület támogatása</t>
  </si>
  <si>
    <t>1.10 Zalakarosi Közösségi Ház - művészeti csoportok támogatása</t>
  </si>
  <si>
    <t>Előző évi maradványból elvonás</t>
  </si>
  <si>
    <t xml:space="preserve">2.12 Medicopter Alapítvány támogatása </t>
  </si>
  <si>
    <t>2.13 Zalakarosi Turisztikai Egyesület támogatása marketing célra</t>
  </si>
  <si>
    <t>2.14 Zalakarosi Turisztikai Nonprofit Kft-nek város napi rendezvényre</t>
  </si>
  <si>
    <t>31.</t>
  </si>
  <si>
    <t>32.</t>
  </si>
  <si>
    <t>33.</t>
  </si>
  <si>
    <t>34.</t>
  </si>
  <si>
    <t>35.</t>
  </si>
  <si>
    <t>Zalakarosi Arculati Kézikönyv készítése</t>
  </si>
  <si>
    <t>Tűzjelző szétválasztása iskola épületében</t>
  </si>
  <si>
    <t>Rendezési tervben megjelölt út kialakítása</t>
  </si>
  <si>
    <t>Közvilágítás bővítés</t>
  </si>
  <si>
    <t>Térfigyelő kamera beszerzés</t>
  </si>
  <si>
    <t>Patkós,Vincellér köz útburkolat felújítása</t>
  </si>
  <si>
    <t>Belterületi utak felújítása pályázati önerő biztosítása</t>
  </si>
  <si>
    <t>4.2 Működési célú támogatás Áhb.</t>
  </si>
  <si>
    <t>Alsóhegyi,Kilátó,Bor utak felújítása- tervezési ktg</t>
  </si>
  <si>
    <t>2017. évi              I. módosítás</t>
  </si>
  <si>
    <t>Hitelfelvétel                                                                                                                                                   B811</t>
  </si>
  <si>
    <t>Bevételek összesen</t>
  </si>
  <si>
    <t>Kiadás összewsen</t>
  </si>
  <si>
    <t>36.</t>
  </si>
  <si>
    <t>Közmunkaprogramhoz kandalló,fúvógép,gáztűzhely</t>
  </si>
  <si>
    <t>37.</t>
  </si>
  <si>
    <t>38.</t>
  </si>
  <si>
    <t>Kistérségi Társulástól számítógép vásárlás</t>
  </si>
  <si>
    <t>Sport Hotel B. épületbe hőt. gázboyler, Vendégház fejl.</t>
  </si>
  <si>
    <t>39.</t>
  </si>
  <si>
    <t>40.</t>
  </si>
  <si>
    <t>41.</t>
  </si>
  <si>
    <t>42.</t>
  </si>
  <si>
    <t>Orvosi ügyeleten gázkazán csere</t>
  </si>
  <si>
    <t>43.</t>
  </si>
  <si>
    <t>44.</t>
  </si>
  <si>
    <t>Hivatali épületbe gőzölős ablaktisztitó (kisértékű)</t>
  </si>
  <si>
    <t>45.</t>
  </si>
  <si>
    <t>Könyvtári érdekeltségnövelő pályázathoz eszközök</t>
  </si>
  <si>
    <t>46.</t>
  </si>
  <si>
    <t>Zalakaros,526 hrsz.úközös tulajdonú út megváltása</t>
  </si>
  <si>
    <t xml:space="preserve">Működési célú támogatás államháztartáson belülről (civil szerv.) </t>
  </si>
  <si>
    <t>750 éves emlékműhöz szivattyú vásárlás (kisértékű)</t>
  </si>
  <si>
    <r>
      <t>E</t>
    </r>
    <r>
      <rPr>
        <b/>
        <sz val="12"/>
        <rFont val="Arial"/>
        <family val="2"/>
        <charset val="238"/>
      </rPr>
      <t xml:space="preserve">urópa Úniós támogatásból megvalósuló beruházásokról tájékoztatás </t>
    </r>
  </si>
  <si>
    <t>forintban</t>
  </si>
  <si>
    <t>Projekt megnevezés (támogatást biztosító)</t>
  </si>
  <si>
    <t xml:space="preserve"> Bevétel  (pályázatból)</t>
  </si>
  <si>
    <t>Kiadás</t>
  </si>
  <si>
    <t>Támogat. összesen</t>
  </si>
  <si>
    <t>Támogatásból:  előző évek</t>
  </si>
  <si>
    <t>2016. évben tervezett</t>
  </si>
  <si>
    <t>2017. évben tervezett</t>
  </si>
  <si>
    <t>Kiadás előző  években</t>
  </si>
  <si>
    <t>2016. évben  tervezett</t>
  </si>
  <si>
    <t>2017. évben  tervezett</t>
  </si>
  <si>
    <t>előző  években</t>
  </si>
  <si>
    <t>években</t>
  </si>
  <si>
    <t>TERMÁL-TÓ ÉS ÖKOPART  NDOP-2/2/F-12-2012-0005</t>
  </si>
  <si>
    <t>Feladat/cél</t>
  </si>
  <si>
    <t>Az átcsoportosítás jogát gyakorolja</t>
  </si>
  <si>
    <t xml:space="preserve">I. </t>
  </si>
  <si>
    <t xml:space="preserve">Céltartalékok </t>
  </si>
  <si>
    <t>A.</t>
  </si>
  <si>
    <t>Működési célú céltartalékok</t>
  </si>
  <si>
    <t xml:space="preserve">1. </t>
  </si>
  <si>
    <t>Nonprofit szervezetek támogatására</t>
  </si>
  <si>
    <t>Képviselőtestület</t>
  </si>
  <si>
    <t xml:space="preserve">2. </t>
  </si>
  <si>
    <t>Sportegyesületek támogatására</t>
  </si>
  <si>
    <t>Egészségterv céljaira</t>
  </si>
  <si>
    <t>Tanulmánytervek</t>
  </si>
  <si>
    <t>Elmaradt bevételek, támogatások pótlására</t>
  </si>
  <si>
    <t xml:space="preserve">Turisztika marketing fejlesztés </t>
  </si>
  <si>
    <t>Turisztikai célú pályázatokra</t>
  </si>
  <si>
    <t>Gyógyhelyi látógató központ projektmendzseri feladataira átcsop.</t>
  </si>
  <si>
    <t>Zalakaros Zöld Szive pályázat akcióterületi tervre átcsoportositás</t>
  </si>
  <si>
    <t>Működési célú céltartalékok összesen</t>
  </si>
  <si>
    <t>B.</t>
  </si>
  <si>
    <t>Fejlesztési  célú céltartalékok</t>
  </si>
  <si>
    <t xml:space="preserve">Közműtervek </t>
  </si>
  <si>
    <t>Utak, hidak,  járdák építésére, felújítására</t>
  </si>
  <si>
    <t>Épített értékek felújítására</t>
  </si>
  <si>
    <t xml:space="preserve">Villamoshálózat bővítés (lakossági igények) </t>
  </si>
  <si>
    <t xml:space="preserve">Alsóhegyi út vízelvezés, útrekonstrukció </t>
  </si>
  <si>
    <t>Egyházközségnek fejlesztési támogatás</t>
  </si>
  <si>
    <t>Szabadidő és sportpark pályázat saját erő , kerités és megvilágítás általános tartalékból átcsop.</t>
  </si>
  <si>
    <t xml:space="preserve">Civil Ház tetőtérben irodahelyiség kialakitásra </t>
  </si>
  <si>
    <t>Kilátó bontás, építés felújítás előirányzatból</t>
  </si>
  <si>
    <t xml:space="preserve">Kilátó bontás, építés  céltartalékból </t>
  </si>
  <si>
    <t>Fejlesztési  célú céltartalékok összesen</t>
  </si>
  <si>
    <t xml:space="preserve">Céltartalékok összesen: </t>
  </si>
  <si>
    <t>Általános tartalék - Zalakaros Önkorm.</t>
  </si>
  <si>
    <t xml:space="preserve">Tartalékok mindösszesen </t>
  </si>
  <si>
    <t>Sorszám</t>
  </si>
  <si>
    <t xml:space="preserve">Feladat </t>
  </si>
  <si>
    <t>2017.évi előirányzat</t>
  </si>
  <si>
    <t xml:space="preserve">Hiteltörlesztés ( 293. hrsz-u tlek megvásárlására) </t>
  </si>
  <si>
    <t>Hiteltörlesztés kamata</t>
  </si>
  <si>
    <t>Árokásógép  lizing Karos-Park Kft. Részére</t>
  </si>
  <si>
    <t>Sor- sz.</t>
  </si>
  <si>
    <t>A támogatás kedvezményezettje (csoportonként)</t>
  </si>
  <si>
    <t>Kedvezmény</t>
  </si>
  <si>
    <t>Mentesség</t>
  </si>
  <si>
    <t>jogcíme (jellege)</t>
  </si>
  <si>
    <t>mértéke %</t>
  </si>
  <si>
    <t>összege  Ft</t>
  </si>
  <si>
    <t>Helyi adók, gépjárműadó</t>
  </si>
  <si>
    <t>Építményadó</t>
  </si>
  <si>
    <t>Magyarországon élő állandó</t>
  </si>
  <si>
    <t>55% zártkert, belterület 30%</t>
  </si>
  <si>
    <t xml:space="preserve">  -</t>
  </si>
  <si>
    <t>Magánszemélyek kommunális adója</t>
  </si>
  <si>
    <t>Beszedett idegenforgalmi adó</t>
  </si>
  <si>
    <t>Helyi iparűzési adó</t>
  </si>
  <si>
    <t>Gépjárműadó</t>
  </si>
  <si>
    <t>Katalizátor kedv.</t>
  </si>
  <si>
    <t>25-50-92%</t>
  </si>
  <si>
    <t>mozgáskorl, költségvetési szerv mentesség</t>
  </si>
  <si>
    <t>Helyi adók összesen (1-5)</t>
  </si>
  <si>
    <t xml:space="preserve">Kedvezmények mindösszesen </t>
  </si>
  <si>
    <t>ezer Ft-ban</t>
  </si>
  <si>
    <t>S</t>
  </si>
  <si>
    <t>Jan.</t>
  </si>
  <si>
    <t>Febr.</t>
  </si>
  <si>
    <t>Márc.</t>
  </si>
  <si>
    <t>Ápr.</t>
  </si>
  <si>
    <t>Máj.</t>
  </si>
  <si>
    <t>Jún.</t>
  </si>
  <si>
    <t>Júl.</t>
  </si>
  <si>
    <t>Aug.</t>
  </si>
  <si>
    <t>Szept.</t>
  </si>
  <si>
    <t>Okt.</t>
  </si>
  <si>
    <t>Nov.</t>
  </si>
  <si>
    <t>Dec.</t>
  </si>
  <si>
    <t>Nyitó pénzkészlet</t>
  </si>
  <si>
    <t>Működési bevételek (int + önk)</t>
  </si>
  <si>
    <t>Önkorm.költv.támogat,egyéb támogatások</t>
  </si>
  <si>
    <t>Felhalmozási támogatások</t>
  </si>
  <si>
    <t>Felhalmozási és tőke jellegű bevételek</t>
  </si>
  <si>
    <t>Pénzeszközátvétel államhztartáson kívülről</t>
  </si>
  <si>
    <t>Kölcsön visszatérülés</t>
  </si>
  <si>
    <t>Hitelek</t>
  </si>
  <si>
    <t>Áhb. Támogajtás megelőlegez.</t>
  </si>
  <si>
    <t>Finanszirozási bevételek</t>
  </si>
  <si>
    <t>Bevételek összesen :</t>
  </si>
  <si>
    <t>Kiadások</t>
  </si>
  <si>
    <t>Személyi juttatások</t>
  </si>
  <si>
    <t>Munkaadót terhelő járulékok</t>
  </si>
  <si>
    <t>Pénzeszköz átadás, támogatásértékű kiadás</t>
  </si>
  <si>
    <t>Szocpol. Ellátások, egyéb támogatások</t>
  </si>
  <si>
    <t>Felújítás</t>
  </si>
  <si>
    <t>16.</t>
  </si>
  <si>
    <t>Beruházás</t>
  </si>
  <si>
    <t>Finanszirozási kiadások</t>
  </si>
  <si>
    <t>Tartalék</t>
  </si>
  <si>
    <t>Kiadások összesen:</t>
  </si>
  <si>
    <t>Záró pénzkészlet</t>
  </si>
  <si>
    <t>Költségvetési szerv megnevezése</t>
  </si>
  <si>
    <t>2016.évi záró létszám. ei.</t>
  </si>
  <si>
    <t>Igazgatás, pénzügyi dolgozó</t>
  </si>
  <si>
    <t xml:space="preserve">Óvoda pedagógus </t>
  </si>
  <si>
    <t>Kisgyermek- nevelő</t>
  </si>
  <si>
    <t xml:space="preserve">Népművelő  könyvtáros </t>
  </si>
  <si>
    <t>Egyéb szak- alkalmazott</t>
  </si>
  <si>
    <t>Választott tisztségviselő</t>
  </si>
  <si>
    <t>Gazdasági ügyviteli dolgozó</t>
  </si>
  <si>
    <t>Fizikai dolgozó</t>
  </si>
  <si>
    <t>Közfoglal- koztatottak</t>
  </si>
  <si>
    <t>2017. évi  létszám-  keret</t>
  </si>
  <si>
    <t xml:space="preserve">A.  Önkormányzat </t>
  </si>
  <si>
    <t xml:space="preserve">1. Önkormányzat igazgatási tevékenységén </t>
  </si>
  <si>
    <t xml:space="preserve">2. Család és nővédelem </t>
  </si>
  <si>
    <t xml:space="preserve">3. Szociális étkeztetés </t>
  </si>
  <si>
    <t>4. Családsegítés</t>
  </si>
  <si>
    <t xml:space="preserve">5. Közfoglalkoztatás </t>
  </si>
  <si>
    <t xml:space="preserve">B. Zalakarosi Közös Önkormányzati Hivatal </t>
  </si>
  <si>
    <t>C.  Zalakarosi Óvoda és Bölcsőde</t>
  </si>
  <si>
    <t>1. Óvoda</t>
  </si>
  <si>
    <t>2. Bölcsőde</t>
  </si>
  <si>
    <t xml:space="preserve">5. Konyha </t>
  </si>
  <si>
    <t xml:space="preserve">6. Gazdasági szervezet </t>
  </si>
  <si>
    <t>1. Könyvtár</t>
  </si>
  <si>
    <t>2. Közösségi Ház</t>
  </si>
  <si>
    <t xml:space="preserve">Zalakarosi Közösségi Ház és Könyvtár </t>
  </si>
  <si>
    <t xml:space="preserve">    Mindösszesen</t>
  </si>
  <si>
    <t>2017. II. módosítás</t>
  </si>
  <si>
    <t>2017. évi         II. módosítás</t>
  </si>
  <si>
    <t>2017. évi II. módosítás</t>
  </si>
  <si>
    <t>2017. évi                II. módosítás</t>
  </si>
  <si>
    <t>14=10+12</t>
  </si>
  <si>
    <t>13=9+11</t>
  </si>
  <si>
    <t>10=6+8</t>
  </si>
  <si>
    <t>9=5+7</t>
  </si>
  <si>
    <t>2017. évi módosított</t>
  </si>
  <si>
    <t>2017.évi          eredeti</t>
  </si>
  <si>
    <t>Mindösszesen</t>
  </si>
  <si>
    <t>Költségvetési szerv saját bevétele</t>
  </si>
  <si>
    <t>Finanszírozás összesen</t>
  </si>
  <si>
    <t>Önkormányzati hozzájárulás más önkormányzati forrásból</t>
  </si>
  <si>
    <t>Állami támogatás (normatíva alapján)</t>
  </si>
  <si>
    <t>Bevételek</t>
  </si>
  <si>
    <t>Kiadások összesen</t>
  </si>
  <si>
    <t>Intézmény</t>
  </si>
  <si>
    <t>VI.Elszámolásból származó bevételek</t>
  </si>
  <si>
    <t xml:space="preserve">  1.1.6 Elszámolásból származó bevételek </t>
  </si>
  <si>
    <t>Elszámolásból származó bevételek</t>
  </si>
  <si>
    <t>2.15 De Bibere Zalai Borlovagrend támogatása</t>
  </si>
  <si>
    <t>I.II világháborús emlékműhöz mészkő kőelemek, táblák</t>
  </si>
  <si>
    <t>47.</t>
  </si>
  <si>
    <t>48.</t>
  </si>
  <si>
    <t>49.</t>
  </si>
  <si>
    <t>IPARI PARKOK KIALAKÍTÁSA TOP-1.1.1-15-ZA1-2016</t>
  </si>
  <si>
    <t>közművelődési érdekeltségnövelő pályázathoz saját erő biztosítása</t>
  </si>
  <si>
    <t xml:space="preserve">Hivatali épületbe bútor, szekrény vásárlás </t>
  </si>
  <si>
    <t>Működési célú támogatás ÁHB - előző évi fel nem használt támogatás visszafiz.</t>
  </si>
  <si>
    <t>2017. III. módosítás</t>
  </si>
  <si>
    <t>2017. évi teljesítés</t>
  </si>
  <si>
    <t>2017. I. módosítás</t>
  </si>
  <si>
    <t>2017. évi         III. módosítás</t>
  </si>
  <si>
    <t>2017. évi        teljesítés</t>
  </si>
  <si>
    <t>2017. évi          III. módosítás</t>
  </si>
  <si>
    <t>2017. évi              teljesítés</t>
  </si>
  <si>
    <t>2017. évi                                 III. módosítás</t>
  </si>
  <si>
    <t>2017. évi            teljesítés</t>
  </si>
  <si>
    <t>2017. évi                III. módosítás</t>
  </si>
  <si>
    <t>2017. évi               teljesítés</t>
  </si>
  <si>
    <t>2017. évi            III. módosítás</t>
  </si>
  <si>
    <t>2017. évi                teljesítés</t>
  </si>
  <si>
    <t>063080</t>
  </si>
  <si>
    <t>Család és nővédelmi egészségügyi gondozás</t>
  </si>
  <si>
    <t>Sportlétesítmények működtetése és fejlesztése</t>
  </si>
  <si>
    <t>Egyéb szociális pénzbeni és természetbeni elltásások</t>
  </si>
  <si>
    <t>Forgatási és befektetési célú finanszírozási múveletek</t>
  </si>
  <si>
    <t>Közművelődés,közösségi és kulturális értékek gondozása</t>
  </si>
  <si>
    <t xml:space="preserve">B1. Működési célú támogatások  államháztartáson belülről                                                                                                                                                   </t>
  </si>
  <si>
    <t xml:space="preserve">B11.  Önkormányzok működési támogatása                                                                                       </t>
  </si>
  <si>
    <t xml:space="preserve"> B12. Elvonások, befizetések                             </t>
  </si>
  <si>
    <t>2017. évi III. módosítás</t>
  </si>
  <si>
    <t xml:space="preserve">B16. Egyéb működési célú támogatás  államháztartáson belülről                                                                                   </t>
  </si>
  <si>
    <t xml:space="preserve">B2. Felhalmozási célú támogatatások államháztartáson belülről                                      </t>
  </si>
  <si>
    <t xml:space="preserve">B3. Közhatalmi bevételek                                                   </t>
  </si>
  <si>
    <t xml:space="preserve">B4. Működési bevételek                                                  </t>
  </si>
  <si>
    <t xml:space="preserve">B6.  Működési célú  átvett pénzeszköz   államháztartáson kívülről                                                                                   </t>
  </si>
  <si>
    <t xml:space="preserve"> B64. Működési célú kölcsön visszatérülés  államháztartáson kívülről                                             </t>
  </si>
  <si>
    <t xml:space="preserve"> B65. Egyéb működési célú átvett pénzeszköz államháztartáson kívülről                        </t>
  </si>
  <si>
    <t xml:space="preserve"> B5. Felhalmozási bevételek                                                            </t>
  </si>
  <si>
    <t xml:space="preserve">B7. Felhalmozási célú átvett pénzeszköz  államháztartáson kívülről                                                            </t>
  </si>
  <si>
    <t xml:space="preserve"> B74. Felhalmozási célú kölcsön visszatérülés  államháztartáson kívülről                          </t>
  </si>
  <si>
    <t xml:space="preserve"> B75. Egyéb felhalmozási célú átvett pénzeszköz   államháztartáson kívülről                   </t>
  </si>
  <si>
    <t xml:space="preserve">B8. Finanszirozási bevételek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</si>
  <si>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B814. Támogatás megelőlegezés                      </t>
  </si>
  <si>
    <t xml:space="preserve">B812. Belföldi értékpapírok beváltása                                     </t>
  </si>
  <si>
    <t xml:space="preserve">B813. Maradvány igénybevétel                             </t>
  </si>
  <si>
    <t>Elszámolás központi költségvetés szervvel</t>
  </si>
  <si>
    <t>Ár-és belvízvédelemmel összefüggő tevékeenység</t>
  </si>
  <si>
    <t>Közmővelődés,közöss.kult.értékek gondozása</t>
  </si>
  <si>
    <t>Máshová nem sorolható szabadidős szolgáltatás</t>
  </si>
  <si>
    <t>Gyermekvédelmi pénzb.és termbeni ellátások</t>
  </si>
  <si>
    <t>Országos népszavazással kapcsolatos tevékenység</t>
  </si>
  <si>
    <t xml:space="preserve">K1. Személyi juttatás                                                  </t>
  </si>
  <si>
    <t xml:space="preserve"> K2. Munkaadókat terhelő járulékok                                                    </t>
  </si>
  <si>
    <t xml:space="preserve"> K3. Dologi kiadás                                                          </t>
  </si>
  <si>
    <t xml:space="preserve"> K4. Ellátottak pénzbeli juttatásai                              </t>
  </si>
  <si>
    <t xml:space="preserve">K5 .  Egyéb működési célú kiadások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</si>
  <si>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K502. Elvonások,befizetések                                         </t>
  </si>
  <si>
    <t xml:space="preserve">K506. Működési célú támogatás államháztartáson belülre                                                                                               </t>
  </si>
  <si>
    <t xml:space="preserve"> K508. Működési célú vissztérítendő támogatás államháztartáson kívülre                                              </t>
  </si>
  <si>
    <t xml:space="preserve"> K512. Működési célú támogatás  államháztartáson kívülre                                      </t>
  </si>
  <si>
    <t xml:space="preserve"> K6. Beruházások                                                    </t>
  </si>
  <si>
    <t xml:space="preserve"> K7. Felújítások                                                            </t>
  </si>
  <si>
    <t xml:space="preserve"> K8. Egyéb felhalmozási  célú kiadások                                                                                                                                                                                        </t>
  </si>
  <si>
    <t xml:space="preserve"> K84. Felhalmozási célú támogatás államháztatáson belülre                                    </t>
  </si>
  <si>
    <t xml:space="preserve">K86. Felhalmozási célú visszatérítendő támogatás államháztartáson kívülre                                             </t>
  </si>
  <si>
    <t xml:space="preserve"> K89. Felhalmozási célú támogatás államháztartáson kívülre                                                   </t>
  </si>
  <si>
    <t xml:space="preserve"> K911. Hiteltörlesztés                                                         </t>
  </si>
  <si>
    <t xml:space="preserve"> K914. Támogatás megelőlegezés                     </t>
  </si>
  <si>
    <t xml:space="preserve">K912. Belföldi értékpapír vásárlás                      </t>
  </si>
  <si>
    <t xml:space="preserve"> K9. Finanszirozási bevételek                                                                                                                                                                                                                                     </t>
  </si>
  <si>
    <t>1.3. Egyéb célú támogatás államháztartáson belülről</t>
  </si>
  <si>
    <t xml:space="preserve">  1.1.1.Helyi önkormányzatok működési általános támogatása </t>
  </si>
  <si>
    <t xml:space="preserve">  1.1.2 Köznevezelési és gyermekétkeztetési feladatok támog.</t>
  </si>
  <si>
    <t xml:space="preserve">  1.1.3 Önkorm. szociális és gyermekjóléti feladatok támogatása</t>
  </si>
  <si>
    <t xml:space="preserve">  1.1.4 Önkormányzatok kulturális feladatainak támogatása </t>
  </si>
  <si>
    <t xml:space="preserve">  1.1.5 Működési célú egyéb kiegészitő támogatás </t>
  </si>
  <si>
    <r>
      <rPr>
        <i/>
        <sz val="11"/>
        <rFont val="Arial"/>
        <family val="2"/>
        <charset val="238"/>
      </rPr>
      <t>1.1.Önkormányzat működési támogatása</t>
    </r>
    <r>
      <rPr>
        <b/>
        <i/>
        <sz val="11"/>
        <rFont val="Arial"/>
        <family val="2"/>
        <charset val="238"/>
      </rPr>
      <t xml:space="preserve"> </t>
    </r>
  </si>
  <si>
    <t xml:space="preserve">  1.3.3 Balatonmagyaród tám. óvadai ellátásban r. gyerm.</t>
  </si>
  <si>
    <t xml:space="preserve">  1.3.4 Zalamerenye támogatása óvodai ellátásban  r.gy.</t>
  </si>
  <si>
    <t xml:space="preserve">  1.3.5 Termáltó és ökopart  marketing célú kiadás támogatása</t>
  </si>
  <si>
    <t xml:space="preserve">  1.3.6 Előző évi fel nem használt Bursa támogatás visszautalás</t>
  </si>
  <si>
    <t xml:space="preserve">  1.3.7 Művészeti csoportok előző évi fel nem használt összege</t>
  </si>
  <si>
    <t xml:space="preserve">  1.3.8 Természetbeni Erzsébet utalványok támogatása</t>
  </si>
  <si>
    <t xml:space="preserve">    Egyéb célú támogatás államháztartáson belül összesen</t>
  </si>
  <si>
    <t>Felhalmozás célú támogatás államháztartáson belülről</t>
  </si>
  <si>
    <t>Működési célú támogatások áht-n  belülről összesen</t>
  </si>
  <si>
    <t>Felhalmozás célú támogatás államháztartáson belülről össz.</t>
  </si>
  <si>
    <t>Múködési célú támogatás államháztartáson kívülről</t>
  </si>
  <si>
    <t>Múködési célú támogatás államháztartáson kívülről össz.</t>
  </si>
  <si>
    <t>Felhalmozási célú támogatás államháztartáson kívülről</t>
  </si>
  <si>
    <t>Felhalmozási célú támogatás államháztartáson kív. össz.</t>
  </si>
  <si>
    <t>Finanszírozási bevételek összesen</t>
  </si>
  <si>
    <t>Önkormányzat bevételei összesen</t>
  </si>
  <si>
    <t>Finanszírozási bevételek - maradvány igénybevétele</t>
  </si>
  <si>
    <t xml:space="preserve">  - Zk Kistérség Többcélú Társulától támogatás</t>
  </si>
  <si>
    <t xml:space="preserve">  - Nyári diákmunka támogatása</t>
  </si>
  <si>
    <t>50.</t>
  </si>
  <si>
    <t>51.</t>
  </si>
  <si>
    <t>52.</t>
  </si>
  <si>
    <t>53.</t>
  </si>
  <si>
    <t>Kertmoziba mozigéphez külsőszerver beszerzés</t>
  </si>
  <si>
    <t>Termáltóhoz eszközök beszerezése (Gránit Gyf.tsz.)</t>
  </si>
  <si>
    <t>Jegenye sor 8. szolgálati lakásba vízmelegítő</t>
  </si>
  <si>
    <t>VIZMŰ-vegyszeradagoló,vízbekötések,szivattyú</t>
  </si>
  <si>
    <t>Nyomtató vásárlás</t>
  </si>
  <si>
    <t>Tűzoltókészülék vásárlás</t>
  </si>
  <si>
    <t>Sajtófal készítés</t>
  </si>
  <si>
    <t>Termáltóhoz kerti bútor kisértékű</t>
  </si>
  <si>
    <t>Ipari parkok fejlesztése - tervek</t>
  </si>
  <si>
    <t>Gyógyhelyfejlesztési pályázat - tervek</t>
  </si>
  <si>
    <t>Kisfaludy program - Fürdő Vendégház felújítás</t>
  </si>
  <si>
    <t>013370</t>
  </si>
  <si>
    <t>Informatikai fejlesztések, szolgáltatások</t>
  </si>
  <si>
    <t>Termáltóhoz szivattyú</t>
  </si>
  <si>
    <t>Termáltói csúszdához csúszózsák</t>
  </si>
  <si>
    <t>Közkonyha pályázathoz konyhai eszközök</t>
  </si>
  <si>
    <t>55.</t>
  </si>
  <si>
    <t>Termáltóhoz permetezőgép</t>
  </si>
  <si>
    <t>Temetőbe oszlopos úrnatartó</t>
  </si>
  <si>
    <t>104037</t>
  </si>
  <si>
    <t>Intézményen kívüli gyermekétkeztetés</t>
  </si>
  <si>
    <t>Számítógép (1 db), notebook (2db)  vásárlás</t>
  </si>
  <si>
    <t>Számítógépekhez szoftver</t>
  </si>
  <si>
    <t>Lézernyomtató</t>
  </si>
  <si>
    <t>Monitor (3db)</t>
  </si>
  <si>
    <t>Egyéb informatikai eszk. (szünetmentes,egér,pendrive)</t>
  </si>
  <si>
    <t xml:space="preserve">Telefon </t>
  </si>
  <si>
    <t>Bútorok, bojler (kisértékű te.)</t>
  </si>
  <si>
    <t>1.11 Zalakarosi Kistérs.Többc.Társ. bérkomp.,ágazati pótlék átad.</t>
  </si>
  <si>
    <t>1.6. Cycle kerékpárút épités pályázati támogatás fel nem haszn.rész</t>
  </si>
  <si>
    <t>1.9. Zala megyei Önkormányzatnak - Zalavári emlékpark működtet.</t>
  </si>
  <si>
    <t>1.5. Zalakarosi Kistérs. Többc. Társ. Székhelye ált lehívott szoc.fel.</t>
  </si>
  <si>
    <t>2.16 Országos Mentőszolgálat támogatása</t>
  </si>
  <si>
    <t>2.15 Zalakarosi Tur.Nonpr.Kft.részére marketing kiadás támogatása</t>
  </si>
  <si>
    <t>2.15 Karos-Park Kft.részére jutalmazásra támogatás</t>
  </si>
  <si>
    <t>Egyéb, az önkorm.rendeletében megállapított támogatás</t>
  </si>
  <si>
    <t>Önkorm.által saját hatáskörben adott támogatások</t>
  </si>
  <si>
    <t>Vis maior-tanösvény,kerékpárút felújítás</t>
  </si>
  <si>
    <t>Maradvány</t>
  </si>
  <si>
    <t>56.</t>
  </si>
  <si>
    <t>Önkormányzati épületek energetikai fejlesztése</t>
  </si>
  <si>
    <t xml:space="preserve">  1.3.9 Energetikai fejlesztés működési pályázati támogatás</t>
  </si>
  <si>
    <t xml:space="preserve">    2.1 Energetikai fejlesztés felhalmozási célú támogatás</t>
  </si>
  <si>
    <t>3.2. Zalakarosi Plébánia részér plébánia építéshez támogatás</t>
  </si>
  <si>
    <t>Kilátó felújítás,régi kilátó bontás</t>
  </si>
  <si>
    <t xml:space="preserve">    2.1 Vis maior felhalmozási célú támogatás</t>
  </si>
  <si>
    <t xml:space="preserve">    2.1 Ipari parkok fejlesztése felhalmozási célú támogatás</t>
  </si>
  <si>
    <t>214193+288336+51926</t>
  </si>
  <si>
    <t>dologiból</t>
  </si>
  <si>
    <t>(1453260 és 1697683 levenni bevétel kiesés miatt</t>
  </si>
  <si>
    <t>bevétel kiesés miatt levenni</t>
  </si>
  <si>
    <t>Hűtőszekrény, hűtőláda</t>
  </si>
  <si>
    <t>Kürt</t>
  </si>
  <si>
    <t>Kávéfőző</t>
  </si>
  <si>
    <t>Civil Ház engedélyezési terv</t>
  </si>
  <si>
    <t>Népitáncos ruhák</t>
  </si>
  <si>
    <t>2017.évi módosított/teljesítés</t>
  </si>
  <si>
    <t>Eltérés</t>
  </si>
  <si>
    <t>Felmérés alapján</t>
  </si>
  <si>
    <t>Ft.</t>
  </si>
  <si>
    <t>5. Óvodapedagógusok munkáját segítők kiegészítő támogatása</t>
  </si>
  <si>
    <t>6. Óvodaműködtetési támogatás</t>
  </si>
  <si>
    <t xml:space="preserve"> K513. Tartalékok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</si>
</sst>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Ft&quot;_-;\-* #,##0.00\ &quot;Ft&quot;_-;_-* &quot;-&quot;??\ &quot;Ft&quot;_-;_-@_-"/>
    <numFmt numFmtId="165" formatCode="#,##0.0"/>
  </numFmts>
  <fonts count="46" x14ac:knownFonts="1">
    <font>
      <sz val="10"/>
      <name val="Arial CE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i/>
      <sz val="11"/>
      <name val="Arial"/>
      <family val="2"/>
      <charset val="238"/>
    </font>
    <font>
      <sz val="12"/>
      <name val="Garamond"/>
      <family val="1"/>
      <charset val="238"/>
    </font>
    <font>
      <i/>
      <sz val="12"/>
      <name val="Arial"/>
      <family val="2"/>
      <charset val="238"/>
    </font>
    <font>
      <sz val="10"/>
      <color indexed="48"/>
      <name val="Arial CE"/>
      <charset val="238"/>
    </font>
    <font>
      <sz val="11"/>
      <name val="Arial CE"/>
      <charset val="238"/>
    </font>
    <font>
      <b/>
      <sz val="11"/>
      <name val="Arial CE"/>
      <charset val="238"/>
    </font>
    <font>
      <b/>
      <i/>
      <sz val="12"/>
      <name val="Arial CE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0"/>
      <name val="MS Sans Serif"/>
      <family val="2"/>
      <charset val="238"/>
    </font>
    <font>
      <b/>
      <i/>
      <sz val="11"/>
      <name val="Arial CE"/>
      <charset val="238"/>
    </font>
    <font>
      <b/>
      <u/>
      <sz val="12"/>
      <name val="Arial CE"/>
      <family val="2"/>
      <charset val="238"/>
    </font>
    <font>
      <b/>
      <sz val="12"/>
      <color indexed="8"/>
      <name val="Arial CE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2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theme="1"/>
      <name val="Arial"/>
      <family val="2"/>
      <charset val="238"/>
    </font>
    <font>
      <b/>
      <i/>
      <sz val="12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i/>
      <sz val="10"/>
      <name val="Arial CE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</borders>
  <cellStyleXfs count="16">
    <xf numFmtId="0" fontId="0" fillId="0" borderId="0"/>
    <xf numFmtId="0" fontId="33" fillId="0" borderId="0"/>
    <xf numFmtId="0" fontId="10" fillId="0" borderId="0"/>
    <xf numFmtId="0" fontId="24" fillId="0" borderId="0"/>
    <xf numFmtId="0" fontId="7" fillId="0" borderId="0"/>
    <xf numFmtId="0" fontId="10" fillId="0" borderId="0"/>
    <xf numFmtId="0" fontId="10" fillId="0" borderId="0"/>
    <xf numFmtId="0" fontId="1" fillId="0" borderId="0"/>
    <xf numFmtId="0" fontId="7" fillId="0" borderId="0"/>
    <xf numFmtId="0" fontId="40" fillId="0" borderId="0"/>
    <xf numFmtId="164" fontId="4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745">
    <xf numFmtId="0" fontId="0" fillId="0" borderId="0" xfId="0"/>
    <xf numFmtId="0" fontId="0" fillId="0" borderId="0" xfId="0" applyBorder="1"/>
    <xf numFmtId="3" fontId="3" fillId="0" borderId="1" xfId="0" applyNumberFormat="1" applyFont="1" applyBorder="1" applyAlignment="1">
      <alignment vertical="center"/>
    </xf>
    <xf numFmtId="0" fontId="7" fillId="0" borderId="0" xfId="8"/>
    <xf numFmtId="0" fontId="9" fillId="0" borderId="1" xfId="8" applyFont="1" applyBorder="1"/>
    <xf numFmtId="0" fontId="7" fillId="0" borderId="1" xfId="8" applyBorder="1"/>
    <xf numFmtId="3" fontId="6" fillId="0" borderId="1" xfId="0" applyNumberFormat="1" applyFont="1" applyBorder="1" applyAlignment="1">
      <alignment vertical="center"/>
    </xf>
    <xf numFmtId="0" fontId="9" fillId="0" borderId="2" xfId="8" applyFont="1" applyBorder="1"/>
    <xf numFmtId="0" fontId="7" fillId="0" borderId="1" xfId="8" applyFont="1" applyBorder="1"/>
    <xf numFmtId="0" fontId="5" fillId="0" borderId="1" xfId="0" applyFont="1" applyBorder="1" applyAlignment="1">
      <alignment horizontal="left" vertical="center"/>
    </xf>
    <xf numFmtId="0" fontId="9" fillId="0" borderId="2" xfId="8" applyFont="1" applyFill="1" applyBorder="1"/>
    <xf numFmtId="0" fontId="9" fillId="0" borderId="2" xfId="8" applyFont="1" applyFill="1" applyBorder="1" applyAlignment="1">
      <alignment horizontal="right"/>
    </xf>
    <xf numFmtId="0" fontId="7" fillId="0" borderId="0" xfId="2" applyFont="1"/>
    <xf numFmtId="0" fontId="10" fillId="0" borderId="0" xfId="6"/>
    <xf numFmtId="0" fontId="18" fillId="0" borderId="1" xfId="6" applyFont="1" applyBorder="1"/>
    <xf numFmtId="0" fontId="10" fillId="0" borderId="0" xfId="5"/>
    <xf numFmtId="0" fontId="19" fillId="0" borderId="1" xfId="5" applyFont="1" applyBorder="1" applyAlignment="1">
      <alignment horizontal="center"/>
    </xf>
    <xf numFmtId="3" fontId="13" fillId="0" borderId="1" xfId="5" applyNumberFormat="1" applyFont="1" applyBorder="1" applyAlignment="1">
      <alignment horizontal="right"/>
    </xf>
    <xf numFmtId="49" fontId="19" fillId="0" borderId="1" xfId="5" applyNumberFormat="1" applyFont="1" applyBorder="1" applyAlignment="1">
      <alignment horizontal="center"/>
    </xf>
    <xf numFmtId="0" fontId="19" fillId="0" borderId="0" xfId="5" applyFont="1"/>
    <xf numFmtId="49" fontId="13" fillId="0" borderId="1" xfId="5" applyNumberFormat="1" applyFont="1" applyBorder="1" applyAlignment="1">
      <alignment horizontal="center"/>
    </xf>
    <xf numFmtId="49" fontId="13" fillId="0" borderId="1" xfId="5" applyNumberFormat="1" applyFont="1" applyBorder="1" applyAlignment="1">
      <alignment horizontal="center" vertical="center"/>
    </xf>
    <xf numFmtId="0" fontId="13" fillId="0" borderId="1" xfId="5" applyFont="1" applyBorder="1" applyAlignment="1">
      <alignment horizontal="center" vertical="center" wrapText="1"/>
    </xf>
    <xf numFmtId="0" fontId="9" fillId="0" borderId="0" xfId="8" applyFont="1" applyBorder="1"/>
    <xf numFmtId="3" fontId="5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3" fontId="7" fillId="0" borderId="1" xfId="8" applyNumberFormat="1" applyBorder="1"/>
    <xf numFmtId="3" fontId="9" fillId="0" borderId="1" xfId="8" applyNumberFormat="1" applyFont="1" applyBorder="1"/>
    <xf numFmtId="0" fontId="19" fillId="0" borderId="1" xfId="5" applyFont="1" applyBorder="1" applyAlignment="1">
      <alignment horizontal="left"/>
    </xf>
    <xf numFmtId="0" fontId="19" fillId="0" borderId="3" xfId="5" applyFont="1" applyBorder="1" applyAlignment="1">
      <alignment horizontal="left"/>
    </xf>
    <xf numFmtId="0" fontId="13" fillId="0" borderId="1" xfId="5" applyFont="1" applyBorder="1" applyAlignment="1">
      <alignment horizontal="left"/>
    </xf>
    <xf numFmtId="0" fontId="13" fillId="0" borderId="3" xfId="5" applyFont="1" applyBorder="1" applyAlignment="1">
      <alignment horizontal="left"/>
    </xf>
    <xf numFmtId="0" fontId="0" fillId="0" borderId="1" xfId="0" applyBorder="1"/>
    <xf numFmtId="0" fontId="23" fillId="0" borderId="1" xfId="5" applyFont="1" applyBorder="1" applyAlignment="1">
      <alignment horizontal="left"/>
    </xf>
    <xf numFmtId="0" fontId="13" fillId="0" borderId="1" xfId="5" applyFont="1" applyFill="1" applyBorder="1" applyAlignment="1">
      <alignment horizontal="center" vertical="center" wrapText="1"/>
    </xf>
    <xf numFmtId="0" fontId="13" fillId="0" borderId="1" xfId="5" applyFont="1" applyFill="1" applyBorder="1" applyAlignment="1">
      <alignment horizontal="left" vertical="center"/>
    </xf>
    <xf numFmtId="0" fontId="13" fillId="0" borderId="3" xfId="2" applyFont="1" applyBorder="1" applyAlignment="1">
      <alignment horizontal="left"/>
    </xf>
    <xf numFmtId="0" fontId="13" fillId="0" borderId="1" xfId="2" applyFont="1" applyBorder="1" applyAlignment="1">
      <alignment horizontal="center" vertical="center"/>
    </xf>
    <xf numFmtId="0" fontId="13" fillId="0" borderId="1" xfId="2" applyFont="1" applyBorder="1" applyAlignment="1">
      <alignment horizontal="center"/>
    </xf>
    <xf numFmtId="16" fontId="7" fillId="0" borderId="1" xfId="8" applyNumberFormat="1" applyFont="1" applyBorder="1"/>
    <xf numFmtId="0" fontId="21" fillId="0" borderId="1" xfId="8" applyFont="1" applyBorder="1"/>
    <xf numFmtId="16" fontId="7" fillId="0" borderId="1" xfId="8" applyNumberFormat="1" applyBorder="1"/>
    <xf numFmtId="3" fontId="21" fillId="0" borderId="1" xfId="8" applyNumberFormat="1" applyFont="1" applyBorder="1"/>
    <xf numFmtId="0" fontId="7" fillId="0" borderId="1" xfId="4" applyFont="1" applyBorder="1"/>
    <xf numFmtId="3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/>
    </xf>
    <xf numFmtId="3" fontId="22" fillId="0" borderId="1" xfId="8" applyNumberFormat="1" applyFont="1" applyBorder="1"/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8" fillId="0" borderId="1" xfId="6" applyFont="1" applyBorder="1" applyAlignment="1">
      <alignment horizontal="left"/>
    </xf>
    <xf numFmtId="0" fontId="18" fillId="0" borderId="1" xfId="6" applyFont="1" applyBorder="1" applyAlignment="1">
      <alignment horizontal="center"/>
    </xf>
    <xf numFmtId="0" fontId="20" fillId="0" borderId="1" xfId="5" applyFont="1" applyBorder="1" applyAlignment="1">
      <alignment horizontal="left"/>
    </xf>
    <xf numFmtId="0" fontId="13" fillId="0" borderId="1" xfId="4" applyFont="1" applyBorder="1"/>
    <xf numFmtId="0" fontId="16" fillId="0" borderId="1" xfId="6" applyFont="1" applyBorder="1" applyAlignment="1">
      <alignment horizontal="left"/>
    </xf>
    <xf numFmtId="0" fontId="7" fillId="0" borderId="0" xfId="8" applyBorder="1"/>
    <xf numFmtId="0" fontId="5" fillId="0" borderId="1" xfId="0" applyFont="1" applyBorder="1" applyAlignment="1">
      <alignment vertical="center"/>
    </xf>
    <xf numFmtId="0" fontId="19" fillId="0" borderId="0" xfId="0" applyFont="1"/>
    <xf numFmtId="3" fontId="13" fillId="0" borderId="1" xfId="3" applyNumberFormat="1" applyFont="1" applyFill="1" applyBorder="1"/>
    <xf numFmtId="3" fontId="19" fillId="0" borderId="5" xfId="1" applyNumberFormat="1" applyFont="1" applyFill="1" applyBorder="1" applyAlignment="1">
      <alignment horizontal="center" vertical="center"/>
    </xf>
    <xf numFmtId="4" fontId="19" fillId="0" borderId="5" xfId="1" applyNumberFormat="1" applyFont="1" applyFill="1" applyBorder="1" applyAlignment="1">
      <alignment vertical="center"/>
    </xf>
    <xf numFmtId="3" fontId="19" fillId="0" borderId="6" xfId="1" applyNumberFormat="1" applyFont="1" applyFill="1" applyBorder="1" applyAlignment="1">
      <alignment vertical="center"/>
    </xf>
    <xf numFmtId="3" fontId="19" fillId="0" borderId="5" xfId="1" applyNumberFormat="1" applyFont="1" applyFill="1" applyBorder="1" applyAlignment="1">
      <alignment vertical="center"/>
    </xf>
    <xf numFmtId="3" fontId="13" fillId="0" borderId="5" xfId="1" applyNumberFormat="1" applyFont="1" applyFill="1" applyBorder="1" applyAlignment="1">
      <alignment vertical="center"/>
    </xf>
    <xf numFmtId="3" fontId="13" fillId="0" borderId="6" xfId="1" applyNumberFormat="1" applyFont="1" applyFill="1" applyBorder="1" applyAlignment="1">
      <alignment vertical="center"/>
    </xf>
    <xf numFmtId="3" fontId="19" fillId="0" borderId="1" xfId="3" applyNumberFormat="1" applyFont="1" applyFill="1" applyBorder="1"/>
    <xf numFmtId="165" fontId="19" fillId="0" borderId="7" xfId="1" applyNumberFormat="1" applyFont="1" applyBorder="1" applyAlignment="1">
      <alignment vertical="center"/>
    </xf>
    <xf numFmtId="3" fontId="19" fillId="0" borderId="7" xfId="1" applyNumberFormat="1" applyFont="1" applyFill="1" applyBorder="1" applyAlignment="1">
      <alignment vertical="center"/>
    </xf>
    <xf numFmtId="4" fontId="19" fillId="0" borderId="7" xfId="1" applyNumberFormat="1" applyFont="1" applyFill="1" applyBorder="1" applyAlignment="1">
      <alignment vertical="center"/>
    </xf>
    <xf numFmtId="3" fontId="19" fillId="0" borderId="8" xfId="3" applyNumberFormat="1" applyFont="1" applyFill="1" applyBorder="1"/>
    <xf numFmtId="0" fontId="19" fillId="0" borderId="8" xfId="7" applyFont="1" applyBorder="1"/>
    <xf numFmtId="4" fontId="19" fillId="0" borderId="8" xfId="3" applyNumberFormat="1" applyFont="1" applyFill="1" applyBorder="1"/>
    <xf numFmtId="0" fontId="13" fillId="0" borderId="1" xfId="7" applyFont="1" applyBorder="1"/>
    <xf numFmtId="0" fontId="19" fillId="0" borderId="1" xfId="7" applyFont="1" applyBorder="1"/>
    <xf numFmtId="3" fontId="19" fillId="0" borderId="1" xfId="1" applyNumberFormat="1" applyFont="1" applyFill="1" applyBorder="1" applyAlignment="1">
      <alignment vertical="center"/>
    </xf>
    <xf numFmtId="0" fontId="31" fillId="0" borderId="0" xfId="6" applyFont="1"/>
    <xf numFmtId="0" fontId="13" fillId="0" borderId="1" xfId="5" applyFont="1" applyBorder="1"/>
    <xf numFmtId="0" fontId="13" fillId="0" borderId="1" xfId="5" applyFont="1" applyBorder="1" applyAlignment="1">
      <alignment horizontal="center"/>
    </xf>
    <xf numFmtId="0" fontId="9" fillId="3" borderId="2" xfId="8" applyFont="1" applyFill="1" applyBorder="1" applyAlignment="1">
      <alignment horizontal="center"/>
    </xf>
    <xf numFmtId="3" fontId="9" fillId="0" borderId="0" xfId="8" applyNumberFormat="1" applyFont="1" applyBorder="1"/>
    <xf numFmtId="0" fontId="19" fillId="0" borderId="3" xfId="5" applyFont="1" applyBorder="1"/>
    <xf numFmtId="0" fontId="13" fillId="3" borderId="1" xfId="2" applyFont="1" applyFill="1" applyBorder="1" applyAlignment="1">
      <alignment horizontal="left" vertical="center"/>
    </xf>
    <xf numFmtId="0" fontId="11" fillId="0" borderId="5" xfId="1" applyFont="1" applyBorder="1" applyAlignment="1">
      <alignment vertical="center"/>
    </xf>
    <xf numFmtId="0" fontId="31" fillId="0" borderId="5" xfId="1" applyFont="1" applyBorder="1" applyAlignment="1">
      <alignment vertical="center"/>
    </xf>
    <xf numFmtId="0" fontId="31" fillId="0" borderId="7" xfId="1" applyFont="1" applyBorder="1" applyAlignment="1">
      <alignment vertical="center"/>
    </xf>
    <xf numFmtId="0" fontId="31" fillId="0" borderId="9" xfId="1" applyFont="1" applyBorder="1" applyAlignment="1">
      <alignment vertical="center"/>
    </xf>
    <xf numFmtId="0" fontId="11" fillId="0" borderId="1" xfId="1" applyFont="1" applyBorder="1" applyAlignment="1">
      <alignment vertical="center"/>
    </xf>
    <xf numFmtId="0" fontId="31" fillId="0" borderId="1" xfId="1" applyFont="1" applyBorder="1" applyAlignment="1">
      <alignment vertical="center"/>
    </xf>
    <xf numFmtId="0" fontId="19" fillId="0" borderId="0" xfId="0" applyFont="1" applyAlignment="1">
      <alignment wrapText="1"/>
    </xf>
    <xf numFmtId="0" fontId="22" fillId="0" borderId="2" xfId="8" applyFont="1" applyBorder="1"/>
    <xf numFmtId="0" fontId="9" fillId="0" borderId="1" xfId="8" applyNumberFormat="1" applyFont="1" applyBorder="1"/>
    <xf numFmtId="3" fontId="25" fillId="0" borderId="1" xfId="8" applyNumberFormat="1" applyFont="1" applyBorder="1"/>
    <xf numFmtId="3" fontId="3" fillId="0" borderId="1" xfId="0" applyNumberFormat="1" applyFont="1" applyBorder="1" applyAlignment="1">
      <alignment horizontal="right" vertical="center"/>
    </xf>
    <xf numFmtId="0" fontId="27" fillId="0" borderId="0" xfId="0" applyFont="1"/>
    <xf numFmtId="16" fontId="23" fillId="0" borderId="1" xfId="5" applyNumberFormat="1" applyFont="1" applyBorder="1" applyAlignment="1">
      <alignment horizontal="left"/>
    </xf>
    <xf numFmtId="0" fontId="20" fillId="0" borderId="1" xfId="5" applyFont="1" applyBorder="1" applyAlignment="1">
      <alignment horizontal="center" vertical="center" wrapText="1"/>
    </xf>
    <xf numFmtId="0" fontId="12" fillId="0" borderId="1" xfId="5" applyFont="1" applyBorder="1" applyAlignment="1">
      <alignment horizontal="left"/>
    </xf>
    <xf numFmtId="0" fontId="12" fillId="0" borderId="1" xfId="5" applyNumberFormat="1" applyFont="1" applyBorder="1" applyAlignment="1">
      <alignment horizontal="left"/>
    </xf>
    <xf numFmtId="0" fontId="12" fillId="0" borderId="3" xfId="5" applyFont="1" applyBorder="1" applyAlignment="1">
      <alignment horizontal="left"/>
    </xf>
    <xf numFmtId="16" fontId="12" fillId="0" borderId="1" xfId="5" applyNumberFormat="1" applyFont="1" applyBorder="1" applyAlignment="1">
      <alignment horizontal="left"/>
    </xf>
    <xf numFmtId="0" fontId="13" fillId="0" borderId="1" xfId="5" applyNumberFormat="1" applyFont="1" applyBorder="1" applyAlignment="1">
      <alignment horizontal="left"/>
    </xf>
    <xf numFmtId="2" fontId="12" fillId="0" borderId="1" xfId="5" applyNumberFormat="1" applyFont="1" applyBorder="1" applyAlignment="1">
      <alignment horizontal="left"/>
    </xf>
    <xf numFmtId="0" fontId="10" fillId="0" borderId="1" xfId="1" applyFont="1" applyBorder="1" applyAlignment="1">
      <alignment vertical="center"/>
    </xf>
    <xf numFmtId="0" fontId="19" fillId="3" borderId="0" xfId="0" applyFont="1" applyFill="1"/>
    <xf numFmtId="49" fontId="12" fillId="0" borderId="1" xfId="5" applyNumberFormat="1" applyFont="1" applyBorder="1" applyAlignment="1">
      <alignment horizontal="center"/>
    </xf>
    <xf numFmtId="0" fontId="32" fillId="0" borderId="2" xfId="8" applyFont="1" applyBorder="1"/>
    <xf numFmtId="0" fontId="7" fillId="0" borderId="2" xfId="8" applyFont="1" applyBorder="1"/>
    <xf numFmtId="3" fontId="7" fillId="0" borderId="1" xfId="8" applyNumberFormat="1" applyFont="1" applyBorder="1"/>
    <xf numFmtId="0" fontId="11" fillId="0" borderId="0" xfId="3" applyFont="1" applyFill="1" applyBorder="1"/>
    <xf numFmtId="0" fontId="11" fillId="0" borderId="11" xfId="1" applyFont="1" applyBorder="1" applyAlignment="1">
      <alignment vertical="center"/>
    </xf>
    <xf numFmtId="3" fontId="13" fillId="0" borderId="2" xfId="3" applyNumberFormat="1" applyFont="1" applyFill="1" applyBorder="1"/>
    <xf numFmtId="0" fontId="10" fillId="0" borderId="5" xfId="1" applyFont="1" applyBorder="1" applyAlignment="1">
      <alignment vertical="center"/>
    </xf>
    <xf numFmtId="49" fontId="12" fillId="0" borderId="2" xfId="5" applyNumberFormat="1" applyFont="1" applyBorder="1" applyAlignment="1">
      <alignment horizontal="center" vertical="center"/>
    </xf>
    <xf numFmtId="3" fontId="19" fillId="0" borderId="1" xfId="5" applyNumberFormat="1" applyFont="1" applyBorder="1" applyAlignment="1">
      <alignment horizontal="right" vertical="center"/>
    </xf>
    <xf numFmtId="3" fontId="13" fillId="0" borderId="1" xfId="5" applyNumberFormat="1" applyFont="1" applyBorder="1" applyAlignment="1">
      <alignment horizontal="right" vertical="center"/>
    </xf>
    <xf numFmtId="3" fontId="20" fillId="0" borderId="1" xfId="5" applyNumberFormat="1" applyFont="1" applyBorder="1" applyAlignment="1">
      <alignment horizontal="right" vertical="center"/>
    </xf>
    <xf numFmtId="3" fontId="10" fillId="0" borderId="1" xfId="5" applyNumberFormat="1" applyBorder="1" applyAlignment="1">
      <alignment horizontal="right" vertical="center"/>
    </xf>
    <xf numFmtId="3" fontId="19" fillId="0" borderId="2" xfId="5" applyNumberFormat="1" applyFont="1" applyBorder="1" applyAlignment="1">
      <alignment horizontal="right" vertical="center"/>
    </xf>
    <xf numFmtId="3" fontId="13" fillId="0" borderId="1" xfId="2" applyNumberFormat="1" applyFont="1" applyBorder="1" applyAlignment="1">
      <alignment horizontal="right" vertical="center"/>
    </xf>
    <xf numFmtId="3" fontId="13" fillId="2" borderId="1" xfId="2" applyNumberFormat="1" applyFont="1" applyFill="1" applyBorder="1" applyAlignment="1">
      <alignment horizontal="right" vertical="center"/>
    </xf>
    <xf numFmtId="0" fontId="13" fillId="3" borderId="1" xfId="5" applyFont="1" applyFill="1" applyBorder="1" applyAlignment="1">
      <alignment vertical="center" wrapText="1"/>
    </xf>
    <xf numFmtId="3" fontId="7" fillId="0" borderId="1" xfId="8" applyNumberFormat="1" applyFont="1" applyBorder="1" applyAlignment="1">
      <alignment horizontal="right"/>
    </xf>
    <xf numFmtId="16" fontId="7" fillId="0" borderId="2" xfId="8" applyNumberFormat="1" applyFont="1" applyBorder="1"/>
    <xf numFmtId="3" fontId="7" fillId="0" borderId="1" xfId="4" applyNumberFormat="1" applyFont="1" applyBorder="1" applyAlignment="1">
      <alignment horizontal="right"/>
    </xf>
    <xf numFmtId="0" fontId="9" fillId="0" borderId="1" xfId="4" applyFont="1" applyBorder="1"/>
    <xf numFmtId="0" fontId="12" fillId="0" borderId="1" xfId="4" applyFont="1" applyBorder="1"/>
    <xf numFmtId="49" fontId="12" fillId="0" borderId="1" xfId="5" applyNumberFormat="1" applyFont="1" applyBorder="1" applyAlignment="1">
      <alignment horizontal="left"/>
    </xf>
    <xf numFmtId="0" fontId="17" fillId="0" borderId="1" xfId="6" applyFont="1" applyBorder="1" applyAlignment="1">
      <alignment horizontal="center"/>
    </xf>
    <xf numFmtId="0" fontId="11" fillId="0" borderId="12" xfId="1" applyFont="1" applyBorder="1" applyAlignment="1">
      <alignment vertical="center"/>
    </xf>
    <xf numFmtId="4" fontId="13" fillId="0" borderId="5" xfId="3" applyNumberFormat="1" applyFont="1" applyFill="1" applyBorder="1"/>
    <xf numFmtId="3" fontId="13" fillId="0" borderId="5" xfId="3" applyNumberFormat="1" applyFont="1" applyFill="1" applyBorder="1"/>
    <xf numFmtId="3" fontId="13" fillId="0" borderId="6" xfId="3" applyNumberFormat="1" applyFont="1" applyFill="1" applyBorder="1"/>
    <xf numFmtId="3" fontId="19" fillId="0" borderId="5" xfId="3" applyNumberFormat="1" applyFont="1" applyFill="1" applyBorder="1"/>
    <xf numFmtId="3" fontId="19" fillId="0" borderId="6" xfId="3" applyNumberFormat="1" applyFont="1" applyFill="1" applyBorder="1"/>
    <xf numFmtId="3" fontId="19" fillId="0" borderId="13" xfId="1" applyNumberFormat="1" applyFont="1" applyFill="1" applyBorder="1" applyAlignment="1">
      <alignment vertical="center"/>
    </xf>
    <xf numFmtId="3" fontId="19" fillId="0" borderId="9" xfId="3" applyNumberFormat="1" applyFont="1" applyFill="1" applyBorder="1"/>
    <xf numFmtId="4" fontId="12" fillId="0" borderId="8" xfId="3" applyNumberFormat="1" applyFont="1" applyFill="1" applyBorder="1"/>
    <xf numFmtId="3" fontId="6" fillId="0" borderId="1" xfId="0" applyNumberFormat="1" applyFont="1" applyBorder="1" applyAlignment="1">
      <alignment horizontal="right" vertical="center"/>
    </xf>
    <xf numFmtId="0" fontId="14" fillId="2" borderId="8" xfId="6" applyFont="1" applyFill="1" applyBorder="1" applyAlignment="1">
      <alignment horizontal="center" vertical="center" wrapText="1"/>
    </xf>
    <xf numFmtId="3" fontId="6" fillId="0" borderId="1" xfId="0" applyNumberFormat="1" applyFont="1" applyBorder="1"/>
    <xf numFmtId="0" fontId="3" fillId="0" borderId="1" xfId="0" applyFont="1" applyBorder="1" applyAlignment="1">
      <alignment horizontal="left" vertical="center"/>
    </xf>
    <xf numFmtId="3" fontId="7" fillId="0" borderId="1" xfId="5" applyNumberFormat="1" applyFont="1" applyBorder="1" applyAlignment="1">
      <alignment horizontal="right"/>
    </xf>
    <xf numFmtId="0" fontId="7" fillId="0" borderId="1" xfId="5" applyFont="1" applyBorder="1" applyAlignment="1">
      <alignment horizontal="left"/>
    </xf>
    <xf numFmtId="3" fontId="3" fillId="0" borderId="1" xfId="0" applyNumberFormat="1" applyFont="1" applyFill="1" applyBorder="1" applyAlignment="1">
      <alignment vertical="center"/>
    </xf>
    <xf numFmtId="0" fontId="27" fillId="0" borderId="1" xfId="0" applyFont="1" applyBorder="1" applyAlignment="1">
      <alignment vertical="center"/>
    </xf>
    <xf numFmtId="3" fontId="27" fillId="0" borderId="1" xfId="0" applyNumberFormat="1" applyFont="1" applyBorder="1" applyAlignment="1">
      <alignment vertical="center"/>
    </xf>
    <xf numFmtId="3" fontId="5" fillId="0" borderId="1" xfId="0" applyNumberFormat="1" applyFont="1" applyBorder="1"/>
    <xf numFmtId="0" fontId="5" fillId="4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vertical="center"/>
    </xf>
    <xf numFmtId="16" fontId="6" fillId="0" borderId="1" xfId="0" applyNumberFormat="1" applyFont="1" applyBorder="1" applyAlignment="1">
      <alignment horizontal="left" vertical="center"/>
    </xf>
    <xf numFmtId="49" fontId="19" fillId="5" borderId="1" xfId="5" applyNumberFormat="1" applyFont="1" applyFill="1" applyBorder="1" applyAlignment="1">
      <alignment horizontal="center"/>
    </xf>
    <xf numFmtId="0" fontId="13" fillId="5" borderId="1" xfId="5" applyFont="1" applyFill="1" applyBorder="1" applyAlignment="1">
      <alignment horizontal="left"/>
    </xf>
    <xf numFmtId="3" fontId="13" fillId="5" borderId="1" xfId="5" applyNumberFormat="1" applyFont="1" applyFill="1" applyBorder="1" applyAlignment="1">
      <alignment horizontal="right" vertical="center"/>
    </xf>
    <xf numFmtId="0" fontId="19" fillId="5" borderId="1" xfId="5" applyFont="1" applyFill="1" applyBorder="1" applyAlignment="1">
      <alignment horizontal="center"/>
    </xf>
    <xf numFmtId="0" fontId="13" fillId="5" borderId="1" xfId="5" applyFont="1" applyFill="1" applyBorder="1"/>
    <xf numFmtId="0" fontId="13" fillId="5" borderId="3" xfId="5" applyFont="1" applyFill="1" applyBorder="1" applyAlignment="1">
      <alignment horizontal="left"/>
    </xf>
    <xf numFmtId="49" fontId="13" fillId="5" borderId="1" xfId="5" applyNumberFormat="1" applyFont="1" applyFill="1" applyBorder="1" applyAlignment="1">
      <alignment horizontal="center"/>
    </xf>
    <xf numFmtId="49" fontId="19" fillId="5" borderId="2" xfId="5" applyNumberFormat="1" applyFont="1" applyFill="1" applyBorder="1" applyAlignment="1">
      <alignment horizontal="center" vertical="center"/>
    </xf>
    <xf numFmtId="3" fontId="13" fillId="5" borderId="2" xfId="5" applyNumberFormat="1" applyFont="1" applyFill="1" applyBorder="1" applyAlignment="1">
      <alignment horizontal="right" vertical="center"/>
    </xf>
    <xf numFmtId="3" fontId="13" fillId="6" borderId="1" xfId="5" applyNumberFormat="1" applyFont="1" applyFill="1" applyBorder="1" applyAlignment="1">
      <alignment horizontal="right" vertical="center"/>
    </xf>
    <xf numFmtId="49" fontId="13" fillId="7" borderId="2" xfId="5" applyNumberFormat="1" applyFont="1" applyFill="1" applyBorder="1" applyAlignment="1">
      <alignment horizontal="distributed" vertical="distributed"/>
    </xf>
    <xf numFmtId="0" fontId="9" fillId="7" borderId="3" xfId="5" applyFont="1" applyFill="1" applyBorder="1" applyAlignment="1">
      <alignment horizontal="left"/>
    </xf>
    <xf numFmtId="3" fontId="20" fillId="7" borderId="2" xfId="5" applyNumberFormat="1" applyFont="1" applyFill="1" applyBorder="1" applyAlignment="1">
      <alignment horizontal="right" vertical="center"/>
    </xf>
    <xf numFmtId="0" fontId="13" fillId="5" borderId="1" xfId="2" applyFont="1" applyFill="1" applyBorder="1" applyAlignment="1">
      <alignment horizontal="center"/>
    </xf>
    <xf numFmtId="3" fontId="13" fillId="5" borderId="1" xfId="2" applyNumberFormat="1" applyFont="1" applyFill="1" applyBorder="1" applyAlignment="1">
      <alignment horizontal="right" vertical="center"/>
    </xf>
    <xf numFmtId="0" fontId="13" fillId="7" borderId="1" xfId="2" applyFont="1" applyFill="1" applyBorder="1" applyAlignment="1">
      <alignment horizontal="center"/>
    </xf>
    <xf numFmtId="0" fontId="20" fillId="7" borderId="1" xfId="2" applyFont="1" applyFill="1" applyBorder="1" applyAlignment="1">
      <alignment horizontal="left"/>
    </xf>
    <xf numFmtId="3" fontId="13" fillId="7" borderId="1" xfId="2" applyNumberFormat="1" applyFont="1" applyFill="1" applyBorder="1" applyAlignment="1">
      <alignment horizontal="right" vertical="center"/>
    </xf>
    <xf numFmtId="0" fontId="19" fillId="5" borderId="1" xfId="2" applyFont="1" applyFill="1" applyBorder="1" applyAlignment="1">
      <alignment horizontal="center" vertical="center"/>
    </xf>
    <xf numFmtId="0" fontId="12" fillId="5" borderId="1" xfId="2" applyFont="1" applyFill="1" applyBorder="1" applyAlignment="1">
      <alignment horizontal="left"/>
    </xf>
    <xf numFmtId="3" fontId="12" fillId="5" borderId="1" xfId="2" applyNumberFormat="1" applyFont="1" applyFill="1" applyBorder="1" applyAlignment="1">
      <alignment horizontal="right" vertical="center"/>
    </xf>
    <xf numFmtId="3" fontId="19" fillId="5" borderId="1" xfId="2" applyNumberFormat="1" applyFont="1" applyFill="1" applyBorder="1" applyAlignment="1">
      <alignment horizontal="right" vertical="center"/>
    </xf>
    <xf numFmtId="0" fontId="19" fillId="5" borderId="1" xfId="2" applyFont="1" applyFill="1" applyBorder="1" applyAlignment="1">
      <alignment horizontal="center"/>
    </xf>
    <xf numFmtId="0" fontId="13" fillId="5" borderId="1" xfId="2" applyFont="1" applyFill="1" applyBorder="1" applyAlignment="1">
      <alignment horizontal="left"/>
    </xf>
    <xf numFmtId="0" fontId="20" fillId="7" borderId="3" xfId="2" applyFont="1" applyFill="1" applyBorder="1" applyAlignment="1">
      <alignment horizontal="left"/>
    </xf>
    <xf numFmtId="3" fontId="13" fillId="7" borderId="1" xfId="3" applyNumberFormat="1" applyFont="1" applyFill="1" applyBorder="1"/>
    <xf numFmtId="0" fontId="13" fillId="7" borderId="1" xfId="7" applyFont="1" applyFill="1" applyBorder="1"/>
    <xf numFmtId="3" fontId="13" fillId="7" borderId="1" xfId="1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horizontal="center"/>
    </xf>
    <xf numFmtId="3" fontId="29" fillId="8" borderId="1" xfId="0" applyNumberFormat="1" applyFont="1" applyFill="1" applyBorder="1" applyAlignment="1">
      <alignment vertical="center"/>
    </xf>
    <xf numFmtId="0" fontId="20" fillId="5" borderId="1" xfId="5" applyFont="1" applyFill="1" applyBorder="1" applyAlignment="1">
      <alignment horizontal="left"/>
    </xf>
    <xf numFmtId="16" fontId="20" fillId="5" borderId="1" xfId="5" applyNumberFormat="1" applyFont="1" applyFill="1" applyBorder="1" applyAlignment="1">
      <alignment horizontal="left"/>
    </xf>
    <xf numFmtId="0" fontId="13" fillId="7" borderId="1" xfId="5" applyFont="1" applyFill="1" applyBorder="1" applyAlignment="1">
      <alignment horizontal="left"/>
    </xf>
    <xf numFmtId="49" fontId="13" fillId="5" borderId="1" xfId="5" applyNumberFormat="1" applyFont="1" applyFill="1" applyBorder="1" applyAlignment="1">
      <alignment horizontal="left"/>
    </xf>
    <xf numFmtId="0" fontId="13" fillId="5" borderId="1" xfId="5" applyNumberFormat="1" applyFont="1" applyFill="1" applyBorder="1" applyAlignment="1">
      <alignment horizontal="left"/>
    </xf>
    <xf numFmtId="0" fontId="22" fillId="5" borderId="2" xfId="8" applyFont="1" applyFill="1" applyBorder="1"/>
    <xf numFmtId="3" fontId="22" fillId="5" borderId="1" xfId="8" applyNumberFormat="1" applyFont="1" applyFill="1" applyBorder="1"/>
    <xf numFmtId="0" fontId="22" fillId="5" borderId="1" xfId="8" applyFont="1" applyFill="1" applyBorder="1"/>
    <xf numFmtId="3" fontId="9" fillId="5" borderId="1" xfId="8" applyNumberFormat="1" applyFont="1" applyFill="1" applyBorder="1"/>
    <xf numFmtId="0" fontId="9" fillId="5" borderId="2" xfId="8" applyFont="1" applyFill="1" applyBorder="1"/>
    <xf numFmtId="3" fontId="7" fillId="4" borderId="1" xfId="8" applyNumberFormat="1" applyFont="1" applyFill="1" applyBorder="1"/>
    <xf numFmtId="0" fontId="21" fillId="4" borderId="2" xfId="8" applyFont="1" applyFill="1" applyBorder="1"/>
    <xf numFmtId="0" fontId="9" fillId="7" borderId="2" xfId="8" applyFont="1" applyFill="1" applyBorder="1"/>
    <xf numFmtId="3" fontId="22" fillId="7" borderId="1" xfId="8" applyNumberFormat="1" applyFont="1" applyFill="1" applyBorder="1"/>
    <xf numFmtId="3" fontId="9" fillId="7" borderId="1" xfId="8" applyNumberFormat="1" applyFont="1" applyFill="1" applyBorder="1"/>
    <xf numFmtId="3" fontId="22" fillId="6" borderId="1" xfId="8" applyNumberFormat="1" applyFont="1" applyFill="1" applyBorder="1"/>
    <xf numFmtId="0" fontId="9" fillId="6" borderId="1" xfId="8" applyFont="1" applyFill="1" applyBorder="1"/>
    <xf numFmtId="0" fontId="22" fillId="6" borderId="1" xfId="8" applyFont="1" applyFill="1" applyBorder="1"/>
    <xf numFmtId="0" fontId="22" fillId="6" borderId="2" xfId="8" applyFont="1" applyFill="1" applyBorder="1"/>
    <xf numFmtId="16" fontId="9" fillId="5" borderId="2" xfId="8" applyNumberFormat="1" applyFont="1" applyFill="1" applyBorder="1"/>
    <xf numFmtId="0" fontId="9" fillId="5" borderId="1" xfId="8" applyFont="1" applyFill="1" applyBorder="1"/>
    <xf numFmtId="3" fontId="9" fillId="6" borderId="1" xfId="8" applyNumberFormat="1" applyFont="1" applyFill="1" applyBorder="1"/>
    <xf numFmtId="3" fontId="9" fillId="5" borderId="1" xfId="4" applyNumberFormat="1" applyFont="1" applyFill="1" applyBorder="1"/>
    <xf numFmtId="0" fontId="14" fillId="2" borderId="4" xfId="6" applyFont="1" applyFill="1" applyBorder="1" applyAlignment="1">
      <alignment horizontal="center" vertical="center" wrapText="1"/>
    </xf>
    <xf numFmtId="3" fontId="7" fillId="0" borderId="1" xfId="4" applyNumberFormat="1" applyFont="1" applyBorder="1"/>
    <xf numFmtId="3" fontId="9" fillId="0" borderId="1" xfId="4" applyNumberFormat="1" applyFont="1" applyBorder="1"/>
    <xf numFmtId="2" fontId="19" fillId="0" borderId="5" xfId="3" applyNumberFormat="1" applyFont="1" applyFill="1" applyBorder="1"/>
    <xf numFmtId="2" fontId="19" fillId="0" borderId="5" xfId="1" applyNumberFormat="1" applyFont="1" applyFill="1" applyBorder="1" applyAlignment="1">
      <alignment vertical="center"/>
    </xf>
    <xf numFmtId="2" fontId="19" fillId="0" borderId="13" xfId="1" applyNumberFormat="1" applyFont="1" applyFill="1" applyBorder="1" applyAlignment="1">
      <alignment vertical="center"/>
    </xf>
    <xf numFmtId="0" fontId="29" fillId="4" borderId="1" xfId="0" applyFont="1" applyFill="1" applyBorder="1" applyAlignment="1">
      <alignment horizontal="left" vertical="center"/>
    </xf>
    <xf numFmtId="3" fontId="29" fillId="4" borderId="1" xfId="0" applyNumberFormat="1" applyFont="1" applyFill="1" applyBorder="1" applyAlignment="1">
      <alignment horizontal="right" vertical="center"/>
    </xf>
    <xf numFmtId="3" fontId="5" fillId="5" borderId="1" xfId="0" applyNumberFormat="1" applyFont="1" applyFill="1" applyBorder="1" applyAlignment="1">
      <alignment horizontal="right" vertical="center"/>
    </xf>
    <xf numFmtId="3" fontId="19" fillId="0" borderId="7" xfId="3" applyNumberFormat="1" applyFont="1" applyFill="1" applyBorder="1"/>
    <xf numFmtId="3" fontId="19" fillId="0" borderId="16" xfId="3" applyNumberFormat="1" applyFont="1" applyFill="1" applyBorder="1"/>
    <xf numFmtId="2" fontId="19" fillId="0" borderId="7" xfId="1" applyNumberFormat="1" applyFont="1" applyFill="1" applyBorder="1" applyAlignment="1">
      <alignment vertical="center"/>
    </xf>
    <xf numFmtId="0" fontId="10" fillId="0" borderId="5" xfId="1" applyFont="1" applyBorder="1" applyAlignment="1">
      <alignment vertical="center" wrapText="1"/>
    </xf>
    <xf numFmtId="0" fontId="10" fillId="0" borderId="13" xfId="1" applyFont="1" applyBorder="1" applyAlignment="1">
      <alignment vertical="center"/>
    </xf>
    <xf numFmtId="0" fontId="10" fillId="0" borderId="7" xfId="1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Border="1" applyAlignment="1">
      <alignment horizontal="left"/>
    </xf>
    <xf numFmtId="0" fontId="26" fillId="0" borderId="0" xfId="0" applyFont="1" applyBorder="1" applyAlignment="1">
      <alignment horizontal="left"/>
    </xf>
    <xf numFmtId="0" fontId="6" fillId="5" borderId="1" xfId="0" applyFont="1" applyFill="1" applyBorder="1" applyAlignment="1">
      <alignment horizontal="center" vertical="center"/>
    </xf>
    <xf numFmtId="3" fontId="5" fillId="5" borderId="1" xfId="0" applyNumberFormat="1" applyFont="1" applyFill="1" applyBorder="1" applyAlignment="1">
      <alignment vertical="center"/>
    </xf>
    <xf numFmtId="3" fontId="20" fillId="5" borderId="1" xfId="5" applyNumberFormat="1" applyFont="1" applyFill="1" applyBorder="1" applyAlignment="1">
      <alignment horizontal="right" vertical="center"/>
    </xf>
    <xf numFmtId="3" fontId="19" fillId="3" borderId="1" xfId="5" applyNumberFormat="1" applyFont="1" applyFill="1" applyBorder="1" applyAlignment="1">
      <alignment horizontal="right" vertical="center"/>
    </xf>
    <xf numFmtId="3" fontId="13" fillId="7" borderId="1" xfId="5" applyNumberFormat="1" applyFont="1" applyFill="1" applyBorder="1" applyAlignment="1">
      <alignment horizontal="right" vertical="center"/>
    </xf>
    <xf numFmtId="3" fontId="23" fillId="0" borderId="1" xfId="5" applyNumberFormat="1" applyFont="1" applyBorder="1" applyAlignment="1">
      <alignment horizontal="right" vertical="center"/>
    </xf>
    <xf numFmtId="3" fontId="13" fillId="5" borderId="1" xfId="5" applyNumberFormat="1" applyFont="1" applyFill="1" applyBorder="1" applyAlignment="1">
      <alignment horizontal="right" vertical="center"/>
    </xf>
    <xf numFmtId="3" fontId="12" fillId="0" borderId="1" xfId="5" applyNumberFormat="1" applyFont="1" applyBorder="1" applyAlignment="1">
      <alignment horizontal="right" vertical="center"/>
    </xf>
    <xf numFmtId="0" fontId="5" fillId="5" borderId="1" xfId="0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28" fillId="0" borderId="1" xfId="0" applyFont="1" applyBorder="1" applyAlignment="1">
      <alignment horizontal="center"/>
    </xf>
    <xf numFmtId="3" fontId="27" fillId="0" borderId="1" xfId="0" applyNumberFormat="1" applyFont="1" applyBorder="1"/>
    <xf numFmtId="3" fontId="27" fillId="0" borderId="1" xfId="0" applyNumberFormat="1" applyFont="1" applyBorder="1" applyAlignment="1">
      <alignment horizontal="right"/>
    </xf>
    <xf numFmtId="0" fontId="27" fillId="0" borderId="1" xfId="0" applyFont="1" applyBorder="1"/>
    <xf numFmtId="0" fontId="28" fillId="0" borderId="1" xfId="0" applyFont="1" applyBorder="1"/>
    <xf numFmtId="3" fontId="28" fillId="0" borderId="1" xfId="0" applyNumberFormat="1" applyFont="1" applyBorder="1"/>
    <xf numFmtId="3" fontId="28" fillId="0" borderId="1" xfId="0" applyNumberFormat="1" applyFont="1" applyBorder="1" applyAlignment="1">
      <alignment horizontal="right"/>
    </xf>
    <xf numFmtId="0" fontId="28" fillId="0" borderId="1" xfId="0" applyFont="1" applyBorder="1" applyAlignment="1">
      <alignment wrapText="1"/>
    </xf>
    <xf numFmtId="0" fontId="27" fillId="0" borderId="1" xfId="0" applyFont="1" applyBorder="1" applyAlignment="1">
      <alignment horizontal="center"/>
    </xf>
    <xf numFmtId="0" fontId="13" fillId="7" borderId="2" xfId="3" applyFont="1" applyFill="1" applyBorder="1" applyAlignment="1">
      <alignment horizontal="center" vertical="center" wrapText="1"/>
    </xf>
    <xf numFmtId="0" fontId="13" fillId="7" borderId="17" xfId="3" applyFont="1" applyFill="1" applyBorder="1" applyAlignment="1">
      <alignment horizontal="center" vertical="center" wrapText="1"/>
    </xf>
    <xf numFmtId="0" fontId="13" fillId="7" borderId="1" xfId="3" applyFont="1" applyFill="1" applyBorder="1" applyAlignment="1">
      <alignment horizontal="center" vertical="center"/>
    </xf>
    <xf numFmtId="0" fontId="11" fillId="5" borderId="5" xfId="1" applyFont="1" applyFill="1" applyBorder="1" applyAlignment="1">
      <alignment vertical="center"/>
    </xf>
    <xf numFmtId="3" fontId="13" fillId="5" borderId="5" xfId="3" applyNumberFormat="1" applyFont="1" applyFill="1" applyBorder="1"/>
    <xf numFmtId="3" fontId="13" fillId="5" borderId="6" xfId="3" applyNumberFormat="1" applyFont="1" applyFill="1" applyBorder="1"/>
    <xf numFmtId="0" fontId="11" fillId="5" borderId="1" xfId="1" applyFont="1" applyFill="1" applyBorder="1" applyAlignment="1">
      <alignment vertical="center"/>
    </xf>
    <xf numFmtId="3" fontId="13" fillId="5" borderId="1" xfId="3" applyNumberFormat="1" applyFont="1" applyFill="1" applyBorder="1"/>
    <xf numFmtId="165" fontId="13" fillId="5" borderId="1" xfId="3" applyNumberFormat="1" applyFont="1" applyFill="1" applyBorder="1"/>
    <xf numFmtId="0" fontId="13" fillId="5" borderId="1" xfId="7" applyFont="1" applyFill="1" applyBorder="1"/>
    <xf numFmtId="3" fontId="13" fillId="5" borderId="1" xfId="1" applyNumberFormat="1" applyFont="1" applyFill="1" applyBorder="1" applyAlignment="1">
      <alignment vertical="center"/>
    </xf>
    <xf numFmtId="0" fontId="11" fillId="7" borderId="1" xfId="3" applyFont="1" applyFill="1" applyBorder="1"/>
    <xf numFmtId="0" fontId="19" fillId="7" borderId="1" xfId="7" applyFont="1" applyFill="1" applyBorder="1"/>
    <xf numFmtId="3" fontId="13" fillId="7" borderId="1" xfId="7" applyNumberFormat="1" applyFont="1" applyFill="1" applyBorder="1"/>
    <xf numFmtId="0" fontId="5" fillId="5" borderId="1" xfId="0" applyFont="1" applyFill="1" applyBorder="1" applyAlignment="1">
      <alignment horizontal="center"/>
    </xf>
    <xf numFmtId="3" fontId="29" fillId="5" borderId="1" xfId="0" applyNumberFormat="1" applyFont="1" applyFill="1" applyBorder="1" applyAlignment="1">
      <alignment horizontal="right" vertical="center"/>
    </xf>
    <xf numFmtId="3" fontId="29" fillId="7" borderId="1" xfId="0" applyNumberFormat="1" applyFont="1" applyFill="1" applyBorder="1" applyAlignment="1">
      <alignment horizontal="right" vertical="center"/>
    </xf>
    <xf numFmtId="3" fontId="5" fillId="5" borderId="1" xfId="0" applyNumberFormat="1" applyFont="1" applyFill="1" applyBorder="1"/>
    <xf numFmtId="0" fontId="34" fillId="5" borderId="1" xfId="0" applyFont="1" applyFill="1" applyBorder="1" applyAlignment="1">
      <alignment vertical="center"/>
    </xf>
    <xf numFmtId="3" fontId="29" fillId="7" borderId="1" xfId="0" applyNumberFormat="1" applyFont="1" applyFill="1" applyBorder="1" applyAlignment="1">
      <alignment vertical="center"/>
    </xf>
    <xf numFmtId="49" fontId="13" fillId="7" borderId="1" xfId="5" applyNumberFormat="1" applyFont="1" applyFill="1" applyBorder="1" applyAlignment="1">
      <alignment horizontal="center"/>
    </xf>
    <xf numFmtId="0" fontId="13" fillId="6" borderId="1" xfId="5" applyFont="1" applyFill="1" applyBorder="1" applyAlignment="1">
      <alignment horizontal="left"/>
    </xf>
    <xf numFmtId="49" fontId="19" fillId="6" borderId="1" xfId="5" applyNumberFormat="1" applyFont="1" applyFill="1" applyBorder="1" applyAlignment="1">
      <alignment horizontal="center"/>
    </xf>
    <xf numFmtId="0" fontId="14" fillId="2" borderId="2" xfId="6" applyFont="1" applyFill="1" applyBorder="1" applyAlignment="1">
      <alignment horizontal="center" vertical="center" wrapText="1"/>
    </xf>
    <xf numFmtId="3" fontId="12" fillId="3" borderId="1" xfId="5" applyNumberFormat="1" applyFont="1" applyFill="1" applyBorder="1" applyAlignment="1">
      <alignment horizontal="right" vertical="center"/>
    </xf>
    <xf numFmtId="0" fontId="7" fillId="0" borderId="1" xfId="8" applyFont="1" applyBorder="1" applyAlignment="1">
      <alignment horizontal="left"/>
    </xf>
    <xf numFmtId="3" fontId="9" fillId="5" borderId="1" xfId="4" applyNumberFormat="1" applyFont="1" applyFill="1" applyBorder="1" applyAlignment="1">
      <alignment horizontal="right"/>
    </xf>
    <xf numFmtId="0" fontId="13" fillId="5" borderId="1" xfId="4" applyFont="1" applyFill="1" applyBorder="1"/>
    <xf numFmtId="0" fontId="9" fillId="5" borderId="1" xfId="4" applyFont="1" applyFill="1" applyBorder="1"/>
    <xf numFmtId="0" fontId="7" fillId="0" borderId="1" xfId="4" applyFont="1" applyBorder="1" applyAlignment="1">
      <alignment horizontal="center"/>
    </xf>
    <xf numFmtId="0" fontId="17" fillId="4" borderId="1" xfId="6" applyFont="1" applyFill="1" applyBorder="1" applyAlignment="1">
      <alignment horizontal="center"/>
    </xf>
    <xf numFmtId="3" fontId="13" fillId="3" borderId="1" xfId="2" applyNumberFormat="1" applyFont="1" applyFill="1" applyBorder="1" applyAlignment="1">
      <alignment horizontal="right" vertical="center" wrapText="1"/>
    </xf>
    <xf numFmtId="0" fontId="17" fillId="5" borderId="1" xfId="6" applyFont="1" applyFill="1" applyBorder="1" applyAlignment="1">
      <alignment horizontal="center"/>
    </xf>
    <xf numFmtId="0" fontId="17" fillId="5" borderId="1" xfId="6" applyFont="1" applyFill="1" applyBorder="1"/>
    <xf numFmtId="3" fontId="9" fillId="5" borderId="1" xfId="4" applyNumberFormat="1" applyFont="1" applyFill="1" applyBorder="1" applyAlignment="1">
      <alignment vertical="center" wrapText="1"/>
    </xf>
    <xf numFmtId="3" fontId="16" fillId="5" borderId="1" xfId="6" applyNumberFormat="1" applyFont="1" applyFill="1" applyBorder="1" applyAlignment="1">
      <alignment vertical="center" wrapText="1"/>
    </xf>
    <xf numFmtId="3" fontId="15" fillId="0" borderId="1" xfId="6" applyNumberFormat="1" applyFont="1" applyBorder="1" applyAlignment="1">
      <alignment vertical="center" wrapText="1"/>
    </xf>
    <xf numFmtId="3" fontId="15" fillId="5" borderId="1" xfId="6" applyNumberFormat="1" applyFont="1" applyFill="1" applyBorder="1" applyAlignment="1">
      <alignment vertical="center" wrapText="1"/>
    </xf>
    <xf numFmtId="3" fontId="16" fillId="2" borderId="1" xfId="6" applyNumberFormat="1" applyFont="1" applyFill="1" applyBorder="1" applyAlignment="1">
      <alignment vertical="center" wrapText="1"/>
    </xf>
    <xf numFmtId="0" fontId="27" fillId="7" borderId="1" xfId="9" applyFont="1" applyFill="1" applyBorder="1" applyAlignment="1">
      <alignment horizontal="center" vertical="center" wrapText="1"/>
    </xf>
    <xf numFmtId="0" fontId="40" fillId="0" borderId="0" xfId="9"/>
    <xf numFmtId="0" fontId="40" fillId="7" borderId="1" xfId="9" applyFill="1" applyBorder="1" applyAlignment="1">
      <alignment horizontal="center" vertical="center" wrapText="1"/>
    </xf>
    <xf numFmtId="0" fontId="40" fillId="0" borderId="1" xfId="9" applyBorder="1" applyAlignment="1">
      <alignment vertical="center" wrapText="1"/>
    </xf>
    <xf numFmtId="0" fontId="29" fillId="0" borderId="1" xfId="9" applyFont="1" applyBorder="1" applyAlignment="1">
      <alignment horizontal="center" vertical="center" wrapText="1"/>
    </xf>
    <xf numFmtId="0" fontId="29" fillId="0" borderId="1" xfId="9" applyFont="1" applyBorder="1" applyAlignment="1">
      <alignment vertical="center" wrapText="1"/>
    </xf>
    <xf numFmtId="3" fontId="3" fillId="0" borderId="1" xfId="9" applyNumberFormat="1" applyFont="1" applyBorder="1" applyAlignment="1">
      <alignment vertical="center" wrapText="1"/>
    </xf>
    <xf numFmtId="0" fontId="3" fillId="0" borderId="1" xfId="9" applyFont="1" applyBorder="1" applyAlignment="1">
      <alignment vertical="center" wrapText="1"/>
    </xf>
    <xf numFmtId="0" fontId="3" fillId="0" borderId="1" xfId="9" applyFont="1" applyBorder="1" applyAlignment="1">
      <alignment horizontal="right" vertical="center" wrapText="1"/>
    </xf>
    <xf numFmtId="0" fontId="5" fillId="0" borderId="1" xfId="9" applyFont="1" applyBorder="1" applyAlignment="1">
      <alignment horizontal="right" vertical="center" wrapText="1"/>
    </xf>
    <xf numFmtId="0" fontId="5" fillId="0" borderId="1" xfId="9" applyFont="1" applyBorder="1" applyAlignment="1">
      <alignment horizontal="center" vertical="center" wrapText="1"/>
    </xf>
    <xf numFmtId="3" fontId="3" fillId="0" borderId="1" xfId="9" applyNumberFormat="1" applyFont="1" applyBorder="1" applyAlignment="1">
      <alignment horizontal="right" vertical="center" wrapText="1"/>
    </xf>
    <xf numFmtId="49" fontId="6" fillId="0" borderId="1" xfId="9" applyNumberFormat="1" applyFont="1" applyBorder="1" applyAlignment="1">
      <alignment horizontal="center" vertical="center" wrapText="1"/>
    </xf>
    <xf numFmtId="0" fontId="6" fillId="0" borderId="1" xfId="9" applyFont="1" applyBorder="1" applyAlignment="1">
      <alignment horizontal="center" vertical="center" wrapText="1"/>
    </xf>
    <xf numFmtId="0" fontId="6" fillId="0" borderId="1" xfId="9" applyFont="1" applyBorder="1" applyAlignment="1">
      <alignment horizontal="right" vertical="center" wrapText="1"/>
    </xf>
    <xf numFmtId="3" fontId="6" fillId="0" borderId="1" xfId="9" applyNumberFormat="1" applyFont="1" applyBorder="1" applyAlignment="1">
      <alignment horizontal="right" vertical="center" wrapText="1"/>
    </xf>
    <xf numFmtId="3" fontId="5" fillId="0" borderId="1" xfId="9" applyNumberFormat="1" applyFont="1" applyBorder="1" applyAlignment="1">
      <alignment horizontal="right" vertical="center" wrapText="1"/>
    </xf>
    <xf numFmtId="0" fontId="3" fillId="0" borderId="1" xfId="9" applyFont="1" applyBorder="1" applyAlignment="1">
      <alignment horizontal="center" vertical="center" wrapText="1"/>
    </xf>
    <xf numFmtId="0" fontId="6" fillId="0" borderId="1" xfId="9" applyFont="1" applyFill="1" applyBorder="1" applyAlignment="1">
      <alignment horizontal="center" vertical="center" wrapText="1"/>
    </xf>
    <xf numFmtId="3" fontId="6" fillId="3" borderId="1" xfId="9" applyNumberFormat="1" applyFont="1" applyFill="1" applyBorder="1" applyAlignment="1">
      <alignment horizontal="right" vertical="center" wrapText="1"/>
    </xf>
    <xf numFmtId="49" fontId="6" fillId="3" borderId="1" xfId="9" applyNumberFormat="1" applyFont="1" applyFill="1" applyBorder="1" applyAlignment="1">
      <alignment horizontal="center" vertical="center" wrapText="1"/>
    </xf>
    <xf numFmtId="0" fontId="6" fillId="4" borderId="1" xfId="9" applyFont="1" applyFill="1" applyBorder="1" applyAlignment="1">
      <alignment horizontal="center" vertical="center" wrapText="1"/>
    </xf>
    <xf numFmtId="0" fontId="6" fillId="3" borderId="1" xfId="9" applyFont="1" applyFill="1" applyBorder="1" applyAlignment="1">
      <alignment horizontal="right" vertical="center" wrapText="1"/>
    </xf>
    <xf numFmtId="49" fontId="6" fillId="5" borderId="1" xfId="9" applyNumberFormat="1" applyFont="1" applyFill="1" applyBorder="1" applyAlignment="1">
      <alignment horizontal="center" vertical="center" wrapText="1"/>
    </xf>
    <xf numFmtId="0" fontId="6" fillId="5" borderId="1" xfId="9" applyFont="1" applyFill="1" applyBorder="1" applyAlignment="1">
      <alignment horizontal="center" vertical="center" wrapText="1"/>
    </xf>
    <xf numFmtId="3" fontId="2" fillId="5" borderId="1" xfId="9" applyNumberFormat="1" applyFont="1" applyFill="1" applyBorder="1" applyAlignment="1">
      <alignment horizontal="right" vertical="center" wrapText="1"/>
    </xf>
    <xf numFmtId="3" fontId="5" fillId="5" borderId="1" xfId="9" applyNumberFormat="1" applyFont="1" applyFill="1" applyBorder="1" applyAlignment="1">
      <alignment horizontal="right" vertical="center" wrapText="1"/>
    </xf>
    <xf numFmtId="0" fontId="2" fillId="0" borderId="1" xfId="9" applyFont="1" applyBorder="1" applyAlignment="1">
      <alignment horizontal="center" vertical="center" wrapText="1"/>
    </xf>
    <xf numFmtId="0" fontId="2" fillId="0" borderId="1" xfId="9" applyFont="1" applyBorder="1" applyAlignment="1">
      <alignment horizontal="right" vertical="center" wrapText="1"/>
    </xf>
    <xf numFmtId="0" fontId="3" fillId="3" borderId="1" xfId="9" applyFont="1" applyFill="1" applyBorder="1" applyAlignment="1">
      <alignment horizontal="center" vertical="center" wrapText="1"/>
    </xf>
    <xf numFmtId="0" fontId="3" fillId="3" borderId="1" xfId="9" applyFont="1" applyFill="1" applyBorder="1" applyAlignment="1">
      <alignment horizontal="right" vertical="center" wrapText="1"/>
    </xf>
    <xf numFmtId="0" fontId="3" fillId="5" borderId="1" xfId="9" applyFont="1" applyFill="1" applyBorder="1" applyAlignment="1">
      <alignment horizontal="center" vertical="center" wrapText="1"/>
    </xf>
    <xf numFmtId="49" fontId="5" fillId="0" borderId="1" xfId="9" applyNumberFormat="1" applyFont="1" applyBorder="1" applyAlignment="1">
      <alignment horizontal="center" vertical="center" wrapText="1"/>
    </xf>
    <xf numFmtId="0" fontId="3" fillId="5" borderId="1" xfId="9" applyFont="1" applyFill="1" applyBorder="1" applyAlignment="1">
      <alignment horizontal="right" vertical="center" wrapText="1"/>
    </xf>
    <xf numFmtId="3" fontId="5" fillId="3" borderId="1" xfId="9" applyNumberFormat="1" applyFont="1" applyFill="1" applyBorder="1" applyAlignment="1">
      <alignment horizontal="right" vertical="center" wrapText="1"/>
    </xf>
    <xf numFmtId="0" fontId="6" fillId="5" borderId="1" xfId="9" applyFont="1" applyFill="1" applyBorder="1" applyAlignment="1">
      <alignment horizontal="right" vertical="center" wrapText="1"/>
    </xf>
    <xf numFmtId="0" fontId="40" fillId="5" borderId="1" xfId="9" applyFill="1" applyBorder="1" applyAlignment="1">
      <alignment horizontal="center" vertical="center" wrapText="1"/>
    </xf>
    <xf numFmtId="0" fontId="5" fillId="0" borderId="1" xfId="9" applyFont="1" applyFill="1" applyBorder="1" applyAlignment="1">
      <alignment horizontal="center" vertical="center" wrapText="1"/>
    </xf>
    <xf numFmtId="0" fontId="5" fillId="0" borderId="1" xfId="9" applyFont="1" applyFill="1" applyBorder="1" applyAlignment="1">
      <alignment horizontal="right" vertical="center" wrapText="1"/>
    </xf>
    <xf numFmtId="3" fontId="5" fillId="0" borderId="1" xfId="9" applyNumberFormat="1" applyFont="1" applyFill="1" applyBorder="1" applyAlignment="1">
      <alignment horizontal="right" vertical="center" wrapText="1"/>
    </xf>
    <xf numFmtId="49" fontId="6" fillId="4" borderId="1" xfId="9" applyNumberFormat="1" applyFont="1" applyFill="1" applyBorder="1" applyAlignment="1">
      <alignment horizontal="center" vertical="center" wrapText="1"/>
    </xf>
    <xf numFmtId="0" fontId="2" fillId="7" borderId="1" xfId="9" applyFont="1" applyFill="1" applyBorder="1" applyAlignment="1">
      <alignment horizontal="center" vertical="center" wrapText="1"/>
    </xf>
    <xf numFmtId="3" fontId="5" fillId="7" borderId="1" xfId="9" applyNumberFormat="1" applyFont="1" applyFill="1" applyBorder="1" applyAlignment="1">
      <alignment horizontal="right" vertical="center" wrapText="1"/>
    </xf>
    <xf numFmtId="0" fontId="40" fillId="0" borderId="1" xfId="9" applyBorder="1" applyAlignment="1">
      <alignment horizontal="center" vertical="center" wrapText="1"/>
    </xf>
    <xf numFmtId="0" fontId="29" fillId="0" borderId="1" xfId="9" applyFont="1" applyBorder="1" applyAlignment="1">
      <alignment horizontal="right" vertical="center" wrapText="1"/>
    </xf>
    <xf numFmtId="0" fontId="35" fillId="0" borderId="1" xfId="9" applyFont="1" applyBorder="1" applyAlignment="1">
      <alignment horizontal="center" vertical="center" wrapText="1"/>
    </xf>
    <xf numFmtId="0" fontId="35" fillId="0" borderId="1" xfId="9" applyFont="1" applyBorder="1" applyAlignment="1">
      <alignment horizontal="right" vertical="center" wrapText="1"/>
    </xf>
    <xf numFmtId="3" fontId="6" fillId="0" borderId="1" xfId="9" applyNumberFormat="1" applyFont="1" applyFill="1" applyBorder="1" applyAlignment="1">
      <alignment horizontal="right" vertical="center" wrapText="1"/>
    </xf>
    <xf numFmtId="0" fontId="5" fillId="7" borderId="1" xfId="9" applyFont="1" applyFill="1" applyBorder="1" applyAlignment="1">
      <alignment horizontal="center" vertical="center" wrapText="1"/>
    </xf>
    <xf numFmtId="165" fontId="5" fillId="7" borderId="1" xfId="9" applyNumberFormat="1" applyFont="1" applyFill="1" applyBorder="1" applyAlignment="1">
      <alignment horizontal="right" vertical="center" wrapText="1"/>
    </xf>
    <xf numFmtId="165" fontId="5" fillId="4" borderId="1" xfId="9" applyNumberFormat="1" applyFont="1" applyFill="1" applyBorder="1" applyAlignment="1">
      <alignment horizontal="right" vertical="center" wrapText="1"/>
    </xf>
    <xf numFmtId="3" fontId="5" fillId="4" borderId="1" xfId="9" applyNumberFormat="1" applyFont="1" applyFill="1" applyBorder="1" applyAlignment="1">
      <alignment horizontal="right" vertical="center" wrapText="1"/>
    </xf>
    <xf numFmtId="165" fontId="6" fillId="4" borderId="1" xfId="9" applyNumberFormat="1" applyFont="1" applyFill="1" applyBorder="1" applyAlignment="1">
      <alignment horizontal="right" vertical="center" wrapText="1"/>
    </xf>
    <xf numFmtId="3" fontId="6" fillId="4" borderId="1" xfId="9" applyNumberFormat="1" applyFont="1" applyFill="1" applyBorder="1" applyAlignment="1">
      <alignment horizontal="right" vertical="center" wrapText="1"/>
    </xf>
    <xf numFmtId="165" fontId="5" fillId="7" borderId="1" xfId="9" applyNumberFormat="1" applyFont="1" applyFill="1" applyBorder="1" applyAlignment="1">
      <alignment horizontal="center" vertical="center" wrapText="1"/>
    </xf>
    <xf numFmtId="0" fontId="5" fillId="6" borderId="1" xfId="9" applyFont="1" applyFill="1" applyBorder="1" applyAlignment="1">
      <alignment horizontal="center" vertical="center" wrapText="1"/>
    </xf>
    <xf numFmtId="165" fontId="5" fillId="6" borderId="1" xfId="9" applyNumberFormat="1" applyFont="1" applyFill="1" applyBorder="1" applyAlignment="1">
      <alignment horizontal="right" vertical="center" wrapText="1"/>
    </xf>
    <xf numFmtId="3" fontId="5" fillId="6" borderId="1" xfId="9" applyNumberFormat="1" applyFont="1" applyFill="1" applyBorder="1" applyAlignment="1">
      <alignment horizontal="right" vertical="center" wrapText="1"/>
    </xf>
    <xf numFmtId="0" fontId="5" fillId="0" borderId="1" xfId="9" applyFont="1" applyBorder="1" applyAlignment="1">
      <alignment horizontal="center" vertical="distributed"/>
    </xf>
    <xf numFmtId="0" fontId="27" fillId="0" borderId="1" xfId="9" applyFont="1" applyFill="1" applyBorder="1" applyAlignment="1">
      <alignment vertical="distributed"/>
    </xf>
    <xf numFmtId="0" fontId="27" fillId="0" borderId="1" xfId="9" applyFont="1" applyFill="1" applyBorder="1" applyAlignment="1">
      <alignment horizontal="center" vertical="distributed"/>
    </xf>
    <xf numFmtId="0" fontId="5" fillId="0" borderId="1" xfId="9" applyFont="1" applyBorder="1" applyAlignment="1">
      <alignment horizontal="center"/>
    </xf>
    <xf numFmtId="3" fontId="3" fillId="0" borderId="1" xfId="9" applyNumberFormat="1" applyFont="1" applyBorder="1" applyAlignment="1">
      <alignment vertical="center"/>
    </xf>
    <xf numFmtId="3" fontId="2" fillId="0" borderId="1" xfId="9" applyNumberFormat="1" applyFont="1" applyFill="1" applyBorder="1" applyAlignment="1">
      <alignment vertical="distributed"/>
    </xf>
    <xf numFmtId="3" fontId="2" fillId="0" borderId="1" xfId="9" applyNumberFormat="1" applyFont="1" applyFill="1" applyBorder="1" applyAlignment="1">
      <alignment vertical="center"/>
    </xf>
    <xf numFmtId="3" fontId="2" fillId="0" borderId="1" xfId="9" applyNumberFormat="1" applyFont="1" applyBorder="1" applyAlignment="1">
      <alignment vertical="center"/>
    </xf>
    <xf numFmtId="3" fontId="2" fillId="5" borderId="1" xfId="10" applyNumberFormat="1" applyFont="1" applyFill="1" applyBorder="1" applyAlignment="1">
      <alignment vertical="center"/>
    </xf>
    <xf numFmtId="3" fontId="2" fillId="5" borderId="1" xfId="9" applyNumberFormat="1" applyFont="1" applyFill="1" applyBorder="1" applyAlignment="1">
      <alignment vertical="center"/>
    </xf>
    <xf numFmtId="3" fontId="2" fillId="4" borderId="1" xfId="9" applyNumberFormat="1" applyFont="1" applyFill="1" applyBorder="1" applyAlignment="1">
      <alignment vertical="center"/>
    </xf>
    <xf numFmtId="3" fontId="3" fillId="4" borderId="1" xfId="9" applyNumberFormat="1" applyFont="1" applyFill="1" applyBorder="1" applyAlignment="1">
      <alignment vertical="center"/>
    </xf>
    <xf numFmtId="3" fontId="2" fillId="7" borderId="1" xfId="9" applyNumberFormat="1" applyFont="1" applyFill="1" applyBorder="1" applyAlignment="1">
      <alignment vertical="center"/>
    </xf>
    <xf numFmtId="3" fontId="3" fillId="0" borderId="1" xfId="9" applyNumberFormat="1" applyFont="1" applyFill="1" applyBorder="1" applyAlignment="1">
      <alignment vertical="center"/>
    </xf>
    <xf numFmtId="3" fontId="2" fillId="8" borderId="1" xfId="9" applyNumberFormat="1" applyFont="1" applyFill="1" applyBorder="1" applyAlignment="1">
      <alignment vertical="center"/>
    </xf>
    <xf numFmtId="3" fontId="19" fillId="0" borderId="0" xfId="3" applyNumberFormat="1" applyFont="1" applyFill="1" applyBorder="1"/>
    <xf numFmtId="0" fontId="20" fillId="6" borderId="3" xfId="2" applyFont="1" applyFill="1" applyBorder="1" applyAlignment="1">
      <alignment horizontal="left"/>
    </xf>
    <xf numFmtId="3" fontId="13" fillId="6" borderId="1" xfId="2" applyNumberFormat="1" applyFont="1" applyFill="1" applyBorder="1" applyAlignment="1">
      <alignment horizontal="right" vertical="center"/>
    </xf>
    <xf numFmtId="3" fontId="6" fillId="4" borderId="1" xfId="9" applyNumberFormat="1" applyFont="1" applyFill="1" applyBorder="1" applyAlignment="1">
      <alignment vertical="center"/>
    </xf>
    <xf numFmtId="0" fontId="40" fillId="7" borderId="1" xfId="9" applyFont="1" applyFill="1" applyBorder="1" applyAlignment="1">
      <alignment horizontal="center" vertical="center" wrapText="1"/>
    </xf>
    <xf numFmtId="0" fontId="40" fillId="7" borderId="1" xfId="9" applyFont="1" applyFill="1" applyBorder="1" applyAlignment="1">
      <alignment horizontal="center" vertical="center"/>
    </xf>
    <xf numFmtId="0" fontId="10" fillId="7" borderId="1" xfId="9" applyFont="1" applyFill="1" applyBorder="1" applyAlignment="1">
      <alignment horizontal="center" vertical="center" wrapText="1"/>
    </xf>
    <xf numFmtId="0" fontId="10" fillId="7" borderId="1" xfId="9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7" fillId="0" borderId="1" xfId="6" applyFont="1" applyBorder="1"/>
    <xf numFmtId="0" fontId="16" fillId="0" borderId="1" xfId="6" applyFont="1" applyFill="1" applyBorder="1" applyAlignment="1">
      <alignment horizontal="center" vertical="center"/>
    </xf>
    <xf numFmtId="0" fontId="16" fillId="0" borderId="1" xfId="6" applyFont="1" applyFill="1" applyBorder="1" applyAlignment="1">
      <alignment horizontal="left" vertical="center"/>
    </xf>
    <xf numFmtId="3" fontId="16" fillId="0" borderId="1" xfId="6" applyNumberFormat="1" applyFont="1" applyFill="1" applyBorder="1" applyAlignment="1">
      <alignment horizontal="center" vertical="center" wrapText="1"/>
    </xf>
    <xf numFmtId="0" fontId="15" fillId="0" borderId="1" xfId="6" applyFont="1" applyFill="1" applyBorder="1" applyAlignment="1">
      <alignment horizontal="left" vertical="center"/>
    </xf>
    <xf numFmtId="3" fontId="15" fillId="0" borderId="1" xfId="6" applyNumberFormat="1" applyFont="1" applyFill="1" applyBorder="1" applyAlignment="1">
      <alignment horizontal="center" vertical="center" wrapText="1"/>
    </xf>
    <xf numFmtId="3" fontId="15" fillId="0" borderId="1" xfId="6" applyNumberFormat="1" applyFont="1" applyFill="1" applyBorder="1" applyAlignment="1">
      <alignment horizontal="right" vertical="center" wrapText="1"/>
    </xf>
    <xf numFmtId="0" fontId="15" fillId="0" borderId="1" xfId="6" applyFont="1" applyBorder="1" applyAlignment="1">
      <alignment horizontal="center" vertical="distributed"/>
    </xf>
    <xf numFmtId="0" fontId="16" fillId="5" borderId="1" xfId="6" applyFont="1" applyFill="1" applyBorder="1" applyAlignment="1">
      <alignment horizontal="left" vertical="center"/>
    </xf>
    <xf numFmtId="3" fontId="7" fillId="5" borderId="1" xfId="6" applyNumberFormat="1" applyFont="1" applyFill="1" applyBorder="1" applyAlignment="1">
      <alignment vertical="center" wrapText="1"/>
    </xf>
    <xf numFmtId="0" fontId="15" fillId="0" borderId="1" xfId="6" applyFont="1" applyBorder="1" applyAlignment="1">
      <alignment horizontal="left" vertical="distributed"/>
    </xf>
    <xf numFmtId="0" fontId="7" fillId="0" borderId="1" xfId="4" applyFont="1" applyBorder="1" applyAlignment="1">
      <alignment vertical="distributed"/>
    </xf>
    <xf numFmtId="3" fontId="7" fillId="0" borderId="1" xfId="4" applyNumberFormat="1" applyFont="1" applyBorder="1" applyAlignment="1">
      <alignment vertical="center" wrapText="1"/>
    </xf>
    <xf numFmtId="0" fontId="9" fillId="5" borderId="1" xfId="4" applyFont="1" applyFill="1" applyBorder="1" applyAlignment="1">
      <alignment vertical="distributed"/>
    </xf>
    <xf numFmtId="0" fontId="9" fillId="0" borderId="1" xfId="4" applyFont="1" applyBorder="1" applyAlignment="1">
      <alignment vertical="distributed"/>
    </xf>
    <xf numFmtId="0" fontId="15" fillId="0" borderId="1" xfId="6" applyFont="1" applyBorder="1" applyAlignment="1">
      <alignment horizontal="center"/>
    </xf>
    <xf numFmtId="0" fontId="15" fillId="2" borderId="1" xfId="6" applyFont="1" applyFill="1" applyBorder="1"/>
    <xf numFmtId="0" fontId="16" fillId="2" borderId="1" xfId="6" applyFont="1" applyFill="1" applyBorder="1" applyAlignment="1">
      <alignment horizontal="left" vertical="distributed"/>
    </xf>
    <xf numFmtId="49" fontId="7" fillId="0" borderId="2" xfId="8" applyNumberFormat="1" applyFont="1" applyBorder="1" applyAlignment="1">
      <alignment vertical="center"/>
    </xf>
    <xf numFmtId="0" fontId="7" fillId="0" borderId="2" xfId="8" applyFont="1" applyBorder="1" applyAlignment="1">
      <alignment horizontal="left"/>
    </xf>
    <xf numFmtId="0" fontId="7" fillId="4" borderId="2" xfId="8" applyFont="1" applyFill="1" applyBorder="1"/>
    <xf numFmtId="0" fontId="12" fillId="0" borderId="2" xfId="5" applyFont="1" applyFill="1" applyBorder="1" applyAlignment="1">
      <alignment horizontal="left" vertical="center" wrapText="1"/>
    </xf>
    <xf numFmtId="3" fontId="10" fillId="0" borderId="0" xfId="5" applyNumberFormat="1"/>
    <xf numFmtId="0" fontId="10" fillId="7" borderId="1" xfId="9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 wrapText="1"/>
    </xf>
    <xf numFmtId="0" fontId="10" fillId="5" borderId="1" xfId="9" applyFont="1" applyFill="1" applyBorder="1" applyAlignment="1">
      <alignment horizontal="center" vertical="center" wrapText="1"/>
    </xf>
    <xf numFmtId="0" fontId="10" fillId="0" borderId="1" xfId="9" applyFont="1" applyBorder="1" applyAlignment="1">
      <alignment horizontal="center" vertical="center" wrapText="1"/>
    </xf>
    <xf numFmtId="0" fontId="10" fillId="0" borderId="0" xfId="11"/>
    <xf numFmtId="0" fontId="11" fillId="0" borderId="0" xfId="11" applyFont="1"/>
    <xf numFmtId="0" fontId="10" fillId="0" borderId="0" xfId="11" applyFont="1"/>
    <xf numFmtId="0" fontId="9" fillId="2" borderId="4" xfId="11" applyFont="1" applyFill="1" applyBorder="1" applyAlignment="1">
      <alignment horizontal="center" vertical="center" wrapText="1"/>
    </xf>
    <xf numFmtId="0" fontId="9" fillId="2" borderId="2" xfId="11" applyFont="1" applyFill="1" applyBorder="1" applyAlignment="1">
      <alignment horizontal="center" vertical="center" wrapText="1"/>
    </xf>
    <xf numFmtId="0" fontId="22" fillId="0" borderId="8" xfId="11" applyFont="1" applyBorder="1" applyAlignment="1">
      <alignment horizontal="center" vertical="distributed"/>
    </xf>
    <xf numFmtId="0" fontId="9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right" vertical="center"/>
    </xf>
    <xf numFmtId="3" fontId="7" fillId="0" borderId="1" xfId="11" applyNumberFormat="1" applyFont="1" applyBorder="1" applyAlignment="1">
      <alignment vertical="distributed"/>
    </xf>
    <xf numFmtId="0" fontId="9" fillId="0" borderId="1" xfId="11" applyFont="1" applyBorder="1"/>
    <xf numFmtId="0" fontId="32" fillId="0" borderId="1" xfId="11" applyFont="1" applyBorder="1" applyAlignment="1">
      <alignment vertical="distributed"/>
    </xf>
    <xf numFmtId="3" fontId="9" fillId="0" borderId="1" xfId="0" applyNumberFormat="1" applyFont="1" applyBorder="1" applyAlignment="1">
      <alignment horizontal="right" vertical="center"/>
    </xf>
    <xf numFmtId="0" fontId="7" fillId="0" borderId="0" xfId="11" applyFont="1"/>
    <xf numFmtId="3" fontId="7" fillId="0" borderId="0" xfId="11" applyNumberFormat="1" applyFont="1"/>
    <xf numFmtId="0" fontId="10" fillId="0" borderId="0" xfId="11" applyAlignment="1">
      <alignment horizontal="right"/>
    </xf>
    <xf numFmtId="0" fontId="14" fillId="0" borderId="0" xfId="14" applyFont="1" applyAlignment="1">
      <alignment horizontal="center"/>
    </xf>
    <xf numFmtId="0" fontId="10" fillId="0" borderId="0" xfId="14"/>
    <xf numFmtId="0" fontId="41" fillId="0" borderId="0" xfId="14" applyFont="1"/>
    <xf numFmtId="0" fontId="41" fillId="0" borderId="0" xfId="14" applyFont="1" applyAlignment="1">
      <alignment horizontal="right"/>
    </xf>
    <xf numFmtId="0" fontId="16" fillId="0" borderId="27" xfId="14" applyFont="1" applyBorder="1" applyAlignment="1">
      <alignment horizontal="center"/>
    </xf>
    <xf numFmtId="0" fontId="16" fillId="0" borderId="10" xfId="14" applyFont="1" applyBorder="1" applyAlignment="1">
      <alignment horizontal="left"/>
    </xf>
    <xf numFmtId="0" fontId="15" fillId="0" borderId="2" xfId="14" applyFont="1" applyBorder="1" applyAlignment="1">
      <alignment horizontal="center"/>
    </xf>
    <xf numFmtId="0" fontId="15" fillId="0" borderId="10" xfId="14" applyFont="1" applyBorder="1" applyAlignment="1">
      <alignment horizontal="center"/>
    </xf>
    <xf numFmtId="0" fontId="15" fillId="0" borderId="28" xfId="14" applyFont="1" applyBorder="1" applyAlignment="1">
      <alignment horizontal="left"/>
    </xf>
    <xf numFmtId="0" fontId="15" fillId="0" borderId="29" xfId="14" applyFont="1" applyBorder="1" applyAlignment="1">
      <alignment horizontal="center"/>
    </xf>
    <xf numFmtId="0" fontId="15" fillId="0" borderId="1" xfId="14" applyFont="1" applyBorder="1" applyAlignment="1">
      <alignment horizontal="left" vertical="center" wrapText="1"/>
    </xf>
    <xf numFmtId="0" fontId="15" fillId="0" borderId="1" xfId="14" applyFont="1" applyBorder="1" applyAlignment="1">
      <alignment horizontal="right" vertical="center" wrapText="1"/>
    </xf>
    <xf numFmtId="3" fontId="15" fillId="0" borderId="3" xfId="14" applyNumberFormat="1" applyFont="1" applyBorder="1" applyAlignment="1">
      <alignment horizontal="right" vertical="center" wrapText="1"/>
    </xf>
    <xf numFmtId="0" fontId="15" fillId="0" borderId="30" xfId="14" applyFont="1" applyBorder="1" applyAlignment="1">
      <alignment horizontal="center" vertical="center" wrapText="1"/>
    </xf>
    <xf numFmtId="0" fontId="15" fillId="0" borderId="3" xfId="14" applyFont="1" applyBorder="1" applyAlignment="1">
      <alignment horizontal="left" vertical="center" wrapText="1"/>
    </xf>
    <xf numFmtId="3" fontId="42" fillId="0" borderId="3" xfId="14" applyNumberFormat="1" applyFont="1" applyBorder="1" applyAlignment="1">
      <alignment horizontal="right" vertical="center" wrapText="1"/>
    </xf>
    <xf numFmtId="0" fontId="15" fillId="0" borderId="10" xfId="14" applyFont="1" applyBorder="1" applyAlignment="1">
      <alignment horizontal="left" vertical="center" wrapText="1"/>
    </xf>
    <xf numFmtId="0" fontId="43" fillId="0" borderId="10" xfId="14" applyFont="1" applyBorder="1" applyAlignment="1">
      <alignment horizontal="left" vertical="center" wrapText="1"/>
    </xf>
    <xf numFmtId="3" fontId="16" fillId="0" borderId="3" xfId="14" applyNumberFormat="1" applyFont="1" applyBorder="1" applyAlignment="1">
      <alignment horizontal="right" vertical="center" wrapText="1"/>
    </xf>
    <xf numFmtId="0" fontId="16" fillId="0" borderId="29" xfId="14" applyFont="1" applyBorder="1" applyAlignment="1">
      <alignment horizontal="center"/>
    </xf>
    <xf numFmtId="0" fontId="16" fillId="0" borderId="10" xfId="14" applyFont="1" applyBorder="1" applyAlignment="1">
      <alignment horizontal="left" vertical="center" wrapText="1"/>
    </xf>
    <xf numFmtId="0" fontId="16" fillId="0" borderId="14" xfId="14" applyFont="1" applyBorder="1" applyAlignment="1">
      <alignment horizontal="right" vertical="center" wrapText="1"/>
    </xf>
    <xf numFmtId="3" fontId="15" fillId="3" borderId="3" xfId="14" applyNumberFormat="1" applyFont="1" applyFill="1" applyBorder="1" applyAlignment="1">
      <alignment horizontal="right" vertical="center" wrapText="1"/>
    </xf>
    <xf numFmtId="3" fontId="16" fillId="3" borderId="3" xfId="14" applyNumberFormat="1" applyFont="1" applyFill="1" applyBorder="1" applyAlignment="1">
      <alignment horizontal="right" vertical="center" wrapText="1"/>
    </xf>
    <xf numFmtId="0" fontId="16" fillId="0" borderId="8" xfId="14" applyFont="1" applyBorder="1" applyAlignment="1">
      <alignment horizontal="left" vertical="center" wrapText="1"/>
    </xf>
    <xf numFmtId="0" fontId="15" fillId="0" borderId="14" xfId="14" applyFont="1" applyBorder="1" applyAlignment="1">
      <alignment horizontal="right" vertical="center" wrapText="1"/>
    </xf>
    <xf numFmtId="0" fontId="15" fillId="0" borderId="8" xfId="14" applyFont="1" applyBorder="1" applyAlignment="1">
      <alignment horizontal="left" vertical="center" wrapText="1"/>
    </xf>
    <xf numFmtId="0" fontId="10" fillId="0" borderId="0" xfId="15"/>
    <xf numFmtId="0" fontId="10" fillId="0" borderId="0" xfId="15" applyBorder="1" applyAlignment="1">
      <alignment horizontal="right"/>
    </xf>
    <xf numFmtId="0" fontId="11" fillId="7" borderId="1" xfId="15" applyFont="1" applyFill="1" applyBorder="1" applyAlignment="1">
      <alignment horizontal="center" vertical="center" wrapText="1"/>
    </xf>
    <xf numFmtId="0" fontId="7" fillId="0" borderId="1" xfId="15" applyFont="1" applyBorder="1" applyAlignment="1">
      <alignment horizontal="center" vertical="center"/>
    </xf>
    <xf numFmtId="3" fontId="7" fillId="0" borderId="1" xfId="15" applyNumberFormat="1" applyFont="1" applyBorder="1" applyAlignment="1">
      <alignment vertical="center"/>
    </xf>
    <xf numFmtId="3" fontId="9" fillId="7" borderId="1" xfId="15" applyNumberFormat="1" applyFont="1" applyFill="1" applyBorder="1" applyAlignment="1">
      <alignment vertical="center"/>
    </xf>
    <xf numFmtId="0" fontId="7" fillId="7" borderId="1" xfId="15" applyFont="1" applyFill="1" applyBorder="1" applyAlignment="1">
      <alignment horizontal="center" vertical="center"/>
    </xf>
    <xf numFmtId="0" fontId="10" fillId="0" borderId="0" xfId="12"/>
    <xf numFmtId="0" fontId="11" fillId="2" borderId="1" xfId="12" applyFont="1" applyFill="1" applyBorder="1" applyAlignment="1">
      <alignment horizontal="center"/>
    </xf>
    <xf numFmtId="0" fontId="11" fillId="0" borderId="1" xfId="12" applyFont="1" applyFill="1" applyBorder="1" applyAlignment="1">
      <alignment horizontal="center" vertical="center" wrapText="1"/>
    </xf>
    <xf numFmtId="0" fontId="11" fillId="0" borderId="1" xfId="12" applyFont="1" applyFill="1" applyBorder="1" applyAlignment="1">
      <alignment horizontal="center" vertical="center"/>
    </xf>
    <xf numFmtId="0" fontId="10" fillId="0" borderId="1" xfId="12" applyFont="1" applyBorder="1"/>
    <xf numFmtId="0" fontId="10" fillId="0" borderId="1" xfId="12" applyFont="1" applyBorder="1" applyAlignment="1">
      <alignment horizontal="center" vertical="distributed"/>
    </xf>
    <xf numFmtId="0" fontId="10" fillId="0" borderId="1" xfId="12" applyFont="1" applyBorder="1" applyAlignment="1">
      <alignment horizontal="distributed" vertical="distributed"/>
    </xf>
    <xf numFmtId="3" fontId="10" fillId="0" borderId="1" xfId="12" applyNumberFormat="1" applyFont="1" applyBorder="1" applyAlignment="1">
      <alignment horizontal="right" vertical="distributed"/>
    </xf>
    <xf numFmtId="0" fontId="10" fillId="0" borderId="1" xfId="12" applyFont="1" applyBorder="1" applyAlignment="1">
      <alignment horizontal="center"/>
    </xf>
    <xf numFmtId="9" fontId="10" fillId="0" borderId="1" xfId="12" applyNumberFormat="1" applyFont="1" applyBorder="1" applyAlignment="1">
      <alignment horizontal="center"/>
    </xf>
    <xf numFmtId="0" fontId="8" fillId="0" borderId="1" xfId="12" applyFont="1" applyBorder="1" applyAlignment="1">
      <alignment horizontal="center" vertical="distributed"/>
    </xf>
    <xf numFmtId="0" fontId="10" fillId="0" borderId="1" xfId="12" applyBorder="1" applyAlignment="1">
      <alignment vertical="distributed"/>
    </xf>
    <xf numFmtId="9" fontId="10" fillId="0" borderId="1" xfId="12" applyNumberFormat="1" applyBorder="1" applyAlignment="1">
      <alignment horizontal="center" vertical="distributed"/>
    </xf>
    <xf numFmtId="0" fontId="44" fillId="0" borderId="1" xfId="12" applyFont="1" applyBorder="1" applyAlignment="1">
      <alignment horizontal="center" vertical="distributed"/>
    </xf>
    <xf numFmtId="0" fontId="11" fillId="0" borderId="1" xfId="12" applyFont="1" applyBorder="1" applyAlignment="1">
      <alignment horizontal="center" vertical="distributed"/>
    </xf>
    <xf numFmtId="3" fontId="11" fillId="0" borderId="1" xfId="12" applyNumberFormat="1" applyFont="1" applyBorder="1" applyAlignment="1">
      <alignment vertical="distributed"/>
    </xf>
    <xf numFmtId="9" fontId="11" fillId="0" borderId="1" xfId="12" applyNumberFormat="1" applyFont="1" applyBorder="1" applyAlignment="1">
      <alignment horizontal="center" vertical="distributed"/>
    </xf>
    <xf numFmtId="0" fontId="11" fillId="0" borderId="1" xfId="12" applyFont="1" applyBorder="1" applyAlignment="1">
      <alignment vertical="distributed"/>
    </xf>
    <xf numFmtId="3" fontId="11" fillId="0" borderId="1" xfId="12" applyNumberFormat="1" applyFont="1" applyBorder="1" applyAlignment="1">
      <alignment horizontal="right" vertical="distributed"/>
    </xf>
    <xf numFmtId="9" fontId="10" fillId="0" borderId="1" xfId="12" applyNumberFormat="1" applyFont="1" applyBorder="1" applyAlignment="1">
      <alignment horizontal="center" vertical="distributed"/>
    </xf>
    <xf numFmtId="0" fontId="11" fillId="0" borderId="1" xfId="12" applyFont="1" applyBorder="1"/>
    <xf numFmtId="0" fontId="10" fillId="0" borderId="0" xfId="12" applyAlignment="1">
      <alignment horizontal="right"/>
    </xf>
    <xf numFmtId="0" fontId="10" fillId="0" borderId="0" xfId="13"/>
    <xf numFmtId="0" fontId="11" fillId="2" borderId="1" xfId="13" applyFont="1" applyFill="1" applyBorder="1" applyAlignment="1">
      <alignment horizontal="center" vertical="center" wrapText="1"/>
    </xf>
    <xf numFmtId="0" fontId="9" fillId="2" borderId="1" xfId="13" applyFont="1" applyFill="1" applyBorder="1" applyAlignment="1">
      <alignment horizontal="center" vertical="center"/>
    </xf>
    <xf numFmtId="0" fontId="9" fillId="5" borderId="1" xfId="13" applyFont="1" applyFill="1" applyBorder="1" applyAlignment="1">
      <alignment horizontal="center" vertical="center"/>
    </xf>
    <xf numFmtId="0" fontId="10" fillId="0" borderId="1" xfId="13" applyFont="1" applyBorder="1"/>
    <xf numFmtId="0" fontId="13" fillId="0" borderId="1" xfId="13" applyFont="1" applyBorder="1" applyAlignment="1">
      <alignment horizontal="left"/>
    </xf>
    <xf numFmtId="3" fontId="12" fillId="0" borderId="1" xfId="13" applyNumberFormat="1" applyFont="1" applyBorder="1"/>
    <xf numFmtId="3" fontId="12" fillId="5" borderId="1" xfId="13" applyNumberFormat="1" applyFont="1" applyFill="1" applyBorder="1"/>
    <xf numFmtId="0" fontId="10" fillId="0" borderId="1" xfId="13" applyFont="1" applyBorder="1" applyAlignment="1">
      <alignment horizontal="center"/>
    </xf>
    <xf numFmtId="0" fontId="12" fillId="0" borderId="1" xfId="13" applyFont="1" applyBorder="1" applyAlignment="1">
      <alignment horizontal="left" vertical="distributed"/>
    </xf>
    <xf numFmtId="3" fontId="13" fillId="5" borderId="1" xfId="13" applyNumberFormat="1" applyFont="1" applyFill="1" applyBorder="1"/>
    <xf numFmtId="3" fontId="10" fillId="0" borderId="0" xfId="13" applyNumberFormat="1"/>
    <xf numFmtId="0" fontId="12" fillId="0" borderId="3" xfId="13" applyFont="1" applyBorder="1" applyAlignment="1">
      <alignment horizontal="left" vertical="distributed"/>
    </xf>
    <xf numFmtId="3" fontId="12" fillId="0" borderId="0" xfId="13" applyNumberFormat="1" applyFont="1" applyBorder="1"/>
    <xf numFmtId="0" fontId="12" fillId="0" borderId="3" xfId="13" applyFont="1" applyBorder="1" applyAlignment="1">
      <alignment horizontal="left" wrapText="1"/>
    </xf>
    <xf numFmtId="0" fontId="13" fillId="5" borderId="1" xfId="13" applyFont="1" applyFill="1" applyBorder="1" applyAlignment="1">
      <alignment horizontal="left"/>
    </xf>
    <xf numFmtId="0" fontId="12" fillId="0" borderId="1" xfId="13" applyFont="1" applyBorder="1" applyAlignment="1">
      <alignment horizontal="left"/>
    </xf>
    <xf numFmtId="0" fontId="12" fillId="0" borderId="3" xfId="13" applyFont="1" applyBorder="1" applyAlignment="1">
      <alignment horizontal="left"/>
    </xf>
    <xf numFmtId="0" fontId="10" fillId="0" borderId="1" xfId="13" applyBorder="1"/>
    <xf numFmtId="0" fontId="7" fillId="0" borderId="0" xfId="13" applyFont="1"/>
    <xf numFmtId="0" fontId="45" fillId="2" borderId="1" xfId="0" applyFont="1" applyFill="1" applyBorder="1" applyAlignment="1">
      <alignment horizontal="center" vertical="center"/>
    </xf>
    <xf numFmtId="0" fontId="45" fillId="2" borderId="1" xfId="0" applyFont="1" applyFill="1" applyBorder="1" applyAlignment="1">
      <alignment horizontal="center" wrapText="1"/>
    </xf>
    <xf numFmtId="0" fontId="30" fillId="0" borderId="1" xfId="0" applyFont="1" applyBorder="1"/>
    <xf numFmtId="0" fontId="0" fillId="2" borderId="1" xfId="0" applyFill="1" applyBorder="1"/>
    <xf numFmtId="0" fontId="45" fillId="2" borderId="1" xfId="0" applyFont="1" applyFill="1" applyBorder="1" applyAlignment="1"/>
    <xf numFmtId="0" fontId="45" fillId="2" borderId="1" xfId="0" applyFont="1" applyFill="1" applyBorder="1"/>
    <xf numFmtId="0" fontId="0" fillId="3" borderId="0" xfId="0" applyFill="1"/>
    <xf numFmtId="0" fontId="30" fillId="6" borderId="1" xfId="0" applyFont="1" applyFill="1" applyBorder="1"/>
    <xf numFmtId="0" fontId="0" fillId="6" borderId="1" xfId="0" applyFill="1" applyBorder="1"/>
    <xf numFmtId="0" fontId="0" fillId="0" borderId="0" xfId="0" applyFill="1"/>
    <xf numFmtId="0" fontId="30" fillId="4" borderId="1" xfId="0" applyFont="1" applyFill="1" applyBorder="1"/>
    <xf numFmtId="0" fontId="30" fillId="2" borderId="1" xfId="0" applyFont="1" applyFill="1" applyBorder="1"/>
    <xf numFmtId="0" fontId="0" fillId="4" borderId="1" xfId="0" applyFont="1" applyFill="1" applyBorder="1"/>
    <xf numFmtId="0" fontId="0" fillId="2" borderId="1" xfId="0" applyFont="1" applyFill="1" applyBorder="1"/>
    <xf numFmtId="0" fontId="5" fillId="0" borderId="0" xfId="0" applyFont="1"/>
    <xf numFmtId="0" fontId="0" fillId="0" borderId="0" xfId="0" applyFont="1"/>
    <xf numFmtId="0" fontId="5" fillId="5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3" fontId="0" fillId="7" borderId="1" xfId="0" applyNumberFormat="1" applyFill="1" applyBorder="1" applyAlignment="1">
      <alignment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vertical="center" wrapText="1"/>
    </xf>
    <xf numFmtId="3" fontId="0" fillId="5" borderId="1" xfId="0" applyNumberFormat="1" applyFill="1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7"/>
    <xf numFmtId="0" fontId="29" fillId="4" borderId="1" xfId="0" applyFont="1" applyFill="1" applyBorder="1" applyAlignment="1">
      <alignment horizontal="center" vertical="center"/>
    </xf>
    <xf numFmtId="0" fontId="34" fillId="7" borderId="1" xfId="0" applyFont="1" applyFill="1" applyBorder="1" applyAlignment="1">
      <alignment vertical="center"/>
    </xf>
    <xf numFmtId="3" fontId="39" fillId="0" borderId="3" xfId="14" applyNumberFormat="1" applyFont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/>
    </xf>
    <xf numFmtId="0" fontId="40" fillId="7" borderId="1" xfId="9" applyFont="1" applyFill="1" applyBorder="1" applyAlignment="1">
      <alignment horizontal="center" vertical="center" wrapText="1"/>
    </xf>
    <xf numFmtId="0" fontId="40" fillId="7" borderId="1" xfId="9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27" fillId="7" borderId="19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0" fontId="30" fillId="0" borderId="1" xfId="9" applyFont="1" applyBorder="1" applyAlignment="1">
      <alignment horizontal="center" vertical="center" wrapText="1"/>
    </xf>
    <xf numFmtId="49" fontId="3" fillId="0" borderId="1" xfId="9" applyNumberFormat="1" applyFont="1" applyBorder="1" applyAlignment="1">
      <alignment horizontal="center" vertical="center" wrapText="1"/>
    </xf>
    <xf numFmtId="0" fontId="40" fillId="4" borderId="1" xfId="9" applyFill="1" applyBorder="1" applyAlignment="1">
      <alignment vertical="center" wrapText="1"/>
    </xf>
    <xf numFmtId="0" fontId="29" fillId="0" borderId="1" xfId="9" applyFont="1" applyFill="1" applyBorder="1" applyAlignment="1">
      <alignment horizontal="center" vertical="center" wrapText="1"/>
    </xf>
    <xf numFmtId="0" fontId="10" fillId="0" borderId="1" xfId="9" applyFont="1" applyBorder="1" applyAlignment="1">
      <alignment vertical="center" wrapText="1"/>
    </xf>
    <xf numFmtId="0" fontId="10" fillId="7" borderId="1" xfId="9" applyFont="1" applyFill="1" applyBorder="1" applyAlignment="1">
      <alignment horizontal="center" vertical="center" wrapText="1"/>
    </xf>
    <xf numFmtId="0" fontId="10" fillId="0" borderId="0" xfId="9" applyFont="1"/>
    <xf numFmtId="0" fontId="23" fillId="5" borderId="1" xfId="5" applyFont="1" applyFill="1" applyBorder="1" applyAlignment="1">
      <alignment horizontal="left"/>
    </xf>
    <xf numFmtId="0" fontId="12" fillId="4" borderId="1" xfId="5" applyFont="1" applyFill="1" applyBorder="1" applyAlignment="1">
      <alignment horizontal="left"/>
    </xf>
    <xf numFmtId="3" fontId="13" fillId="4" borderId="1" xfId="5" applyNumberFormat="1" applyFont="1" applyFill="1" applyBorder="1" applyAlignment="1">
      <alignment horizontal="right" vertical="center"/>
    </xf>
    <xf numFmtId="0" fontId="10" fillId="7" borderId="1" xfId="9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27" fillId="7" borderId="1" xfId="0" applyFont="1" applyFill="1" applyBorder="1" applyAlignment="1">
      <alignment horizontal="center" vertical="center" wrapText="1"/>
    </xf>
    <xf numFmtId="0" fontId="27" fillId="7" borderId="19" xfId="0" applyFont="1" applyFill="1" applyBorder="1" applyAlignment="1">
      <alignment horizontal="center" vertical="center"/>
    </xf>
    <xf numFmtId="49" fontId="10" fillId="0" borderId="1" xfId="6" applyNumberFormat="1" applyBorder="1"/>
    <xf numFmtId="0" fontId="9" fillId="7" borderId="8" xfId="8" applyFont="1" applyFill="1" applyBorder="1"/>
    <xf numFmtId="0" fontId="9" fillId="7" borderId="8" xfId="8" applyFont="1" applyFill="1" applyBorder="1" applyAlignment="1">
      <alignment horizontal="center"/>
    </xf>
    <xf numFmtId="0" fontId="9" fillId="7" borderId="2" xfId="8" applyFont="1" applyFill="1" applyBorder="1" applyAlignment="1">
      <alignment horizontal="center"/>
    </xf>
    <xf numFmtId="0" fontId="12" fillId="5" borderId="1" xfId="2" applyFont="1" applyFill="1" applyBorder="1" applyAlignment="1">
      <alignment horizontal="center" vertical="center"/>
    </xf>
    <xf numFmtId="3" fontId="7" fillId="0" borderId="1" xfId="6" applyNumberFormat="1" applyFont="1" applyBorder="1"/>
    <xf numFmtId="3" fontId="7" fillId="0" borderId="1" xfId="6" applyNumberFormat="1" applyFont="1" applyFill="1" applyBorder="1"/>
    <xf numFmtId="3" fontId="7" fillId="4" borderId="1" xfId="6" applyNumberFormat="1" applyFont="1" applyFill="1" applyBorder="1"/>
    <xf numFmtId="3" fontId="9" fillId="5" borderId="1" xfId="6" applyNumberFormat="1" applyFont="1" applyFill="1" applyBorder="1"/>
    <xf numFmtId="3" fontId="10" fillId="0" borderId="0" xfId="6" applyNumberFormat="1"/>
    <xf numFmtId="0" fontId="10" fillId="9" borderId="1" xfId="9" applyFont="1" applyFill="1" applyBorder="1" applyAlignment="1">
      <alignment horizontal="center" vertical="center" wrapText="1"/>
    </xf>
    <xf numFmtId="0" fontId="3" fillId="9" borderId="1" xfId="9" applyFont="1" applyFill="1" applyBorder="1" applyAlignment="1">
      <alignment horizontal="right" vertical="center" wrapText="1"/>
    </xf>
    <xf numFmtId="3" fontId="6" fillId="9" borderId="1" xfId="9" applyNumberFormat="1" applyFont="1" applyFill="1" applyBorder="1" applyAlignment="1">
      <alignment horizontal="right" vertical="center" wrapText="1"/>
    </xf>
    <xf numFmtId="3" fontId="5" fillId="9" borderId="1" xfId="9" applyNumberFormat="1" applyFont="1" applyFill="1" applyBorder="1" applyAlignment="1">
      <alignment horizontal="right" vertical="center" wrapText="1"/>
    </xf>
    <xf numFmtId="0" fontId="5" fillId="9" borderId="1" xfId="9" applyFont="1" applyFill="1" applyBorder="1" applyAlignment="1">
      <alignment horizontal="right" vertical="center" wrapText="1"/>
    </xf>
    <xf numFmtId="0" fontId="27" fillId="9" borderId="1" xfId="9" applyFont="1" applyFill="1" applyBorder="1" applyAlignment="1">
      <alignment vertical="distributed"/>
    </xf>
    <xf numFmtId="3" fontId="3" fillId="9" borderId="1" xfId="9" applyNumberFormat="1" applyFont="1" applyFill="1" applyBorder="1" applyAlignment="1">
      <alignment vertical="center"/>
    </xf>
    <xf numFmtId="3" fontId="2" fillId="9" borderId="1" xfId="10" applyNumberFormat="1" applyFont="1" applyFill="1" applyBorder="1" applyAlignment="1">
      <alignment vertical="center"/>
    </xf>
    <xf numFmtId="3" fontId="2" fillId="9" borderId="1" xfId="9" applyNumberFormat="1" applyFont="1" applyFill="1" applyBorder="1" applyAlignment="1">
      <alignment vertical="center"/>
    </xf>
    <xf numFmtId="3" fontId="6" fillId="9" borderId="1" xfId="9" applyNumberFormat="1" applyFont="1" applyFill="1" applyBorder="1" applyAlignment="1">
      <alignment vertical="center"/>
    </xf>
    <xf numFmtId="3" fontId="39" fillId="0" borderId="1" xfId="6" applyNumberFormat="1" applyFont="1" applyBorder="1"/>
    <xf numFmtId="3" fontId="39" fillId="4" borderId="1" xfId="6" applyNumberFormat="1" applyFont="1" applyFill="1" applyBorder="1"/>
    <xf numFmtId="3" fontId="39" fillId="0" borderId="1" xfId="8" applyNumberFormat="1" applyFont="1" applyBorder="1"/>
    <xf numFmtId="0" fontId="15" fillId="5" borderId="31" xfId="14" applyFont="1" applyFill="1" applyBorder="1" applyAlignment="1">
      <alignment horizontal="center"/>
    </xf>
    <xf numFmtId="0" fontId="16" fillId="5" borderId="32" xfId="14" applyFont="1" applyFill="1" applyBorder="1" applyAlignment="1">
      <alignment horizontal="left" vertical="center" wrapText="1"/>
    </xf>
    <xf numFmtId="0" fontId="16" fillId="5" borderId="33" xfId="14" applyFont="1" applyFill="1" applyBorder="1" applyAlignment="1">
      <alignment horizontal="right" vertical="center" wrapText="1"/>
    </xf>
    <xf numFmtId="3" fontId="16" fillId="5" borderId="34" xfId="14" applyNumberFormat="1" applyFont="1" applyFill="1" applyBorder="1" applyAlignment="1">
      <alignment horizontal="right" vertical="center" wrapText="1"/>
    </xf>
    <xf numFmtId="0" fontId="15" fillId="5" borderId="35" xfId="14" applyFont="1" applyFill="1" applyBorder="1" applyAlignment="1">
      <alignment horizontal="center" vertical="center" wrapText="1"/>
    </xf>
    <xf numFmtId="3" fontId="7" fillId="0" borderId="1" xfId="6" applyNumberFormat="1" applyFont="1" applyBorder="1" applyAlignment="1">
      <alignment horizontal="center"/>
    </xf>
    <xf numFmtId="3" fontId="39" fillId="0" borderId="1" xfId="4" applyNumberFormat="1" applyFont="1" applyBorder="1"/>
    <xf numFmtId="0" fontId="13" fillId="7" borderId="3" xfId="3" applyFont="1" applyFill="1" applyBorder="1" applyAlignment="1">
      <alignment horizontal="center" vertical="center"/>
    </xf>
    <xf numFmtId="3" fontId="7" fillId="10" borderId="1" xfId="6" applyNumberFormat="1" applyFont="1" applyFill="1" applyBorder="1" applyAlignment="1">
      <alignment horizontal="center"/>
    </xf>
    <xf numFmtId="3" fontId="7" fillId="0" borderId="3" xfId="14" applyNumberFormat="1" applyFont="1" applyBorder="1" applyAlignment="1">
      <alignment horizontal="right" vertical="center" wrapText="1"/>
    </xf>
    <xf numFmtId="0" fontId="10" fillId="4" borderId="1" xfId="9" applyFont="1" applyFill="1" applyBorder="1" applyAlignment="1">
      <alignment vertical="center" wrapText="1"/>
    </xf>
    <xf numFmtId="0" fontId="10" fillId="0" borderId="0" xfId="9" applyFont="1" applyAlignment="1">
      <alignment vertical="center" wrapText="1"/>
    </xf>
    <xf numFmtId="0" fontId="13" fillId="7" borderId="22" xfId="3" applyFont="1" applyFill="1" applyBorder="1" applyAlignment="1">
      <alignment horizontal="center" vertical="center" wrapText="1"/>
    </xf>
    <xf numFmtId="3" fontId="13" fillId="0" borderId="37" xfId="3" applyNumberFormat="1" applyFont="1" applyFill="1" applyBorder="1"/>
    <xf numFmtId="3" fontId="19" fillId="0" borderId="37" xfId="1" applyNumberFormat="1" applyFont="1" applyFill="1" applyBorder="1" applyAlignment="1">
      <alignment vertical="center"/>
    </xf>
    <xf numFmtId="3" fontId="13" fillId="0" borderId="37" xfId="1" applyNumberFormat="1" applyFont="1" applyFill="1" applyBorder="1" applyAlignment="1">
      <alignment vertical="center"/>
    </xf>
    <xf numFmtId="3" fontId="13" fillId="5" borderId="37" xfId="3" applyNumberFormat="1" applyFont="1" applyFill="1" applyBorder="1"/>
    <xf numFmtId="3" fontId="19" fillId="0" borderId="37" xfId="3" applyNumberFormat="1" applyFont="1" applyFill="1" applyBorder="1"/>
    <xf numFmtId="3" fontId="19" fillId="0" borderId="38" xfId="3" applyNumberFormat="1" applyFont="1" applyFill="1" applyBorder="1"/>
    <xf numFmtId="3" fontId="19" fillId="0" borderId="39" xfId="3" applyNumberFormat="1" applyFont="1" applyFill="1" applyBorder="1"/>
    <xf numFmtId="3" fontId="13" fillId="5" borderId="3" xfId="3" applyNumberFormat="1" applyFont="1" applyFill="1" applyBorder="1"/>
    <xf numFmtId="3" fontId="13" fillId="0" borderId="10" xfId="3" applyNumberFormat="1" applyFont="1" applyFill="1" applyBorder="1"/>
    <xf numFmtId="3" fontId="19" fillId="0" borderId="3" xfId="3" applyNumberFormat="1" applyFont="1" applyFill="1" applyBorder="1"/>
    <xf numFmtId="3" fontId="19" fillId="0" borderId="38" xfId="1" applyNumberFormat="1" applyFont="1" applyFill="1" applyBorder="1" applyAlignment="1">
      <alignment vertical="center"/>
    </xf>
    <xf numFmtId="3" fontId="19" fillId="0" borderId="3" xfId="1" applyNumberFormat="1" applyFont="1" applyFill="1" applyBorder="1" applyAlignment="1">
      <alignment vertical="center"/>
    </xf>
    <xf numFmtId="3" fontId="13" fillId="5" borderId="3" xfId="1" applyNumberFormat="1" applyFont="1" applyFill="1" applyBorder="1" applyAlignment="1">
      <alignment vertical="center"/>
    </xf>
    <xf numFmtId="3" fontId="13" fillId="7" borderId="3" xfId="1" applyNumberFormat="1" applyFont="1" applyFill="1" applyBorder="1" applyAlignment="1">
      <alignment vertical="center"/>
    </xf>
    <xf numFmtId="3" fontId="13" fillId="7" borderId="3" xfId="7" applyNumberFormat="1" applyFont="1" applyFill="1" applyBorder="1"/>
    <xf numFmtId="0" fontId="19" fillId="0" borderId="1" xfId="0" applyFont="1" applyBorder="1"/>
    <xf numFmtId="0" fontId="13" fillId="7" borderId="1" xfId="0" applyFont="1" applyFill="1" applyBorder="1" applyAlignment="1">
      <alignment horizontal="center" vertical="center"/>
    </xf>
    <xf numFmtId="3" fontId="19" fillId="0" borderId="1" xfId="0" applyNumberFormat="1" applyFont="1" applyBorder="1"/>
    <xf numFmtId="3" fontId="13" fillId="5" borderId="1" xfId="0" applyNumberFormat="1" applyFont="1" applyFill="1" applyBorder="1"/>
    <xf numFmtId="3" fontId="13" fillId="7" borderId="1" xfId="0" applyNumberFormat="1" applyFont="1" applyFill="1" applyBorder="1"/>
    <xf numFmtId="3" fontId="0" fillId="0" borderId="1" xfId="0" applyNumberFormat="1" applyFont="1" applyBorder="1" applyAlignment="1">
      <alignment vertical="center" wrapText="1"/>
    </xf>
    <xf numFmtId="0" fontId="13" fillId="2" borderId="3" xfId="2" applyFont="1" applyFill="1" applyBorder="1" applyAlignment="1">
      <alignment horizontal="center"/>
    </xf>
    <xf numFmtId="0" fontId="13" fillId="2" borderId="15" xfId="2" applyFont="1" applyFill="1" applyBorder="1" applyAlignment="1">
      <alignment horizontal="center"/>
    </xf>
    <xf numFmtId="0" fontId="13" fillId="7" borderId="1" xfId="5" applyFont="1" applyFill="1" applyBorder="1" applyAlignment="1">
      <alignment horizontal="center" vertical="center" wrapText="1"/>
    </xf>
    <xf numFmtId="0" fontId="13" fillId="7" borderId="1" xfId="5" applyFont="1" applyFill="1" applyBorder="1" applyAlignment="1">
      <alignment horizontal="center" vertical="center"/>
    </xf>
    <xf numFmtId="3" fontId="13" fillId="7" borderId="8" xfId="2" applyNumberFormat="1" applyFont="1" applyFill="1" applyBorder="1" applyAlignment="1">
      <alignment horizontal="center" vertical="center" wrapText="1"/>
    </xf>
    <xf numFmtId="3" fontId="13" fillId="7" borderId="2" xfId="2" applyNumberFormat="1" applyFont="1" applyFill="1" applyBorder="1" applyAlignment="1">
      <alignment horizontal="center" vertical="center" wrapText="1"/>
    </xf>
    <xf numFmtId="0" fontId="13" fillId="6" borderId="3" xfId="5" applyFont="1" applyFill="1" applyBorder="1" applyAlignment="1">
      <alignment horizontal="center"/>
    </xf>
    <xf numFmtId="0" fontId="13" fillId="6" borderId="15" xfId="5" applyFont="1" applyFill="1" applyBorder="1" applyAlignment="1">
      <alignment horizontal="center"/>
    </xf>
    <xf numFmtId="0" fontId="13" fillId="7" borderId="8" xfId="0" applyFont="1" applyFill="1" applyBorder="1" applyAlignment="1">
      <alignment horizontal="center" vertical="center"/>
    </xf>
    <xf numFmtId="0" fontId="13" fillId="7" borderId="2" xfId="0" applyFont="1" applyFill="1" applyBorder="1" applyAlignment="1">
      <alignment horizontal="center" vertical="center"/>
    </xf>
    <xf numFmtId="0" fontId="13" fillId="7" borderId="3" xfId="3" applyFont="1" applyFill="1" applyBorder="1" applyAlignment="1">
      <alignment horizontal="center" vertical="center"/>
    </xf>
    <xf numFmtId="0" fontId="13" fillId="7" borderId="19" xfId="3" applyFont="1" applyFill="1" applyBorder="1" applyAlignment="1">
      <alignment horizontal="center" vertical="center"/>
    </xf>
    <xf numFmtId="0" fontId="13" fillId="7" borderId="15" xfId="3" applyFont="1" applyFill="1" applyBorder="1" applyAlignment="1">
      <alignment horizontal="center" vertical="center"/>
    </xf>
    <xf numFmtId="0" fontId="13" fillId="7" borderId="8" xfId="3" applyFont="1" applyFill="1" applyBorder="1" applyAlignment="1">
      <alignment horizontal="center" vertical="center"/>
    </xf>
    <xf numFmtId="0" fontId="13" fillId="7" borderId="4" xfId="3" applyFont="1" applyFill="1" applyBorder="1" applyAlignment="1">
      <alignment horizontal="center" vertical="center"/>
    </xf>
    <xf numFmtId="0" fontId="13" fillId="7" borderId="2" xfId="3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2" fillId="7" borderId="1" xfId="0" applyFont="1" applyFill="1" applyBorder="1" applyAlignment="1">
      <alignment horizontal="center" vertical="center"/>
    </xf>
    <xf numFmtId="0" fontId="29" fillId="7" borderId="1" xfId="0" applyFont="1" applyFill="1" applyBorder="1" applyAlignment="1">
      <alignment horizontal="left" vertical="center"/>
    </xf>
    <xf numFmtId="0" fontId="29" fillId="5" borderId="1" xfId="0" applyFont="1" applyFill="1" applyBorder="1" applyAlignment="1">
      <alignment horizontal="left" vertical="center"/>
    </xf>
    <xf numFmtId="0" fontId="29" fillId="8" borderId="1" xfId="0" applyFont="1" applyFill="1" applyBorder="1" applyAlignment="1">
      <alignment horizontal="left" vertical="center"/>
    </xf>
    <xf numFmtId="0" fontId="28" fillId="0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left" vertical="center"/>
    </xf>
    <xf numFmtId="0" fontId="13" fillId="7" borderId="8" xfId="5" applyFont="1" applyFill="1" applyBorder="1" applyAlignment="1">
      <alignment horizontal="center" vertical="center" wrapText="1"/>
    </xf>
    <xf numFmtId="0" fontId="13" fillId="7" borderId="2" xfId="5" applyFont="1" applyFill="1" applyBorder="1" applyAlignment="1">
      <alignment horizontal="center" vertical="center" wrapText="1"/>
    </xf>
    <xf numFmtId="0" fontId="10" fillId="7" borderId="18" xfId="9" applyFont="1" applyFill="1" applyBorder="1" applyAlignment="1">
      <alignment horizontal="center" vertical="center" wrapText="1"/>
    </xf>
    <xf numFmtId="0" fontId="40" fillId="7" borderId="20" xfId="9" applyFont="1" applyFill="1" applyBorder="1" applyAlignment="1">
      <alignment horizontal="center" vertical="center" wrapText="1"/>
    </xf>
    <xf numFmtId="0" fontId="40" fillId="7" borderId="14" xfId="9" applyFont="1" applyFill="1" applyBorder="1" applyAlignment="1">
      <alignment horizontal="center" vertical="center" wrapText="1"/>
    </xf>
    <xf numFmtId="0" fontId="40" fillId="7" borderId="10" xfId="9" applyFont="1" applyFill="1" applyBorder="1" applyAlignment="1">
      <alignment horizontal="center" vertical="center" wrapText="1"/>
    </xf>
    <xf numFmtId="0" fontId="40" fillId="7" borderId="22" xfId="9" applyFont="1" applyFill="1" applyBorder="1" applyAlignment="1">
      <alignment horizontal="center" vertical="center" wrapText="1"/>
    </xf>
    <xf numFmtId="0" fontId="40" fillId="7" borderId="17" xfId="9" applyFont="1" applyFill="1" applyBorder="1" applyAlignment="1">
      <alignment horizontal="center" vertical="center" wrapText="1"/>
    </xf>
    <xf numFmtId="0" fontId="10" fillId="7" borderId="3" xfId="9" applyFont="1" applyFill="1" applyBorder="1" applyAlignment="1">
      <alignment horizontal="center" vertical="center" wrapText="1"/>
    </xf>
    <xf numFmtId="0" fontId="10" fillId="7" borderId="19" xfId="9" applyFont="1" applyFill="1" applyBorder="1" applyAlignment="1">
      <alignment horizontal="center" vertical="center" wrapText="1"/>
    </xf>
    <xf numFmtId="0" fontId="10" fillId="7" borderId="15" xfId="9" applyFont="1" applyFill="1" applyBorder="1" applyAlignment="1">
      <alignment horizontal="center" vertical="center" wrapText="1"/>
    </xf>
    <xf numFmtId="0" fontId="40" fillId="7" borderId="19" xfId="9" applyFont="1" applyFill="1" applyBorder="1" applyAlignment="1">
      <alignment horizontal="center" vertical="center" wrapText="1"/>
    </xf>
    <xf numFmtId="0" fontId="40" fillId="7" borderId="15" xfId="9" applyFont="1" applyFill="1" applyBorder="1" applyAlignment="1">
      <alignment horizontal="center" vertical="center" wrapText="1"/>
    </xf>
    <xf numFmtId="0" fontId="10" fillId="7" borderId="18" xfId="9" applyFont="1" applyFill="1" applyBorder="1" applyAlignment="1">
      <alignment horizontal="center" vertical="center"/>
    </xf>
    <xf numFmtId="0" fontId="10" fillId="7" borderId="20" xfId="9" applyFont="1" applyFill="1" applyBorder="1" applyAlignment="1">
      <alignment horizontal="center" vertical="center"/>
    </xf>
    <xf numFmtId="0" fontId="10" fillId="7" borderId="14" xfId="9" applyFont="1" applyFill="1" applyBorder="1" applyAlignment="1">
      <alignment horizontal="center" vertical="center"/>
    </xf>
    <xf numFmtId="0" fontId="10" fillId="7" borderId="10" xfId="9" applyFont="1" applyFill="1" applyBorder="1" applyAlignment="1">
      <alignment horizontal="center" vertical="center"/>
    </xf>
    <xf numFmtId="0" fontId="10" fillId="7" borderId="22" xfId="9" applyFont="1" applyFill="1" applyBorder="1" applyAlignment="1">
      <alignment horizontal="center" vertical="center"/>
    </xf>
    <xf numFmtId="0" fontId="10" fillId="7" borderId="17" xfId="9" applyFont="1" applyFill="1" applyBorder="1" applyAlignment="1">
      <alignment horizontal="center" vertical="center"/>
    </xf>
    <xf numFmtId="0" fontId="2" fillId="7" borderId="3" xfId="9" applyFont="1" applyFill="1" applyBorder="1" applyAlignment="1">
      <alignment horizontal="center" vertical="center" wrapText="1"/>
    </xf>
    <xf numFmtId="0" fontId="2" fillId="7" borderId="19" xfId="9" applyFont="1" applyFill="1" applyBorder="1" applyAlignment="1">
      <alignment horizontal="center" vertical="center" wrapText="1"/>
    </xf>
    <xf numFmtId="0" fontId="2" fillId="7" borderId="15" xfId="9" applyFont="1" applyFill="1" applyBorder="1" applyAlignment="1">
      <alignment horizontal="center" vertical="center" wrapText="1"/>
    </xf>
    <xf numFmtId="0" fontId="10" fillId="7" borderId="1" xfId="9" applyFont="1" applyFill="1" applyBorder="1" applyAlignment="1">
      <alignment horizontal="center" vertical="center" wrapText="1"/>
    </xf>
    <xf numFmtId="0" fontId="40" fillId="7" borderId="1" xfId="9" applyFont="1" applyFill="1" applyBorder="1" applyAlignment="1">
      <alignment horizontal="center" vertical="center" wrapText="1"/>
    </xf>
    <xf numFmtId="0" fontId="40" fillId="7" borderId="1" xfId="9" applyFont="1" applyFill="1" applyBorder="1" applyAlignment="1">
      <alignment horizontal="center" vertical="center"/>
    </xf>
    <xf numFmtId="0" fontId="10" fillId="7" borderId="20" xfId="9" applyFont="1" applyFill="1" applyBorder="1" applyAlignment="1">
      <alignment horizontal="center" vertical="center" wrapText="1"/>
    </xf>
    <xf numFmtId="0" fontId="10" fillId="7" borderId="14" xfId="9" applyFont="1" applyFill="1" applyBorder="1" applyAlignment="1">
      <alignment horizontal="center" vertical="center" wrapText="1"/>
    </xf>
    <xf numFmtId="0" fontId="5" fillId="7" borderId="3" xfId="9" applyFont="1" applyFill="1" applyBorder="1" applyAlignment="1">
      <alignment horizontal="center" vertical="center" wrapText="1"/>
    </xf>
    <xf numFmtId="0" fontId="5" fillId="7" borderId="19" xfId="9" applyFont="1" applyFill="1" applyBorder="1" applyAlignment="1">
      <alignment horizontal="center" vertical="center" wrapText="1"/>
    </xf>
    <xf numFmtId="0" fontId="5" fillId="7" borderId="15" xfId="9" applyFont="1" applyFill="1" applyBorder="1" applyAlignment="1">
      <alignment horizontal="center" vertical="center" wrapText="1"/>
    </xf>
    <xf numFmtId="0" fontId="2" fillId="8" borderId="3" xfId="9" applyFont="1" applyFill="1" applyBorder="1" applyAlignment="1">
      <alignment horizontal="center" vertical="center" wrapText="1"/>
    </xf>
    <xf numFmtId="0" fontId="2" fillId="8" borderId="19" xfId="9" applyFont="1" applyFill="1" applyBorder="1" applyAlignment="1">
      <alignment horizontal="center" vertical="center" wrapText="1"/>
    </xf>
    <xf numFmtId="0" fontId="2" fillId="8" borderId="15" xfId="9" applyFont="1" applyFill="1" applyBorder="1" applyAlignment="1">
      <alignment horizontal="center" vertical="center" wrapText="1"/>
    </xf>
    <xf numFmtId="0" fontId="36" fillId="8" borderId="3" xfId="9" applyFont="1" applyFill="1" applyBorder="1" applyAlignment="1">
      <alignment horizontal="center" vertical="center" wrapText="1"/>
    </xf>
    <xf numFmtId="0" fontId="36" fillId="8" borderId="19" xfId="9" applyFont="1" applyFill="1" applyBorder="1" applyAlignment="1">
      <alignment horizontal="center" vertical="center" wrapText="1"/>
    </xf>
    <xf numFmtId="0" fontId="36" fillId="8" borderId="15" xfId="9" applyFont="1" applyFill="1" applyBorder="1" applyAlignment="1">
      <alignment horizontal="center" vertical="center" wrapText="1"/>
    </xf>
    <xf numFmtId="0" fontId="28" fillId="7" borderId="1" xfId="9" applyFont="1" applyFill="1" applyBorder="1" applyAlignment="1">
      <alignment horizontal="center" vertical="center" wrapText="1"/>
    </xf>
    <xf numFmtId="0" fontId="4" fillId="7" borderId="18" xfId="9" applyFont="1" applyFill="1" applyBorder="1" applyAlignment="1">
      <alignment horizontal="center" vertical="center" wrapText="1"/>
    </xf>
    <xf numFmtId="0" fontId="4" fillId="7" borderId="20" xfId="9" applyFont="1" applyFill="1" applyBorder="1" applyAlignment="1">
      <alignment horizontal="center" vertical="center" wrapText="1"/>
    </xf>
    <xf numFmtId="0" fontId="4" fillId="7" borderId="14" xfId="9" applyFont="1" applyFill="1" applyBorder="1" applyAlignment="1">
      <alignment horizontal="center" vertical="center" wrapText="1"/>
    </xf>
    <xf numFmtId="0" fontId="4" fillId="7" borderId="10" xfId="9" applyFont="1" applyFill="1" applyBorder="1" applyAlignment="1">
      <alignment horizontal="center" vertical="center" wrapText="1"/>
    </xf>
    <xf numFmtId="0" fontId="4" fillId="7" borderId="22" xfId="9" applyFont="1" applyFill="1" applyBorder="1" applyAlignment="1">
      <alignment horizontal="center" vertical="center" wrapText="1"/>
    </xf>
    <xf numFmtId="0" fontId="4" fillId="7" borderId="17" xfId="9" applyFont="1" applyFill="1" applyBorder="1" applyAlignment="1">
      <alignment horizontal="center" vertical="center" wrapText="1"/>
    </xf>
    <xf numFmtId="0" fontId="5" fillId="6" borderId="1" xfId="9" applyFont="1" applyFill="1" applyBorder="1" applyAlignment="1">
      <alignment horizontal="center" vertical="center" wrapText="1"/>
    </xf>
    <xf numFmtId="0" fontId="2" fillId="7" borderId="1" xfId="9" applyFont="1" applyFill="1" applyBorder="1" applyAlignment="1">
      <alignment horizontal="center" vertical="center" wrapText="1"/>
    </xf>
    <xf numFmtId="0" fontId="5" fillId="7" borderId="1" xfId="9" applyFont="1" applyFill="1" applyBorder="1" applyAlignment="1">
      <alignment horizontal="center" vertical="center" wrapText="1"/>
    </xf>
    <xf numFmtId="0" fontId="27" fillId="7" borderId="1" xfId="9" applyFont="1" applyFill="1" applyBorder="1" applyAlignment="1">
      <alignment horizontal="center" vertical="center" wrapText="1"/>
    </xf>
    <xf numFmtId="0" fontId="4" fillId="7" borderId="3" xfId="9" applyFont="1" applyFill="1" applyBorder="1" applyAlignment="1">
      <alignment horizontal="center" vertical="center" wrapText="1"/>
    </xf>
    <xf numFmtId="0" fontId="4" fillId="7" borderId="19" xfId="9" applyFont="1" applyFill="1" applyBorder="1" applyAlignment="1">
      <alignment horizontal="center" vertical="center" wrapText="1"/>
    </xf>
    <xf numFmtId="0" fontId="4" fillId="7" borderId="15" xfId="9" applyFont="1" applyFill="1" applyBorder="1" applyAlignment="1">
      <alignment horizontal="center" vertical="center" wrapText="1"/>
    </xf>
    <xf numFmtId="0" fontId="28" fillId="7" borderId="3" xfId="9" applyFont="1" applyFill="1" applyBorder="1" applyAlignment="1">
      <alignment horizontal="center" vertical="center" wrapText="1"/>
    </xf>
    <xf numFmtId="0" fontId="28" fillId="7" borderId="19" xfId="9" applyFont="1" applyFill="1" applyBorder="1" applyAlignment="1">
      <alignment horizontal="center" vertical="center" wrapText="1"/>
    </xf>
    <xf numFmtId="0" fontId="28" fillId="7" borderId="15" xfId="9" applyFont="1" applyFill="1" applyBorder="1" applyAlignment="1">
      <alignment horizontal="center" vertical="center" wrapText="1"/>
    </xf>
    <xf numFmtId="0" fontId="9" fillId="7" borderId="8" xfId="8" applyFont="1" applyFill="1" applyBorder="1" applyAlignment="1">
      <alignment horizontal="center" vertical="center" wrapText="1"/>
    </xf>
    <xf numFmtId="0" fontId="9" fillId="7" borderId="2" xfId="8" applyFont="1" applyFill="1" applyBorder="1" applyAlignment="1">
      <alignment horizontal="center" vertical="center" wrapText="1"/>
    </xf>
    <xf numFmtId="0" fontId="9" fillId="6" borderId="8" xfId="8" applyFont="1" applyFill="1" applyBorder="1" applyAlignment="1">
      <alignment horizontal="center" vertical="center" wrapText="1"/>
    </xf>
    <xf numFmtId="0" fontId="9" fillId="6" borderId="4" xfId="8" applyFont="1" applyFill="1" applyBorder="1" applyAlignment="1">
      <alignment horizontal="center" vertical="center" wrapText="1"/>
    </xf>
    <xf numFmtId="0" fontId="9" fillId="6" borderId="2" xfId="8" applyFont="1" applyFill="1" applyBorder="1" applyAlignment="1">
      <alignment horizontal="center" vertical="center" wrapText="1"/>
    </xf>
    <xf numFmtId="0" fontId="16" fillId="0" borderId="1" xfId="6" applyFont="1" applyFill="1" applyBorder="1" applyAlignment="1">
      <alignment horizontal="center" vertical="center"/>
    </xf>
    <xf numFmtId="0" fontId="16" fillId="2" borderId="1" xfId="6" applyFont="1" applyFill="1" applyBorder="1" applyAlignment="1">
      <alignment horizontal="center" vertical="center" wrapText="1"/>
    </xf>
    <xf numFmtId="0" fontId="16" fillId="2" borderId="1" xfId="6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27" fillId="7" borderId="1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/>
    </xf>
    <xf numFmtId="0" fontId="27" fillId="7" borderId="3" xfId="0" applyFont="1" applyFill="1" applyBorder="1" applyAlignment="1">
      <alignment horizontal="center" vertical="center"/>
    </xf>
    <xf numFmtId="0" fontId="27" fillId="7" borderId="19" xfId="0" applyFont="1" applyFill="1" applyBorder="1" applyAlignment="1">
      <alignment horizontal="center" vertical="center"/>
    </xf>
    <xf numFmtId="0" fontId="9" fillId="5" borderId="3" xfId="4" applyFont="1" applyFill="1" applyBorder="1" applyAlignment="1">
      <alignment horizontal="center"/>
    </xf>
    <xf numFmtId="0" fontId="9" fillId="5" borderId="15" xfId="4" applyFont="1" applyFill="1" applyBorder="1" applyAlignment="1">
      <alignment horizontal="center"/>
    </xf>
    <xf numFmtId="0" fontId="14" fillId="2" borderId="1" xfId="6" applyFont="1" applyFill="1" applyBorder="1" applyAlignment="1">
      <alignment horizontal="center" vertical="center" wrapText="1"/>
    </xf>
    <xf numFmtId="0" fontId="14" fillId="2" borderId="8" xfId="6" applyFont="1" applyFill="1" applyBorder="1" applyAlignment="1">
      <alignment horizontal="center" vertical="center" wrapText="1"/>
    </xf>
    <xf numFmtId="0" fontId="14" fillId="2" borderId="4" xfId="6" applyFont="1" applyFill="1" applyBorder="1" applyAlignment="1">
      <alignment horizontal="center" vertical="center" wrapText="1"/>
    </xf>
    <xf numFmtId="0" fontId="14" fillId="2" borderId="2" xfId="6" applyFont="1" applyFill="1" applyBorder="1" applyAlignment="1">
      <alignment horizontal="center" vertical="center" wrapText="1"/>
    </xf>
    <xf numFmtId="0" fontId="10" fillId="0" borderId="1" xfId="6" applyBorder="1" applyAlignment="1">
      <alignment horizontal="center" vertical="center"/>
    </xf>
    <xf numFmtId="0" fontId="14" fillId="2" borderId="1" xfId="6" applyFont="1" applyFill="1" applyBorder="1" applyAlignment="1">
      <alignment horizontal="center" vertical="center"/>
    </xf>
    <xf numFmtId="0" fontId="9" fillId="2" borderId="4" xfId="11" applyFont="1" applyFill="1" applyBorder="1" applyAlignment="1">
      <alignment horizontal="center" vertical="center" wrapText="1"/>
    </xf>
    <xf numFmtId="0" fontId="9" fillId="2" borderId="2" xfId="11" applyFont="1" applyFill="1" applyBorder="1" applyAlignment="1">
      <alignment horizontal="center" vertical="center" wrapText="1"/>
    </xf>
    <xf numFmtId="0" fontId="8" fillId="0" borderId="0" xfId="11" applyFont="1" applyBorder="1" applyAlignment="1">
      <alignment horizontal="right"/>
    </xf>
    <xf numFmtId="0" fontId="9" fillId="2" borderId="8" xfId="11" applyFont="1" applyFill="1" applyBorder="1" applyAlignment="1">
      <alignment horizontal="center" vertical="center" wrapText="1"/>
    </xf>
    <xf numFmtId="0" fontId="9" fillId="2" borderId="18" xfId="11" applyFont="1" applyFill="1" applyBorder="1" applyAlignment="1">
      <alignment horizontal="center" vertical="center" wrapText="1"/>
    </xf>
    <xf numFmtId="0" fontId="9" fillId="2" borderId="3" xfId="11" applyFont="1" applyFill="1" applyBorder="1" applyAlignment="1">
      <alignment horizontal="center" vertical="center" wrapText="1"/>
    </xf>
    <xf numFmtId="0" fontId="9" fillId="2" borderId="19" xfId="11" applyFont="1" applyFill="1" applyBorder="1" applyAlignment="1">
      <alignment horizontal="center" vertical="center" wrapText="1"/>
    </xf>
    <xf numFmtId="0" fontId="9" fillId="2" borderId="15" xfId="11" applyFont="1" applyFill="1" applyBorder="1" applyAlignment="1">
      <alignment horizontal="center" vertical="center" wrapText="1"/>
    </xf>
    <xf numFmtId="0" fontId="16" fillId="5" borderId="24" xfId="14" applyFont="1" applyFill="1" applyBorder="1" applyAlignment="1">
      <alignment horizontal="center" vertical="center" wrapText="1"/>
    </xf>
    <xf numFmtId="0" fontId="16" fillId="5" borderId="25" xfId="14" applyFont="1" applyFill="1" applyBorder="1" applyAlignment="1">
      <alignment horizontal="center" vertical="center" wrapText="1"/>
    </xf>
    <xf numFmtId="0" fontId="16" fillId="5" borderId="26" xfId="14" applyFont="1" applyFill="1" applyBorder="1" applyAlignment="1">
      <alignment horizontal="center" vertical="center" wrapText="1"/>
    </xf>
    <xf numFmtId="0" fontId="16" fillId="5" borderId="23" xfId="14" applyFont="1" applyFill="1" applyBorder="1" applyAlignment="1">
      <alignment horizontal="center" vertical="center" wrapText="1"/>
    </xf>
    <xf numFmtId="0" fontId="11" fillId="7" borderId="8" xfId="15" applyFont="1" applyFill="1" applyBorder="1" applyAlignment="1">
      <alignment horizontal="center" vertical="center" wrapText="1"/>
    </xf>
    <xf numFmtId="0" fontId="11" fillId="7" borderId="4" xfId="15" applyFont="1" applyFill="1" applyBorder="1" applyAlignment="1">
      <alignment horizontal="center" vertical="center" wrapText="1"/>
    </xf>
    <xf numFmtId="0" fontId="11" fillId="7" borderId="2" xfId="15" applyFont="1" applyFill="1" applyBorder="1" applyAlignment="1">
      <alignment horizontal="center" vertical="center" wrapText="1"/>
    </xf>
    <xf numFmtId="0" fontId="11" fillId="7" borderId="1" xfId="15" applyFont="1" applyFill="1" applyBorder="1" applyAlignment="1">
      <alignment horizontal="center"/>
    </xf>
    <xf numFmtId="0" fontId="11" fillId="7" borderId="1" xfId="15" applyFont="1" applyFill="1" applyBorder="1" applyAlignment="1">
      <alignment horizontal="center" vertical="center" wrapText="1"/>
    </xf>
    <xf numFmtId="0" fontId="7" fillId="0" borderId="1" xfId="15" applyFont="1" applyBorder="1" applyAlignment="1">
      <alignment horizontal="left" vertical="center"/>
    </xf>
    <xf numFmtId="0" fontId="7" fillId="0" borderId="3" xfId="15" applyFont="1" applyBorder="1" applyAlignment="1">
      <alignment horizontal="left" vertical="center" wrapText="1"/>
    </xf>
    <xf numFmtId="0" fontId="7" fillId="0" borderId="19" xfId="15" applyFont="1" applyBorder="1" applyAlignment="1">
      <alignment horizontal="left" vertical="center" wrapText="1"/>
    </xf>
    <xf numFmtId="0" fontId="7" fillId="0" borderId="15" xfId="15" applyFont="1" applyBorder="1" applyAlignment="1">
      <alignment horizontal="left" vertical="center" wrapText="1"/>
    </xf>
    <xf numFmtId="0" fontId="9" fillId="7" borderId="3" xfId="15" applyFont="1" applyFill="1" applyBorder="1" applyAlignment="1">
      <alignment horizontal="left" vertical="center"/>
    </xf>
    <xf numFmtId="0" fontId="9" fillId="7" borderId="19" xfId="15" applyFont="1" applyFill="1" applyBorder="1" applyAlignment="1">
      <alignment horizontal="left" vertical="center"/>
    </xf>
    <xf numFmtId="0" fontId="9" fillId="7" borderId="15" xfId="15" applyFont="1" applyFill="1" applyBorder="1" applyAlignment="1">
      <alignment horizontal="left" vertical="center"/>
    </xf>
    <xf numFmtId="0" fontId="11" fillId="7" borderId="8" xfId="15" applyFont="1" applyFill="1" applyBorder="1" applyAlignment="1">
      <alignment horizontal="center" vertical="distributed"/>
    </xf>
    <xf numFmtId="0" fontId="11" fillId="7" borderId="4" xfId="15" applyFont="1" applyFill="1" applyBorder="1" applyAlignment="1">
      <alignment horizontal="center" vertical="distributed"/>
    </xf>
    <xf numFmtId="0" fontId="11" fillId="7" borderId="2" xfId="15" applyFont="1" applyFill="1" applyBorder="1" applyAlignment="1">
      <alignment horizontal="center" vertical="distributed"/>
    </xf>
    <xf numFmtId="0" fontId="13" fillId="7" borderId="18" xfId="15" applyFont="1" applyFill="1" applyBorder="1" applyAlignment="1">
      <alignment horizontal="distributed" vertical="distributed"/>
    </xf>
    <xf numFmtId="0" fontId="8" fillId="7" borderId="20" xfId="15" applyFont="1" applyFill="1" applyBorder="1" applyAlignment="1">
      <alignment horizontal="distributed" vertical="distributed"/>
    </xf>
    <xf numFmtId="0" fontId="8" fillId="7" borderId="14" xfId="15" applyFont="1" applyFill="1" applyBorder="1" applyAlignment="1">
      <alignment horizontal="distributed" vertical="distributed"/>
    </xf>
    <xf numFmtId="0" fontId="8" fillId="7" borderId="21" xfId="15" applyFont="1" applyFill="1" applyBorder="1" applyAlignment="1">
      <alignment horizontal="distributed" vertical="distributed"/>
    </xf>
    <xf numFmtId="0" fontId="8" fillId="7" borderId="0" xfId="15" applyFont="1" applyFill="1" applyBorder="1" applyAlignment="1">
      <alignment horizontal="distributed" vertical="distributed"/>
    </xf>
    <xf numFmtId="0" fontId="8" fillId="7" borderId="36" xfId="15" applyFont="1" applyFill="1" applyBorder="1" applyAlignment="1">
      <alignment horizontal="distributed" vertical="distributed"/>
    </xf>
    <xf numFmtId="0" fontId="8" fillId="7" borderId="10" xfId="15" applyFont="1" applyFill="1" applyBorder="1" applyAlignment="1">
      <alignment horizontal="distributed" vertical="distributed"/>
    </xf>
    <xf numFmtId="0" fontId="8" fillId="7" borderId="22" xfId="15" applyFont="1" applyFill="1" applyBorder="1" applyAlignment="1">
      <alignment horizontal="distributed" vertical="distributed"/>
    </xf>
    <xf numFmtId="0" fontId="8" fillId="7" borderId="17" xfId="15" applyFont="1" applyFill="1" applyBorder="1" applyAlignment="1">
      <alignment horizontal="distributed" vertical="distributed"/>
    </xf>
    <xf numFmtId="0" fontId="10" fillId="0" borderId="0" xfId="12" applyBorder="1" applyAlignment="1">
      <alignment horizontal="right"/>
    </xf>
    <xf numFmtId="0" fontId="11" fillId="2" borderId="1" xfId="12" applyFont="1" applyFill="1" applyBorder="1" applyAlignment="1">
      <alignment horizontal="center" vertical="center" wrapText="1"/>
    </xf>
    <xf numFmtId="0" fontId="11" fillId="2" borderId="1" xfId="12" applyFont="1" applyFill="1" applyBorder="1" applyAlignment="1">
      <alignment horizontal="center"/>
    </xf>
    <xf numFmtId="0" fontId="10" fillId="0" borderId="0" xfId="12" applyAlignment="1">
      <alignment horizontal="center"/>
    </xf>
    <xf numFmtId="0" fontId="11" fillId="2" borderId="1" xfId="12" applyFont="1" applyFill="1" applyBorder="1" applyAlignment="1">
      <alignment horizontal="center" vertical="center"/>
    </xf>
    <xf numFmtId="0" fontId="11" fillId="0" borderId="3" xfId="12" applyFont="1" applyFill="1" applyBorder="1" applyAlignment="1">
      <alignment horizontal="left" vertical="center" wrapText="1"/>
    </xf>
    <xf numFmtId="0" fontId="11" fillId="0" borderId="19" xfId="12" applyFont="1" applyFill="1" applyBorder="1" applyAlignment="1">
      <alignment horizontal="left" vertical="center" wrapText="1"/>
    </xf>
    <xf numFmtId="0" fontId="11" fillId="0" borderId="15" xfId="12" applyFont="1" applyFill="1" applyBorder="1" applyAlignment="1">
      <alignment horizontal="left" vertical="center" wrapText="1"/>
    </xf>
    <xf numFmtId="0" fontId="10" fillId="0" borderId="1" xfId="12" applyFont="1" applyBorder="1" applyAlignment="1">
      <alignment horizontal="left" vertical="distributed"/>
    </xf>
    <xf numFmtId="0" fontId="10" fillId="0" borderId="1" xfId="12" applyBorder="1" applyAlignment="1">
      <alignment horizontal="left" vertical="distributed"/>
    </xf>
    <xf numFmtId="0" fontId="11" fillId="0" borderId="1" xfId="12" applyFont="1" applyBorder="1" applyAlignment="1">
      <alignment horizontal="left" vertical="distributed"/>
    </xf>
    <xf numFmtId="0" fontId="11" fillId="0" borderId="3" xfId="12" applyFont="1" applyBorder="1" applyAlignment="1">
      <alignment horizontal="left" vertical="distributed"/>
    </xf>
    <xf numFmtId="0" fontId="11" fillId="0" borderId="19" xfId="12" applyFont="1" applyBorder="1" applyAlignment="1">
      <alignment horizontal="left" vertical="distributed"/>
    </xf>
    <xf numFmtId="0" fontId="11" fillId="0" borderId="15" xfId="12" applyFont="1" applyBorder="1" applyAlignment="1">
      <alignment horizontal="left" vertical="distributed"/>
    </xf>
    <xf numFmtId="0" fontId="8" fillId="0" borderId="22" xfId="13" applyFont="1" applyBorder="1" applyAlignment="1">
      <alignment horizontal="right"/>
    </xf>
    <xf numFmtId="0" fontId="0" fillId="7" borderId="1" xfId="0" applyFill="1" applyBorder="1" applyAlignment="1">
      <alignment horizontal="center" vertical="center" wrapText="1"/>
    </xf>
    <xf numFmtId="0" fontId="0" fillId="7" borderId="8" xfId="0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7" borderId="18" xfId="0" applyFill="1" applyBorder="1" applyAlignment="1">
      <alignment horizontal="center" vertical="center" wrapText="1"/>
    </xf>
    <xf numFmtId="0" fontId="0" fillId="7" borderId="20" xfId="0" applyFill="1" applyBorder="1" applyAlignment="1">
      <alignment horizontal="center" vertical="center" wrapText="1"/>
    </xf>
    <xf numFmtId="0" fontId="0" fillId="7" borderId="14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7" borderId="22" xfId="0" applyFill="1" applyBorder="1" applyAlignment="1">
      <alignment horizontal="center" vertical="center" wrapText="1"/>
    </xf>
    <xf numFmtId="0" fontId="0" fillId="7" borderId="17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/>
    </xf>
  </cellXfs>
  <cellStyles count="16">
    <cellStyle name="Normál" xfId="0" builtinId="0"/>
    <cellStyle name="Normál 2" xfId="9"/>
    <cellStyle name="Normál_  3   _2010.évi állami" xfId="1"/>
    <cellStyle name="Normál_10szm" xfId="12"/>
    <cellStyle name="Normál_11szm" xfId="13"/>
    <cellStyle name="Normál_1szm" xfId="2"/>
    <cellStyle name="Normál_2004.évi normatívák" xfId="3"/>
    <cellStyle name="Normál_2010.évi tervezett beruházás, felújítás" xfId="4"/>
    <cellStyle name="Normál_3aszm" xfId="5"/>
    <cellStyle name="Normál_5szm" xfId="11"/>
    <cellStyle name="Normál_6szm" xfId="6"/>
    <cellStyle name="Normál_7szm" xfId="14"/>
    <cellStyle name="Normál_8szm" xfId="15"/>
    <cellStyle name="Normál_költségvetés módosítás I." xfId="7"/>
    <cellStyle name="Normál_pe.átadások, támogatások 2003.évben" xfId="8"/>
    <cellStyle name="Pénznem 2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ivatal/_Penzugy/K&#214;LTS&#201;GVET&#201;S/2017/2017.&#233;vi%20kv.%20I.%20m&#243;dos&#237;t&#225;s/I.%20m&#243;dos&#237;t&#225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1.számú melléklet "/>
      <sheetName val="1.a számú melléklet "/>
      <sheetName val="2. számú melléklet  "/>
      <sheetName val="3.számú melléklet"/>
      <sheetName val="3.a.számú melléklet"/>
      <sheetName val="4.számú melléklet"/>
      <sheetName val="4.a. számú melléklet "/>
      <sheetName val="4.b.számú melléklet  "/>
      <sheetName val="4.c. számú melléklet "/>
      <sheetName val="5.számú melléklet "/>
      <sheetName val="6.számú melléklet  "/>
      <sheetName val="7.számú melléklet "/>
      <sheetName val="8.számú melléklet "/>
      <sheetName val="9.számú melléklet "/>
      <sheetName val="10.számú melléklet "/>
      <sheetName val="11.számú melléklet "/>
    </sheetNames>
    <sheetDataSet>
      <sheetData sheetId="0"/>
      <sheetData sheetId="1">
        <row r="5">
          <cell r="G5">
            <v>76760800</v>
          </cell>
        </row>
        <row r="32">
          <cell r="G32">
            <v>48650467</v>
          </cell>
        </row>
        <row r="39">
          <cell r="G39">
            <v>13414815</v>
          </cell>
        </row>
        <row r="41">
          <cell r="G41">
            <v>12125760</v>
          </cell>
        </row>
        <row r="42">
          <cell r="G42">
            <v>2072918</v>
          </cell>
        </row>
        <row r="46">
          <cell r="G46">
            <v>2815800</v>
          </cell>
        </row>
      </sheetData>
      <sheetData sheetId="2"/>
      <sheetData sheetId="3"/>
      <sheetData sheetId="4">
        <row r="66">
          <cell r="AK66">
            <v>750000</v>
          </cell>
        </row>
        <row r="82">
          <cell r="AK82">
            <v>49301727</v>
          </cell>
        </row>
        <row r="88">
          <cell r="AK88">
            <v>5300000</v>
          </cell>
        </row>
      </sheetData>
      <sheetData sheetId="5">
        <row r="62">
          <cell r="AO62">
            <v>124616616</v>
          </cell>
        </row>
        <row r="76">
          <cell r="AO76">
            <v>153835130</v>
          </cell>
        </row>
        <row r="82">
          <cell r="AO82">
            <v>28896468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179"/>
  <sheetViews>
    <sheetView view="pageBreakPreview" zoomScaleNormal="100" zoomScaleSheetLayoutView="100" workbookViewId="0">
      <selection activeCell="H1" sqref="H1:H1048576"/>
    </sheetView>
  </sheetViews>
  <sheetFormatPr defaultRowHeight="12.75" x14ac:dyDescent="0.2"/>
  <cols>
    <col min="1" max="1" width="13.140625" style="15" customWidth="1"/>
    <col min="2" max="2" width="70.85546875" style="15" customWidth="1"/>
    <col min="3" max="3" width="14.140625" style="15" customWidth="1"/>
    <col min="4" max="4" width="14" style="15" customWidth="1"/>
    <col min="5" max="7" width="14.7109375" style="15" customWidth="1"/>
    <col min="8" max="8" width="12.140625" style="15" hidden="1" customWidth="1"/>
    <col min="9" max="16384" width="9.140625" style="15"/>
  </cols>
  <sheetData>
    <row r="1" spans="1:8" ht="30" customHeight="1" x14ac:dyDescent="0.2">
      <c r="A1" s="586" t="s">
        <v>102</v>
      </c>
      <c r="B1" s="587" t="s">
        <v>12</v>
      </c>
      <c r="C1" s="588" t="s">
        <v>344</v>
      </c>
      <c r="D1" s="588" t="s">
        <v>571</v>
      </c>
      <c r="E1" s="588" t="s">
        <v>842</v>
      </c>
      <c r="F1" s="588" t="s">
        <v>810</v>
      </c>
      <c r="G1" s="588" t="s">
        <v>840</v>
      </c>
      <c r="H1" s="588" t="s">
        <v>841</v>
      </c>
    </row>
    <row r="2" spans="1:8" ht="30" customHeight="1" x14ac:dyDescent="0.2">
      <c r="A2" s="586"/>
      <c r="B2" s="587"/>
      <c r="C2" s="589"/>
      <c r="D2" s="589"/>
      <c r="E2" s="589"/>
      <c r="F2" s="589"/>
      <c r="G2" s="589"/>
      <c r="H2" s="589"/>
    </row>
    <row r="3" spans="1:8" ht="24.95" customHeight="1" x14ac:dyDescent="0.25">
      <c r="A3" s="22" t="s">
        <v>43</v>
      </c>
      <c r="B3" s="30" t="s">
        <v>141</v>
      </c>
      <c r="C3" s="16"/>
      <c r="D3" s="16"/>
      <c r="E3" s="16"/>
      <c r="F3" s="16"/>
      <c r="G3" s="16"/>
      <c r="H3" s="16"/>
    </row>
    <row r="4" spans="1:8" ht="20.100000000000001" customHeight="1" x14ac:dyDescent="0.25">
      <c r="A4" s="22" t="s">
        <v>100</v>
      </c>
      <c r="B4" s="30" t="s">
        <v>203</v>
      </c>
      <c r="C4" s="17"/>
      <c r="D4" s="17"/>
      <c r="E4" s="17"/>
      <c r="F4" s="17"/>
      <c r="G4" s="17"/>
      <c r="H4" s="17"/>
    </row>
    <row r="5" spans="1:8" ht="20.100000000000001" customHeight="1" x14ac:dyDescent="0.25">
      <c r="A5" s="18" t="s">
        <v>106</v>
      </c>
      <c r="B5" s="29" t="s">
        <v>107</v>
      </c>
      <c r="C5" s="17"/>
      <c r="D5" s="17"/>
      <c r="E5" s="17"/>
      <c r="F5" s="17"/>
      <c r="G5" s="17"/>
      <c r="H5" s="17"/>
    </row>
    <row r="6" spans="1:8" ht="20.100000000000001" customHeight="1" x14ac:dyDescent="0.2">
      <c r="A6" s="16" t="s">
        <v>101</v>
      </c>
      <c r="B6" s="95" t="s">
        <v>197</v>
      </c>
      <c r="C6" s="112">
        <f>'3.számú melléklet'!C8</f>
        <v>318274752</v>
      </c>
      <c r="D6" s="112">
        <f>'3.számú melléklet'!D8</f>
        <v>231216000</v>
      </c>
      <c r="E6" s="112">
        <f>'3.számú melléklet'!E8</f>
        <v>231216000</v>
      </c>
      <c r="F6" s="112">
        <f>'3.számú melléklet'!F8</f>
        <v>231216000</v>
      </c>
      <c r="G6" s="112">
        <f>'3.számú melléklet'!G8</f>
        <v>231216000</v>
      </c>
      <c r="H6" s="112">
        <f>'3.számú melléklet'!H8</f>
        <v>231216000</v>
      </c>
    </row>
    <row r="7" spans="1:8" ht="20.100000000000001" customHeight="1" x14ac:dyDescent="0.2">
      <c r="A7" s="16" t="s">
        <v>103</v>
      </c>
      <c r="B7" s="97" t="s">
        <v>198</v>
      </c>
      <c r="C7" s="112">
        <f>'3.számú melléklet'!C9</f>
        <v>44977733</v>
      </c>
      <c r="D7" s="112">
        <f>'3.számú melléklet'!D9</f>
        <v>48650467</v>
      </c>
      <c r="E7" s="112">
        <f>'3.számú melléklet'!E9</f>
        <v>48650467</v>
      </c>
      <c r="F7" s="112">
        <f>'3.számú melléklet'!F9</f>
        <v>49584649</v>
      </c>
      <c r="G7" s="112">
        <f>'3.számú melléklet'!G9</f>
        <v>50808178</v>
      </c>
      <c r="H7" s="112">
        <f>'3.számú melléklet'!H9</f>
        <v>50808178</v>
      </c>
    </row>
    <row r="8" spans="1:8" ht="20.100000000000001" customHeight="1" x14ac:dyDescent="0.2">
      <c r="A8" s="18" t="s">
        <v>104</v>
      </c>
      <c r="B8" s="95" t="s">
        <v>218</v>
      </c>
      <c r="C8" s="112">
        <f>'3.számú melléklet'!C10</f>
        <v>57912430</v>
      </c>
      <c r="D8" s="112">
        <f>'3.számú melléklet'!D10</f>
        <v>49708348</v>
      </c>
      <c r="E8" s="112">
        <f>'3.számú melléklet'!E10</f>
        <v>52382840</v>
      </c>
      <c r="F8" s="112">
        <f>'3.számú melléklet'!F10</f>
        <v>54123487</v>
      </c>
      <c r="G8" s="112">
        <f>'3.számú melléklet'!G10</f>
        <v>58156124</v>
      </c>
      <c r="H8" s="112">
        <f>'3.számú melléklet'!H10</f>
        <v>58156124</v>
      </c>
    </row>
    <row r="9" spans="1:8" ht="20.100000000000001" customHeight="1" x14ac:dyDescent="0.2">
      <c r="A9" s="103" t="s">
        <v>189</v>
      </c>
      <c r="B9" s="95" t="s">
        <v>199</v>
      </c>
      <c r="C9" s="112">
        <f>'3.számú melléklet'!C11</f>
        <v>2796420</v>
      </c>
      <c r="D9" s="112">
        <f>'3.számú melléklet'!D11</f>
        <v>2815800</v>
      </c>
      <c r="E9" s="112">
        <f>'3.számú melléklet'!E11</f>
        <v>3102841</v>
      </c>
      <c r="F9" s="112">
        <f>'3.számú melléklet'!F11</f>
        <v>3527457</v>
      </c>
      <c r="G9" s="112">
        <f>'3.számú melléklet'!G11</f>
        <v>3807704</v>
      </c>
      <c r="H9" s="112">
        <f>'3.számú melléklet'!H11</f>
        <v>3807704</v>
      </c>
    </row>
    <row r="10" spans="1:8" ht="20.100000000000001" customHeight="1" x14ac:dyDescent="0.2">
      <c r="A10" s="18" t="s">
        <v>105</v>
      </c>
      <c r="B10" s="95" t="s">
        <v>200</v>
      </c>
      <c r="C10" s="112"/>
      <c r="D10" s="112">
        <f>'3.számú melléklet'!D12</f>
        <v>0</v>
      </c>
      <c r="E10" s="112">
        <f>'3.számú melléklet'!E12</f>
        <v>1555464</v>
      </c>
      <c r="F10" s="112">
        <f>'3.számú melléklet'!F12</f>
        <v>6238629</v>
      </c>
      <c r="G10" s="112">
        <f>'3.számú melléklet'!G12</f>
        <v>10864418</v>
      </c>
      <c r="H10" s="112">
        <f>'3.számú melléklet'!H12</f>
        <v>10864418</v>
      </c>
    </row>
    <row r="11" spans="1:8" ht="20.100000000000001" customHeight="1" x14ac:dyDescent="0.2">
      <c r="A11" s="18"/>
      <c r="B11" s="97" t="s">
        <v>830</v>
      </c>
      <c r="C11" s="112"/>
      <c r="D11" s="112">
        <f>'3.számú melléklet'!D13</f>
        <v>0</v>
      </c>
      <c r="E11" s="112">
        <f>'3.számú melléklet'!E13</f>
        <v>0</v>
      </c>
      <c r="F11" s="112">
        <f>'3.számú melléklet'!F13</f>
        <v>1640820</v>
      </c>
      <c r="G11" s="112">
        <f>'3.számú melléklet'!G13</f>
        <v>1640820</v>
      </c>
      <c r="H11" s="112">
        <f>'3.számú melléklet'!H13</f>
        <v>1640820</v>
      </c>
    </row>
    <row r="12" spans="1:8" ht="20.100000000000001" customHeight="1" x14ac:dyDescent="0.2">
      <c r="A12" s="103" t="s">
        <v>103</v>
      </c>
      <c r="B12" s="97" t="s">
        <v>519</v>
      </c>
      <c r="C12" s="112"/>
      <c r="D12" s="112">
        <f>'3.a.számú melléklet'!I88</f>
        <v>0</v>
      </c>
      <c r="E12" s="112">
        <f>'3.a.számú melléklet'!J88</f>
        <v>11760358</v>
      </c>
      <c r="F12" s="112">
        <f>'3.a.számú melléklet'!K88</f>
        <v>11760358</v>
      </c>
      <c r="G12" s="112">
        <f>'3.a.számú melléklet'!L88</f>
        <v>11760358</v>
      </c>
      <c r="H12" s="112">
        <f>'3.a.számú melléklet'!M88</f>
        <v>11760358</v>
      </c>
    </row>
    <row r="13" spans="1:8" ht="20.100000000000001" customHeight="1" x14ac:dyDescent="0.2">
      <c r="A13" s="18" t="s">
        <v>135</v>
      </c>
      <c r="B13" s="97" t="s">
        <v>201</v>
      </c>
      <c r="C13" s="112">
        <f>'3.számú melléklet'!C26+'3.számú melléklet'!C63</f>
        <v>36413000</v>
      </c>
      <c r="D13" s="112">
        <f>'3.a.számú melléklet'!N88</f>
        <v>17849779</v>
      </c>
      <c r="E13" s="112">
        <f>'3.a.számú melléklet'!O88</f>
        <v>55592988</v>
      </c>
      <c r="F13" s="112">
        <f>'3.a.számú melléklet'!P88</f>
        <v>55752988</v>
      </c>
      <c r="G13" s="112">
        <f>'3.a.számú melléklet'!Q88</f>
        <v>49438533</v>
      </c>
      <c r="H13" s="112">
        <f>'3.a.számú melléklet'!R88</f>
        <v>49158533</v>
      </c>
    </row>
    <row r="14" spans="1:8" ht="20.100000000000001" customHeight="1" x14ac:dyDescent="0.25">
      <c r="A14" s="149"/>
      <c r="B14" s="150" t="s">
        <v>202</v>
      </c>
      <c r="C14" s="227">
        <f t="shared" ref="C14:H14" si="0">SUM(C6:C13)</f>
        <v>460374335</v>
      </c>
      <c r="D14" s="151">
        <f t="shared" si="0"/>
        <v>350240394</v>
      </c>
      <c r="E14" s="227">
        <f t="shared" si="0"/>
        <v>404260958</v>
      </c>
      <c r="F14" s="227">
        <f t="shared" si="0"/>
        <v>413844388</v>
      </c>
      <c r="G14" s="227">
        <f t="shared" si="0"/>
        <v>417692135</v>
      </c>
      <c r="H14" s="227">
        <f t="shared" si="0"/>
        <v>417412135</v>
      </c>
    </row>
    <row r="15" spans="1:8" ht="20.100000000000001" customHeight="1" x14ac:dyDescent="0.25">
      <c r="A15" s="76" t="s">
        <v>108</v>
      </c>
      <c r="B15" s="75" t="s">
        <v>144</v>
      </c>
      <c r="C15" s="114"/>
      <c r="D15" s="114"/>
      <c r="E15" s="114"/>
      <c r="F15" s="114"/>
      <c r="G15" s="114"/>
      <c r="H15" s="114"/>
    </row>
    <row r="16" spans="1:8" ht="20.100000000000001" customHeight="1" x14ac:dyDescent="0.2">
      <c r="A16" s="16" t="s">
        <v>142</v>
      </c>
      <c r="B16" s="79" t="s">
        <v>143</v>
      </c>
      <c r="C16" s="112">
        <f>'3.számú melléklet'!C32</f>
        <v>0</v>
      </c>
      <c r="D16" s="112">
        <f>'3.a.számú melléklet'!S88</f>
        <v>0</v>
      </c>
      <c r="E16" s="112">
        <f>'3.a.számú melléklet'!T88</f>
        <v>0</v>
      </c>
      <c r="F16" s="112">
        <f>'3.a.számú melléklet'!U88</f>
        <v>0</v>
      </c>
      <c r="G16" s="112">
        <f>'3.a.számú melléklet'!V88</f>
        <v>8295846</v>
      </c>
      <c r="H16" s="112">
        <f>'3.a.számú melléklet'!W88</f>
        <v>5275029</v>
      </c>
    </row>
    <row r="17" spans="1:8" ht="20.100000000000001" customHeight="1" x14ac:dyDescent="0.25">
      <c r="A17" s="152"/>
      <c r="B17" s="153" t="s">
        <v>145</v>
      </c>
      <c r="C17" s="227">
        <f t="shared" ref="C17:H17" si="1">C16</f>
        <v>0</v>
      </c>
      <c r="D17" s="151">
        <f t="shared" si="1"/>
        <v>0</v>
      </c>
      <c r="E17" s="227">
        <f t="shared" si="1"/>
        <v>0</v>
      </c>
      <c r="F17" s="227">
        <f t="shared" si="1"/>
        <v>0</v>
      </c>
      <c r="G17" s="227">
        <f t="shared" si="1"/>
        <v>8295846</v>
      </c>
      <c r="H17" s="227">
        <f t="shared" si="1"/>
        <v>5275029</v>
      </c>
    </row>
    <row r="18" spans="1:8" ht="20.100000000000001" customHeight="1" x14ac:dyDescent="0.25">
      <c r="A18" s="20" t="s">
        <v>109</v>
      </c>
      <c r="B18" s="31" t="s">
        <v>71</v>
      </c>
      <c r="C18" s="114"/>
      <c r="D18" s="114"/>
      <c r="E18" s="114"/>
      <c r="F18" s="114"/>
      <c r="G18" s="114"/>
      <c r="H18" s="114"/>
    </row>
    <row r="19" spans="1:8" ht="20.100000000000001" customHeight="1" x14ac:dyDescent="0.2">
      <c r="A19" s="18" t="s">
        <v>132</v>
      </c>
      <c r="B19" s="97" t="s">
        <v>208</v>
      </c>
      <c r="C19" s="112">
        <f>'3.számú melléklet'!C34+'3.számú melléklet'!C35</f>
        <v>61000000</v>
      </c>
      <c r="D19" s="112">
        <f>'3.számú melléklet'!D34+'3.számú melléklet'!D35</f>
        <v>55500000</v>
      </c>
      <c r="E19" s="112">
        <f>'3.számú melléklet'!E34+'3.számú melléklet'!E35</f>
        <v>55500000</v>
      </c>
      <c r="F19" s="112">
        <f>'3.számú melléklet'!E34+'3.számú melléklet'!E35</f>
        <v>55500000</v>
      </c>
      <c r="G19" s="112">
        <f>'3.számú melléklet'!E34+'3.számú melléklet'!E35</f>
        <v>55500000</v>
      </c>
      <c r="H19" s="112">
        <f>'3.számú melléklet'!H34+'3.számú melléklet'!H35</f>
        <v>59771706</v>
      </c>
    </row>
    <row r="20" spans="1:8" ht="20.100000000000001" customHeight="1" x14ac:dyDescent="0.2">
      <c r="A20" s="18" t="s">
        <v>110</v>
      </c>
      <c r="B20" s="28" t="s">
        <v>111</v>
      </c>
      <c r="C20" s="112"/>
      <c r="D20" s="112"/>
      <c r="E20" s="112"/>
      <c r="F20" s="112"/>
      <c r="G20" s="112"/>
      <c r="H20" s="112"/>
    </row>
    <row r="21" spans="1:8" ht="20.100000000000001" customHeight="1" x14ac:dyDescent="0.2">
      <c r="A21" s="18" t="s">
        <v>149</v>
      </c>
      <c r="B21" s="95" t="s">
        <v>204</v>
      </c>
      <c r="C21" s="112">
        <f>'3.számú melléklet'!C37</f>
        <v>135000000</v>
      </c>
      <c r="D21" s="112">
        <f>'3.számú melléklet'!D37</f>
        <v>145000000</v>
      </c>
      <c r="E21" s="112">
        <f>'3.számú melléklet'!E37</f>
        <v>145000000</v>
      </c>
      <c r="F21" s="112">
        <f>'3.számú melléklet'!E37</f>
        <v>145000000</v>
      </c>
      <c r="G21" s="112">
        <f>'3.számú melléklet'!G37</f>
        <v>176850023</v>
      </c>
      <c r="H21" s="112">
        <f>'3.számú melléklet'!H37</f>
        <v>176850023</v>
      </c>
    </row>
    <row r="22" spans="1:8" ht="20.100000000000001" customHeight="1" x14ac:dyDescent="0.2">
      <c r="A22" s="103" t="s">
        <v>205</v>
      </c>
      <c r="B22" s="28" t="s">
        <v>150</v>
      </c>
      <c r="C22" s="112">
        <f>'3.számú melléklet'!C38</f>
        <v>8000000</v>
      </c>
      <c r="D22" s="112">
        <f>'3.számú melléklet'!D38</f>
        <v>9000000</v>
      </c>
      <c r="E22" s="112">
        <f>'3.számú melléklet'!E38</f>
        <v>9000000</v>
      </c>
      <c r="F22" s="112">
        <f>'3.számú melléklet'!E38</f>
        <v>9000000</v>
      </c>
      <c r="G22" s="112">
        <f>'3.számú melléklet'!G38</f>
        <v>10019063</v>
      </c>
      <c r="H22" s="112">
        <f>'3.számú melléklet'!H38</f>
        <v>10019063</v>
      </c>
    </row>
    <row r="23" spans="1:8" ht="20.100000000000001" customHeight="1" x14ac:dyDescent="0.2">
      <c r="A23" s="103" t="s">
        <v>206</v>
      </c>
      <c r="B23" s="95" t="s">
        <v>207</v>
      </c>
      <c r="C23" s="112">
        <f>'3.számú melléklet'!C36</f>
        <v>155000000</v>
      </c>
      <c r="D23" s="112">
        <f>'3.számú melléklet'!D36</f>
        <v>200000000</v>
      </c>
      <c r="E23" s="112">
        <f>'3.számú melléklet'!E36</f>
        <v>200000000</v>
      </c>
      <c r="F23" s="112">
        <f>'3.számú melléklet'!E36</f>
        <v>200000000</v>
      </c>
      <c r="G23" s="112">
        <f>'3.számú melléklet'!G36</f>
        <v>233210310</v>
      </c>
      <c r="H23" s="112">
        <f>'3.számú melléklet'!H36</f>
        <v>233210310</v>
      </c>
    </row>
    <row r="24" spans="1:8" ht="20.100000000000001" customHeight="1" x14ac:dyDescent="0.2">
      <c r="A24" s="18" t="s">
        <v>133</v>
      </c>
      <c r="B24" s="28" t="s">
        <v>134</v>
      </c>
      <c r="C24" s="112">
        <f>'3.számú melléklet'!C39</f>
        <v>1000000</v>
      </c>
      <c r="D24" s="112">
        <f>'3.számú melléklet'!D39</f>
        <v>500000</v>
      </c>
      <c r="E24" s="112">
        <f>'3.számú melléklet'!E39</f>
        <v>500000</v>
      </c>
      <c r="F24" s="112">
        <f>'3.számú melléklet'!E39</f>
        <v>500000</v>
      </c>
      <c r="G24" s="112">
        <f>'3.számú melléklet'!G39</f>
        <v>1360789</v>
      </c>
      <c r="H24" s="112">
        <f>'3.számú melléklet'!H39</f>
        <v>1360789</v>
      </c>
    </row>
    <row r="25" spans="1:8" ht="20.100000000000001" customHeight="1" x14ac:dyDescent="0.25">
      <c r="A25" s="149"/>
      <c r="B25" s="154" t="s">
        <v>152</v>
      </c>
      <c r="C25" s="227">
        <f t="shared" ref="C25:H25" si="2">C19+C21+C22+C23+C24</f>
        <v>360000000</v>
      </c>
      <c r="D25" s="151">
        <f t="shared" si="2"/>
        <v>410000000</v>
      </c>
      <c r="E25" s="227">
        <f t="shared" si="2"/>
        <v>410000000</v>
      </c>
      <c r="F25" s="227">
        <f t="shared" si="2"/>
        <v>410000000</v>
      </c>
      <c r="G25" s="227">
        <f>'3.számú melléklet'!G40</f>
        <v>481211891</v>
      </c>
      <c r="H25" s="227">
        <f t="shared" si="2"/>
        <v>481211891</v>
      </c>
    </row>
    <row r="26" spans="1:8" ht="20.100000000000001" customHeight="1" x14ac:dyDescent="0.25">
      <c r="A26" s="155" t="s">
        <v>112</v>
      </c>
      <c r="B26" s="150" t="s">
        <v>25</v>
      </c>
      <c r="C26" s="227">
        <f>'3.számú melléklet'!C41+'3.számú melléklet'!C66+'3.számú melléklet'!C72</f>
        <v>80086000</v>
      </c>
      <c r="D26" s="151">
        <f>'3.a.számú melléklet'!AC88</f>
        <v>129671855</v>
      </c>
      <c r="E26" s="227">
        <f>'3.a.számú melléklet'!AD88</f>
        <v>141337535</v>
      </c>
      <c r="F26" s="227">
        <f>'3.a.számú melléklet'!AE88</f>
        <v>141337535</v>
      </c>
      <c r="G26" s="227">
        <f>'3.a.számú melléklet'!AF88</f>
        <v>135557220</v>
      </c>
      <c r="H26" s="227">
        <f>'3.a.számú melléklet'!AG88</f>
        <v>135478157</v>
      </c>
    </row>
    <row r="27" spans="1:8" ht="20.100000000000001" customHeight="1" x14ac:dyDescent="0.25">
      <c r="A27" s="20" t="s">
        <v>113</v>
      </c>
      <c r="B27" s="30" t="s">
        <v>51</v>
      </c>
      <c r="C27" s="115"/>
      <c r="D27" s="115"/>
      <c r="E27" s="115"/>
      <c r="F27" s="115"/>
      <c r="G27" s="115"/>
      <c r="H27" s="115"/>
    </row>
    <row r="28" spans="1:8" ht="20.100000000000001" customHeight="1" x14ac:dyDescent="0.2">
      <c r="A28" s="18" t="s">
        <v>136</v>
      </c>
      <c r="B28" s="28" t="s">
        <v>137</v>
      </c>
      <c r="C28" s="112"/>
      <c r="D28" s="112">
        <f>'3.a.számú melléklet'!AU88</f>
        <v>5000000</v>
      </c>
      <c r="E28" s="112">
        <f>'3.a.számú melléklet'!AV88</f>
        <v>7572520</v>
      </c>
      <c r="F28" s="112">
        <f>'3.a.számú melléklet'!AW88</f>
        <v>7572520</v>
      </c>
      <c r="G28" s="112">
        <f>'3.a.számú melléklet'!AX88</f>
        <v>7572520</v>
      </c>
      <c r="H28" s="112">
        <f>'3.a.számú melléklet'!AY88</f>
        <v>7572520</v>
      </c>
    </row>
    <row r="29" spans="1:8" ht="20.100000000000001" customHeight="1" x14ac:dyDescent="0.2">
      <c r="A29" s="103" t="s">
        <v>209</v>
      </c>
      <c r="B29" s="95" t="s">
        <v>210</v>
      </c>
      <c r="C29" s="112"/>
      <c r="D29" s="112"/>
      <c r="E29" s="112"/>
      <c r="F29" s="112"/>
      <c r="G29" s="112"/>
      <c r="H29" s="112"/>
    </row>
    <row r="30" spans="1:8" ht="20.100000000000001" customHeight="1" x14ac:dyDescent="0.25">
      <c r="A30" s="149"/>
      <c r="B30" s="150" t="s">
        <v>146</v>
      </c>
      <c r="C30" s="227">
        <f>'3.számú melléklet'!C44</f>
        <v>0</v>
      </c>
      <c r="D30" s="151">
        <f t="shared" ref="D30:H30" si="3">SUM(D28:D29)</f>
        <v>5000000</v>
      </c>
      <c r="E30" s="227">
        <f t="shared" si="3"/>
        <v>7572520</v>
      </c>
      <c r="F30" s="227">
        <f t="shared" si="3"/>
        <v>7572520</v>
      </c>
      <c r="G30" s="227">
        <f t="shared" si="3"/>
        <v>7572520</v>
      </c>
      <c r="H30" s="227">
        <f t="shared" si="3"/>
        <v>7572520</v>
      </c>
    </row>
    <row r="31" spans="1:8" ht="20.100000000000001" customHeight="1" x14ac:dyDescent="0.25">
      <c r="A31" s="20" t="s">
        <v>114</v>
      </c>
      <c r="B31" s="30" t="s">
        <v>115</v>
      </c>
      <c r="C31" s="113"/>
      <c r="D31" s="113"/>
      <c r="E31" s="113"/>
      <c r="F31" s="113"/>
      <c r="G31" s="113"/>
      <c r="H31" s="113"/>
    </row>
    <row r="32" spans="1:8" ht="20.100000000000001" customHeight="1" x14ac:dyDescent="0.2">
      <c r="A32" s="103" t="s">
        <v>211</v>
      </c>
      <c r="B32" s="95" t="s">
        <v>219</v>
      </c>
      <c r="C32" s="112">
        <f>'3.számú melléklet'!C46</f>
        <v>900000</v>
      </c>
      <c r="D32" s="112">
        <f>'3.a.számú melléklet'!AH88</f>
        <v>570000</v>
      </c>
      <c r="E32" s="112">
        <f>'3.a.számú melléklet'!AI88</f>
        <v>570000</v>
      </c>
      <c r="F32" s="112">
        <f>'3.a.számú melléklet'!AJ88</f>
        <v>570000</v>
      </c>
      <c r="G32" s="112">
        <f>'3.a.számú melléklet'!AK88</f>
        <v>570000</v>
      </c>
      <c r="H32" s="112">
        <f>'3.a.számú melléklet'!AL88</f>
        <v>317000</v>
      </c>
    </row>
    <row r="33" spans="1:8" ht="20.100000000000001" customHeight="1" x14ac:dyDescent="0.2">
      <c r="A33" s="103" t="s">
        <v>212</v>
      </c>
      <c r="B33" s="95" t="s">
        <v>213</v>
      </c>
      <c r="C33" s="112">
        <f>'3.számú melléklet'!C47</f>
        <v>0</v>
      </c>
      <c r="D33" s="112">
        <f>'3.a.számú melléklet'!AM88</f>
        <v>10000</v>
      </c>
      <c r="E33" s="112">
        <f>'3.a.számú melléklet'!AN88</f>
        <v>5011000</v>
      </c>
      <c r="F33" s="112">
        <f>'3.a.számú melléklet'!AO88</f>
        <v>5011000</v>
      </c>
      <c r="G33" s="112">
        <f>'3.a.számú melléklet'!AP88</f>
        <v>5011000</v>
      </c>
      <c r="H33" s="112">
        <f>'3.a.számú melléklet'!AQ88</f>
        <v>5011000</v>
      </c>
    </row>
    <row r="34" spans="1:8" ht="20.100000000000001" customHeight="1" x14ac:dyDescent="0.25">
      <c r="A34" s="149"/>
      <c r="B34" s="150" t="s">
        <v>147</v>
      </c>
      <c r="C34" s="227">
        <f t="shared" ref="C34:H34" si="4">SUM(C32:C33)</f>
        <v>900000</v>
      </c>
      <c r="D34" s="151">
        <f t="shared" si="4"/>
        <v>580000</v>
      </c>
      <c r="E34" s="227">
        <f t="shared" si="4"/>
        <v>5581000</v>
      </c>
      <c r="F34" s="227">
        <f t="shared" si="4"/>
        <v>5581000</v>
      </c>
      <c r="G34" s="227">
        <f t="shared" si="4"/>
        <v>5581000</v>
      </c>
      <c r="H34" s="227">
        <f t="shared" si="4"/>
        <v>5328000</v>
      </c>
    </row>
    <row r="35" spans="1:8" ht="20.100000000000001" customHeight="1" x14ac:dyDescent="0.25">
      <c r="A35" s="21" t="s">
        <v>116</v>
      </c>
      <c r="B35" s="30" t="s">
        <v>117</v>
      </c>
      <c r="C35" s="113"/>
      <c r="D35" s="113"/>
      <c r="E35" s="113"/>
      <c r="F35" s="113"/>
      <c r="G35" s="113"/>
      <c r="H35" s="113"/>
    </row>
    <row r="36" spans="1:8" ht="20.100000000000001" customHeight="1" x14ac:dyDescent="0.2">
      <c r="A36" s="111" t="s">
        <v>214</v>
      </c>
      <c r="B36" s="97" t="s">
        <v>343</v>
      </c>
      <c r="C36" s="116">
        <f>'3.számú melléklet'!C50</f>
        <v>1500000</v>
      </c>
      <c r="D36" s="116">
        <f>'3.a.számú melléklet'!AZ88</f>
        <v>880000</v>
      </c>
      <c r="E36" s="116">
        <f>'3.a.számú melléklet'!BA88</f>
        <v>880000</v>
      </c>
      <c r="F36" s="116">
        <f>'3.a.számú melléklet'!BB88</f>
        <v>880000</v>
      </c>
      <c r="G36" s="116">
        <f>'3.a.számú melléklet'!BC88</f>
        <v>909178</v>
      </c>
      <c r="H36" s="116">
        <f>'3.a.számú melléklet'!BD88</f>
        <v>909178</v>
      </c>
    </row>
    <row r="37" spans="1:8" ht="20.100000000000001" customHeight="1" x14ac:dyDescent="0.2">
      <c r="A37" s="111" t="s">
        <v>215</v>
      </c>
      <c r="B37" s="97" t="s">
        <v>216</v>
      </c>
      <c r="C37" s="116">
        <f>'3.számú melléklet'!C51</f>
        <v>641000</v>
      </c>
      <c r="D37" s="116">
        <f>'3.a.számú melléklet'!BE88</f>
        <v>509844</v>
      </c>
      <c r="E37" s="116">
        <f>'3.a.számú melléklet'!BF88</f>
        <v>816025</v>
      </c>
      <c r="F37" s="116">
        <f>'3.a.számú melléklet'!BG88</f>
        <v>816025</v>
      </c>
      <c r="G37" s="116">
        <f>'3.a.számú melléklet'!BH88</f>
        <v>1047364</v>
      </c>
      <c r="H37" s="116">
        <f>'3.a.számú melléklet'!BI88</f>
        <v>1047364</v>
      </c>
    </row>
    <row r="38" spans="1:8" ht="20.100000000000001" customHeight="1" x14ac:dyDescent="0.25">
      <c r="A38" s="156"/>
      <c r="B38" s="150" t="s">
        <v>148</v>
      </c>
      <c r="C38" s="157">
        <f t="shared" ref="C38:H38" si="5">SUM(C36:C37)</f>
        <v>2141000</v>
      </c>
      <c r="D38" s="157">
        <f t="shared" si="5"/>
        <v>1389844</v>
      </c>
      <c r="E38" s="157">
        <f t="shared" si="5"/>
        <v>1696025</v>
      </c>
      <c r="F38" s="157">
        <f t="shared" si="5"/>
        <v>1696025</v>
      </c>
      <c r="G38" s="157">
        <f t="shared" si="5"/>
        <v>1956542</v>
      </c>
      <c r="H38" s="157">
        <f t="shared" si="5"/>
        <v>1956542</v>
      </c>
    </row>
    <row r="39" spans="1:8" ht="20.100000000000001" customHeight="1" x14ac:dyDescent="0.25">
      <c r="A39" s="159" t="s">
        <v>118</v>
      </c>
      <c r="B39" s="160" t="s">
        <v>119</v>
      </c>
      <c r="C39" s="161">
        <f>C14+C25+C26+C34+C38</f>
        <v>903501335</v>
      </c>
      <c r="D39" s="161">
        <f>D14+D17+D25+D26+D30+D34+D38</f>
        <v>896882093</v>
      </c>
      <c r="E39" s="161">
        <f>E14+E17+E25+E26+E30+E34+E38</f>
        <v>970448038</v>
      </c>
      <c r="F39" s="161">
        <f>F14+F17+F25+F26+F30+F34+F38</f>
        <v>980031468</v>
      </c>
      <c r="G39" s="161">
        <f>G14+G17+G25+G26+G30+G34+G38</f>
        <v>1057867154</v>
      </c>
      <c r="H39" s="161">
        <f>H14+H17+H25+H26+H30+H34+H38</f>
        <v>1054234274</v>
      </c>
    </row>
    <row r="40" spans="1:8" ht="20.100000000000001" customHeight="1" x14ac:dyDescent="0.25">
      <c r="A40" s="155" t="s">
        <v>520</v>
      </c>
      <c r="B40" s="150" t="s">
        <v>521</v>
      </c>
      <c r="C40" s="227">
        <f>'3.számú melléklet'!C59+'3.számú melléklet'!C67</f>
        <v>77352000</v>
      </c>
      <c r="D40" s="227">
        <f>'3.a.számú melléklet'!BJ88+'3.a.számú melléklet'!BO88+'3.a.számú melléklet'!BT88+'3.a.számú melléklet'!BY88</f>
        <v>231522907</v>
      </c>
      <c r="E40" s="227">
        <f>'3.a.számú melléklet'!BK88+'3.a.számú melléklet'!BP88+'3.a.számú melléklet'!BU88+'3.a.számú melléklet'!BZ88</f>
        <v>384784046</v>
      </c>
      <c r="F40" s="227">
        <f>'3.a.számú melléklet'!BL88+'3.a.számú melléklet'!BQ88+'3.a.számú melléklet'!BV88+'3.a.számú melléklet'!CA88</f>
        <v>384784046</v>
      </c>
      <c r="G40" s="227">
        <f>'3.a.számú melléklet'!BM88+'3.a.számú melléklet'!BR88+'3.a.számú melléklet'!BW88+'3.a.számú melléklet'!CB88</f>
        <v>260058134</v>
      </c>
      <c r="H40" s="227">
        <f>'3.a.számú melléklet'!BN88+'3.a.számú melléklet'!BS88+'3.a.számú melléklet'!BX88+'3.a.számú melléklet'!CC88</f>
        <v>260058134</v>
      </c>
    </row>
    <row r="41" spans="1:8" ht="20.100000000000001" customHeight="1" x14ac:dyDescent="0.25">
      <c r="A41" s="590" t="s">
        <v>151</v>
      </c>
      <c r="B41" s="591"/>
      <c r="C41" s="158">
        <f t="shared" ref="C41:H41" si="6">C39+C40</f>
        <v>980853335</v>
      </c>
      <c r="D41" s="158">
        <f t="shared" si="6"/>
        <v>1128405000</v>
      </c>
      <c r="E41" s="158">
        <f t="shared" si="6"/>
        <v>1355232084</v>
      </c>
      <c r="F41" s="158">
        <f t="shared" si="6"/>
        <v>1364815514</v>
      </c>
      <c r="G41" s="158">
        <f t="shared" si="6"/>
        <v>1317925288</v>
      </c>
      <c r="H41" s="158">
        <f t="shared" si="6"/>
        <v>1314292408</v>
      </c>
    </row>
    <row r="42" spans="1:8" ht="25.5" customHeight="1" x14ac:dyDescent="0.2">
      <c r="A42" s="37" t="s">
        <v>153</v>
      </c>
      <c r="B42" s="80" t="s">
        <v>217</v>
      </c>
      <c r="C42" s="271"/>
      <c r="D42" s="271"/>
      <c r="E42" s="271"/>
      <c r="F42" s="271"/>
      <c r="G42" s="271"/>
      <c r="H42" s="271"/>
    </row>
    <row r="43" spans="1:8" ht="17.25" customHeight="1" x14ac:dyDescent="0.2">
      <c r="A43" s="531" t="s">
        <v>120</v>
      </c>
      <c r="B43" s="168" t="s">
        <v>154</v>
      </c>
      <c r="C43" s="169">
        <v>209657815</v>
      </c>
      <c r="D43" s="169">
        <f>'4.számú melléklet'!E84</f>
        <v>221834921</v>
      </c>
      <c r="E43" s="169">
        <f>'4.számú melléklet'!F84</f>
        <v>252802508</v>
      </c>
      <c r="F43" s="169">
        <f>'4.számú melléklet'!G84</f>
        <v>255262456</v>
      </c>
      <c r="G43" s="169">
        <f>'4.számú melléklet'!H84</f>
        <v>258262356</v>
      </c>
      <c r="H43" s="169">
        <f>'4.számú melléklet'!I84</f>
        <v>255525408</v>
      </c>
    </row>
    <row r="44" spans="1:8" ht="20.100000000000001" customHeight="1" x14ac:dyDescent="0.2">
      <c r="A44" s="167" t="s">
        <v>121</v>
      </c>
      <c r="B44" s="168" t="s">
        <v>155</v>
      </c>
      <c r="C44" s="170">
        <v>56398052</v>
      </c>
      <c r="D44" s="170">
        <f>'4.számú melléklet'!J84</f>
        <v>52720046</v>
      </c>
      <c r="E44" s="170">
        <f>'4.számú melléklet'!K84</f>
        <v>56465649</v>
      </c>
      <c r="F44" s="170">
        <f>'4.számú melléklet'!L84</f>
        <v>57006838</v>
      </c>
      <c r="G44" s="170">
        <f>'4.számú melléklet'!M84</f>
        <v>60908163</v>
      </c>
      <c r="H44" s="170">
        <f>'4.számú melléklet'!N84</f>
        <v>60296789</v>
      </c>
    </row>
    <row r="45" spans="1:8" ht="20.100000000000001" customHeight="1" x14ac:dyDescent="0.2">
      <c r="A45" s="171" t="s">
        <v>122</v>
      </c>
      <c r="B45" s="168" t="s">
        <v>123</v>
      </c>
      <c r="C45" s="170">
        <v>414368294</v>
      </c>
      <c r="D45" s="170">
        <f>'4.számú melléklet'!O84</f>
        <v>411780530</v>
      </c>
      <c r="E45" s="170">
        <f>'4.számú melléklet'!P84</f>
        <v>423980750</v>
      </c>
      <c r="F45" s="170">
        <f>'4.számú melléklet'!Q84</f>
        <v>427852515</v>
      </c>
      <c r="G45" s="170">
        <f>'4.számú melléklet'!R84</f>
        <v>428026101</v>
      </c>
      <c r="H45" s="170">
        <f>'4.számú melléklet'!S84</f>
        <v>411246823</v>
      </c>
    </row>
    <row r="46" spans="1:8" ht="20.100000000000001" customHeight="1" x14ac:dyDescent="0.2">
      <c r="A46" s="171" t="s">
        <v>124</v>
      </c>
      <c r="B46" s="168" t="s">
        <v>35</v>
      </c>
      <c r="C46" s="170">
        <v>7000000</v>
      </c>
      <c r="D46" s="170">
        <f>'4.számú melléklet'!T84</f>
        <v>8500000</v>
      </c>
      <c r="E46" s="170">
        <f>'4.számú melléklet'!U84</f>
        <v>8500000</v>
      </c>
      <c r="F46" s="170">
        <f>'4.számú melléklet'!V84</f>
        <v>8660000</v>
      </c>
      <c r="G46" s="170">
        <f>'4.számú melléklet'!W84</f>
        <v>8382200</v>
      </c>
      <c r="H46" s="170">
        <f>'4.számú melléklet'!X84</f>
        <v>4736020</v>
      </c>
    </row>
    <row r="47" spans="1:8" ht="20.100000000000001" customHeight="1" x14ac:dyDescent="0.2">
      <c r="A47" s="171" t="s">
        <v>125</v>
      </c>
      <c r="B47" s="168" t="s">
        <v>126</v>
      </c>
      <c r="C47" s="170">
        <v>168539500</v>
      </c>
      <c r="D47" s="170">
        <f>'4.számú melléklet'!Y84+'4.számú melléklet'!AD84+'4.számú melléklet'!AI84+'4.számú melléklet'!AN84+'4.számú melléklet'!AS84</f>
        <v>293104000</v>
      </c>
      <c r="E47" s="170">
        <f>'4.számú melléklet'!Z84+'4.számú melléklet'!AE84+'4.számú melléklet'!AJ84+'4.számú melléklet'!AO84+'4.számú melléklet'!AT84</f>
        <v>313761988</v>
      </c>
      <c r="F47" s="170">
        <f>'4.számú melléklet'!AA84+'4.számú melléklet'!AF84+'4.számú melléklet'!AK84+'4.számú melléklet'!AP84+'4.számú melléklet'!AU84</f>
        <v>318921251</v>
      </c>
      <c r="G47" s="170">
        <f>'4.számú melléklet'!AB84+'4.számú melléklet'!AG84+'4.számú melléklet'!AL84+'4.számú melléklet'!AQ84+'4.számú melléklet'!AV84</f>
        <v>157558331</v>
      </c>
      <c r="H47" s="170">
        <f>'4.számú melléklet'!AC84+'4.számú melléklet'!AH84+'4.számú melléklet'!AM84+'4.számú melléklet'!AR84</f>
        <v>151951148</v>
      </c>
    </row>
    <row r="48" spans="1:8" ht="20.100000000000001" customHeight="1" x14ac:dyDescent="0.2">
      <c r="A48" s="171"/>
      <c r="B48" s="168" t="s">
        <v>317</v>
      </c>
      <c r="C48" s="170">
        <v>68338000</v>
      </c>
      <c r="D48" s="170">
        <f>'4.számú melléklet'!AS84</f>
        <v>204110000</v>
      </c>
      <c r="E48" s="170">
        <f>'4.számú melléklet'!AT84</f>
        <v>188239236</v>
      </c>
      <c r="F48" s="170">
        <f>'4.számú melléklet'!AU84</f>
        <v>189508653</v>
      </c>
      <c r="G48" s="170">
        <f>'4.számú melléklet'!AV84</f>
        <v>4759047</v>
      </c>
      <c r="H48" s="170"/>
    </row>
    <row r="49" spans="1:8" ht="20.100000000000001" customHeight="1" x14ac:dyDescent="0.25">
      <c r="A49" s="164"/>
      <c r="B49" s="165" t="s">
        <v>156</v>
      </c>
      <c r="C49" s="166">
        <f t="shared" ref="C49:H49" si="7">C43+C44+C45+C46+C47</f>
        <v>855963661</v>
      </c>
      <c r="D49" s="166">
        <f t="shared" si="7"/>
        <v>987939497</v>
      </c>
      <c r="E49" s="166">
        <f t="shared" si="7"/>
        <v>1055510895</v>
      </c>
      <c r="F49" s="166">
        <f t="shared" si="7"/>
        <v>1067703060</v>
      </c>
      <c r="G49" s="166">
        <f t="shared" si="7"/>
        <v>913137151</v>
      </c>
      <c r="H49" s="166">
        <f t="shared" si="7"/>
        <v>883756188</v>
      </c>
    </row>
    <row r="50" spans="1:8" ht="20.100000000000001" customHeight="1" x14ac:dyDescent="0.25">
      <c r="A50" s="162" t="s">
        <v>127</v>
      </c>
      <c r="B50" s="172" t="s">
        <v>128</v>
      </c>
      <c r="C50" s="163">
        <v>86085000</v>
      </c>
      <c r="D50" s="163">
        <f>'4.számú melléklet'!AY84</f>
        <v>71467985</v>
      </c>
      <c r="E50" s="163">
        <f>'4.számú melléklet'!AZ84</f>
        <v>81156653</v>
      </c>
      <c r="F50" s="163">
        <f>'4.számú melléklet'!BA84</f>
        <v>79297145</v>
      </c>
      <c r="G50" s="163">
        <f>'4.számú melléklet'!BB84</f>
        <v>91417919</v>
      </c>
      <c r="H50" s="163">
        <f>'4.számú melléklet'!BC84</f>
        <v>67463331</v>
      </c>
    </row>
    <row r="51" spans="1:8" ht="20.100000000000001" customHeight="1" x14ac:dyDescent="0.25">
      <c r="A51" s="162" t="s">
        <v>129</v>
      </c>
      <c r="B51" s="172" t="s">
        <v>52</v>
      </c>
      <c r="C51" s="163">
        <v>8585000</v>
      </c>
      <c r="D51" s="163">
        <f>'4.számú melléklet'!BD84</f>
        <v>42494750</v>
      </c>
      <c r="E51" s="163">
        <f>'4.számú melléklet'!BE84</f>
        <v>52061768</v>
      </c>
      <c r="F51" s="163">
        <f>'4.számú melléklet'!BF84</f>
        <v>51312541</v>
      </c>
      <c r="G51" s="163">
        <f>'4.számú melléklet'!BG84</f>
        <v>35851435</v>
      </c>
      <c r="H51" s="163">
        <f>'4.számú melléklet'!BH84</f>
        <v>32376540</v>
      </c>
    </row>
    <row r="52" spans="1:8" ht="20.100000000000001" customHeight="1" x14ac:dyDescent="0.25">
      <c r="A52" s="162" t="s">
        <v>130</v>
      </c>
      <c r="B52" s="172" t="s">
        <v>131</v>
      </c>
      <c r="C52" s="163">
        <v>3905000</v>
      </c>
      <c r="D52" s="163">
        <f>'4.számú melléklet'!BI84+'4.számú melléklet'!BN84+'4.számú melléklet'!BS84</f>
        <v>3905000</v>
      </c>
      <c r="E52" s="163">
        <f>'4.számú melléklet'!BJ84+'4.számú melléklet'!BO84+'4.számú melléklet'!BT84</f>
        <v>3905000</v>
      </c>
      <c r="F52" s="163">
        <f>'4.számú melléklet'!BK84+'4.számú melléklet'!BP84+'4.számú melléklet'!BU84</f>
        <v>3905000</v>
      </c>
      <c r="G52" s="163">
        <f>'4.számú melléklet'!BL84+'4.számú melléklet'!BQ84+'4.számú melléklet'!BV84</f>
        <v>13695852</v>
      </c>
      <c r="H52" s="163">
        <f>'4.számú melléklet'!BM84+'4.számú melléklet'!BR84+'4.számú melléklet'!BW84</f>
        <v>2095852</v>
      </c>
    </row>
    <row r="53" spans="1:8" ht="20.100000000000001" customHeight="1" x14ac:dyDescent="0.25">
      <c r="A53" s="164"/>
      <c r="B53" s="173" t="s">
        <v>157</v>
      </c>
      <c r="C53" s="166">
        <f t="shared" ref="C53:H53" si="8">C50+C51+C52</f>
        <v>98575000</v>
      </c>
      <c r="D53" s="166">
        <f t="shared" si="8"/>
        <v>117867735</v>
      </c>
      <c r="E53" s="166">
        <f t="shared" si="8"/>
        <v>137123421</v>
      </c>
      <c r="F53" s="166">
        <f t="shared" si="8"/>
        <v>134514686</v>
      </c>
      <c r="G53" s="166">
        <f t="shared" si="8"/>
        <v>140965206</v>
      </c>
      <c r="H53" s="166">
        <f t="shared" si="8"/>
        <v>101935723</v>
      </c>
    </row>
    <row r="54" spans="1:8" ht="20.100000000000001" customHeight="1" x14ac:dyDescent="0.25">
      <c r="A54" s="38" t="s">
        <v>267</v>
      </c>
      <c r="B54" s="353" t="s">
        <v>268</v>
      </c>
      <c r="C54" s="354">
        <f t="shared" ref="C54:H54" si="9">C49+C53</f>
        <v>954538661</v>
      </c>
      <c r="D54" s="354">
        <f t="shared" si="9"/>
        <v>1105807232</v>
      </c>
      <c r="E54" s="354">
        <f t="shared" si="9"/>
        <v>1192634316</v>
      </c>
      <c r="F54" s="354">
        <f t="shared" si="9"/>
        <v>1202217746</v>
      </c>
      <c r="G54" s="354">
        <f t="shared" si="9"/>
        <v>1054102357</v>
      </c>
      <c r="H54" s="354">
        <f t="shared" si="9"/>
        <v>985691911</v>
      </c>
    </row>
    <row r="55" spans="1:8" ht="20.100000000000001" customHeight="1" x14ac:dyDescent="0.25">
      <c r="A55" s="38" t="s">
        <v>158</v>
      </c>
      <c r="B55" s="36" t="s">
        <v>159</v>
      </c>
      <c r="C55" s="117">
        <v>26314674</v>
      </c>
      <c r="D55" s="117">
        <f>'4.számú melléklet'!BX84+'4.számú melléklet'!CC84+'4.számú melléklet'!CH84</f>
        <v>22597768</v>
      </c>
      <c r="E55" s="117">
        <f>'4.számú melléklet'!BY84+'4.számú melléklet'!CD84+'4.számú melléklet'!CI84</f>
        <v>162597768</v>
      </c>
      <c r="F55" s="117">
        <f>'4.számú melléklet'!BZ84+'4.számú melléklet'!CE84+'4.számú melléklet'!CJ84</f>
        <v>162597768</v>
      </c>
      <c r="G55" s="117">
        <f>'4.számú melléklet'!CA84+'4.számú melléklet'!CF84+'4.számú melléklet'!CK84</f>
        <v>263822931</v>
      </c>
      <c r="H55" s="117">
        <f>'4.számú melléklet'!CB84+'4.számú melléklet'!CG84+'4.számú melléklet'!CL84</f>
        <v>263822931</v>
      </c>
    </row>
    <row r="56" spans="1:8" ht="20.100000000000001" customHeight="1" x14ac:dyDescent="0.25">
      <c r="A56" s="584" t="s">
        <v>160</v>
      </c>
      <c r="B56" s="585"/>
      <c r="C56" s="118">
        <f t="shared" ref="C56:H56" si="10">C49+C53+C55</f>
        <v>980853335</v>
      </c>
      <c r="D56" s="118">
        <f t="shared" si="10"/>
        <v>1128405000</v>
      </c>
      <c r="E56" s="118">
        <f t="shared" si="10"/>
        <v>1355232084</v>
      </c>
      <c r="F56" s="118">
        <f t="shared" si="10"/>
        <v>1364815514</v>
      </c>
      <c r="G56" s="118">
        <f t="shared" si="10"/>
        <v>1317925288</v>
      </c>
      <c r="H56" s="118">
        <f t="shared" si="10"/>
        <v>1249514842</v>
      </c>
    </row>
    <row r="57" spans="1:8" ht="15" x14ac:dyDescent="0.2">
      <c r="A57" s="12"/>
      <c r="B57" s="12"/>
      <c r="C57" s="12"/>
      <c r="E57" s="383"/>
      <c r="F57" s="383"/>
      <c r="G57" s="383"/>
    </row>
    <row r="58" spans="1:8" ht="14.25" x14ac:dyDescent="0.2">
      <c r="A58" s="19"/>
      <c r="B58" s="19"/>
      <c r="C58" s="19"/>
    </row>
    <row r="59" spans="1:8" ht="14.25" x14ac:dyDescent="0.2">
      <c r="A59" s="19"/>
      <c r="B59" s="19"/>
      <c r="C59" s="19"/>
    </row>
    <row r="60" spans="1:8" ht="14.25" x14ac:dyDescent="0.2">
      <c r="A60" s="19"/>
      <c r="B60" s="19"/>
      <c r="C60" s="19"/>
    </row>
    <row r="61" spans="1:8" ht="14.25" x14ac:dyDescent="0.2">
      <c r="A61" s="19"/>
      <c r="B61" s="19"/>
      <c r="C61" s="19"/>
    </row>
    <row r="62" spans="1:8" ht="14.25" x14ac:dyDescent="0.2">
      <c r="A62" s="19"/>
      <c r="B62" s="19"/>
      <c r="C62" s="19"/>
    </row>
    <row r="63" spans="1:8" ht="14.25" x14ac:dyDescent="0.2">
      <c r="A63" s="19"/>
      <c r="B63" s="19"/>
      <c r="C63" s="19"/>
    </row>
    <row r="64" spans="1:8" ht="14.25" x14ac:dyDescent="0.2">
      <c r="A64" s="19"/>
      <c r="B64" s="19"/>
      <c r="C64" s="19"/>
    </row>
    <row r="65" spans="1:3" ht="14.25" x14ac:dyDescent="0.2">
      <c r="A65" s="19"/>
      <c r="B65" s="19"/>
      <c r="C65" s="19"/>
    </row>
    <row r="66" spans="1:3" ht="14.25" x14ac:dyDescent="0.2">
      <c r="A66" s="19"/>
      <c r="B66" s="19"/>
      <c r="C66" s="19"/>
    </row>
    <row r="67" spans="1:3" ht="14.25" x14ac:dyDescent="0.2">
      <c r="A67" s="19"/>
      <c r="B67" s="19"/>
      <c r="C67" s="19"/>
    </row>
    <row r="68" spans="1:3" ht="14.25" x14ac:dyDescent="0.2">
      <c r="A68" s="19"/>
      <c r="B68" s="19"/>
      <c r="C68" s="19"/>
    </row>
    <row r="69" spans="1:3" ht="14.25" x14ac:dyDescent="0.2">
      <c r="A69" s="19"/>
      <c r="B69" s="19"/>
      <c r="C69" s="19"/>
    </row>
    <row r="70" spans="1:3" ht="14.25" x14ac:dyDescent="0.2">
      <c r="A70" s="19"/>
      <c r="B70" s="19"/>
      <c r="C70" s="19"/>
    </row>
    <row r="71" spans="1:3" ht="14.25" x14ac:dyDescent="0.2">
      <c r="A71" s="19"/>
      <c r="B71" s="19"/>
      <c r="C71" s="19"/>
    </row>
    <row r="72" spans="1:3" ht="14.25" x14ac:dyDescent="0.2">
      <c r="A72" s="19"/>
      <c r="B72" s="19"/>
      <c r="C72" s="19"/>
    </row>
    <row r="73" spans="1:3" ht="14.25" x14ac:dyDescent="0.2">
      <c r="A73" s="19"/>
      <c r="B73" s="19"/>
      <c r="C73" s="19"/>
    </row>
    <row r="74" spans="1:3" ht="14.25" x14ac:dyDescent="0.2">
      <c r="A74" s="19"/>
      <c r="B74" s="19"/>
      <c r="C74" s="19"/>
    </row>
    <row r="75" spans="1:3" ht="14.25" x14ac:dyDescent="0.2">
      <c r="A75" s="19"/>
      <c r="B75" s="19"/>
      <c r="C75" s="19"/>
    </row>
    <row r="76" spans="1:3" ht="14.25" x14ac:dyDescent="0.2">
      <c r="A76" s="19"/>
      <c r="B76" s="19"/>
      <c r="C76" s="19"/>
    </row>
    <row r="77" spans="1:3" ht="14.25" x14ac:dyDescent="0.2">
      <c r="A77" s="19"/>
      <c r="B77" s="19"/>
      <c r="C77" s="19"/>
    </row>
    <row r="78" spans="1:3" ht="14.25" x14ac:dyDescent="0.2">
      <c r="A78" s="19"/>
      <c r="B78" s="19"/>
      <c r="C78" s="19"/>
    </row>
    <row r="79" spans="1:3" ht="14.25" x14ac:dyDescent="0.2">
      <c r="A79" s="19"/>
      <c r="B79" s="19"/>
      <c r="C79" s="19"/>
    </row>
    <row r="80" spans="1:3" ht="14.25" x14ac:dyDescent="0.2">
      <c r="A80" s="19"/>
      <c r="B80" s="19"/>
      <c r="C80" s="19"/>
    </row>
    <row r="81" spans="1:3" ht="14.25" x14ac:dyDescent="0.2">
      <c r="A81" s="19"/>
      <c r="B81" s="19"/>
      <c r="C81" s="19"/>
    </row>
    <row r="82" spans="1:3" ht="14.25" x14ac:dyDescent="0.2">
      <c r="A82" s="19"/>
      <c r="B82" s="19"/>
      <c r="C82" s="19"/>
    </row>
    <row r="83" spans="1:3" ht="14.25" x14ac:dyDescent="0.2">
      <c r="A83" s="19"/>
      <c r="B83" s="19"/>
      <c r="C83" s="19"/>
    </row>
    <row r="84" spans="1:3" ht="14.25" x14ac:dyDescent="0.2">
      <c r="A84" s="19"/>
      <c r="B84" s="19"/>
      <c r="C84" s="19"/>
    </row>
    <row r="85" spans="1:3" ht="14.25" x14ac:dyDescent="0.2">
      <c r="A85" s="19"/>
      <c r="B85" s="19"/>
      <c r="C85" s="19"/>
    </row>
    <row r="86" spans="1:3" ht="14.25" x14ac:dyDescent="0.2">
      <c r="A86" s="19"/>
      <c r="B86" s="19"/>
      <c r="C86" s="19"/>
    </row>
    <row r="87" spans="1:3" ht="14.25" x14ac:dyDescent="0.2">
      <c r="A87" s="19"/>
      <c r="B87" s="19"/>
      <c r="C87" s="19"/>
    </row>
    <row r="88" spans="1:3" ht="14.25" x14ac:dyDescent="0.2">
      <c r="A88" s="19"/>
      <c r="B88" s="19"/>
      <c r="C88" s="19"/>
    </row>
    <row r="89" spans="1:3" ht="14.25" x14ac:dyDescent="0.2">
      <c r="A89" s="19"/>
      <c r="B89" s="19"/>
      <c r="C89" s="19"/>
    </row>
    <row r="90" spans="1:3" ht="14.25" x14ac:dyDescent="0.2">
      <c r="A90" s="19"/>
      <c r="B90" s="19"/>
      <c r="C90" s="19"/>
    </row>
    <row r="91" spans="1:3" ht="14.25" x14ac:dyDescent="0.2">
      <c r="A91" s="19"/>
      <c r="B91" s="19"/>
      <c r="C91" s="19"/>
    </row>
    <row r="92" spans="1:3" ht="14.25" x14ac:dyDescent="0.2">
      <c r="A92" s="19"/>
      <c r="B92" s="19"/>
      <c r="C92" s="19"/>
    </row>
    <row r="93" spans="1:3" ht="14.25" x14ac:dyDescent="0.2">
      <c r="A93" s="19"/>
      <c r="B93" s="19"/>
      <c r="C93" s="19"/>
    </row>
    <row r="94" spans="1:3" ht="14.25" x14ac:dyDescent="0.2">
      <c r="A94" s="19"/>
      <c r="B94" s="19"/>
      <c r="C94" s="19"/>
    </row>
    <row r="95" spans="1:3" ht="14.25" x14ac:dyDescent="0.2">
      <c r="A95" s="19"/>
      <c r="B95" s="19"/>
      <c r="C95" s="19"/>
    </row>
    <row r="96" spans="1:3" ht="14.25" x14ac:dyDescent="0.2">
      <c r="A96" s="19"/>
      <c r="B96" s="19"/>
      <c r="C96" s="19"/>
    </row>
    <row r="97" spans="1:3" ht="14.25" x14ac:dyDescent="0.2">
      <c r="A97" s="19"/>
      <c r="B97" s="19"/>
      <c r="C97" s="19"/>
    </row>
    <row r="98" spans="1:3" ht="14.25" x14ac:dyDescent="0.2">
      <c r="A98" s="19"/>
      <c r="B98" s="19"/>
      <c r="C98" s="19"/>
    </row>
    <row r="99" spans="1:3" ht="14.25" x14ac:dyDescent="0.2">
      <c r="A99" s="19"/>
      <c r="B99" s="19"/>
      <c r="C99" s="19"/>
    </row>
    <row r="100" spans="1:3" ht="14.25" x14ac:dyDescent="0.2">
      <c r="A100" s="19"/>
      <c r="B100" s="19"/>
      <c r="C100" s="19"/>
    </row>
    <row r="101" spans="1:3" ht="14.25" x14ac:dyDescent="0.2">
      <c r="A101" s="19"/>
      <c r="B101" s="19"/>
      <c r="C101" s="19"/>
    </row>
    <row r="102" spans="1:3" ht="14.25" x14ac:dyDescent="0.2">
      <c r="A102" s="19"/>
      <c r="B102" s="19"/>
      <c r="C102" s="19"/>
    </row>
    <row r="103" spans="1:3" ht="14.25" x14ac:dyDescent="0.2">
      <c r="A103" s="19"/>
      <c r="B103" s="19"/>
      <c r="C103" s="19"/>
    </row>
    <row r="104" spans="1:3" ht="14.25" x14ac:dyDescent="0.2">
      <c r="A104" s="19"/>
      <c r="B104" s="19"/>
      <c r="C104" s="19"/>
    </row>
    <row r="105" spans="1:3" ht="14.25" x14ac:dyDescent="0.2">
      <c r="A105" s="19"/>
      <c r="B105" s="19"/>
      <c r="C105" s="19"/>
    </row>
    <row r="106" spans="1:3" ht="14.25" x14ac:dyDescent="0.2">
      <c r="A106" s="19"/>
      <c r="B106" s="19"/>
      <c r="C106" s="19"/>
    </row>
    <row r="107" spans="1:3" ht="14.25" x14ac:dyDescent="0.2">
      <c r="A107" s="19"/>
      <c r="B107" s="19"/>
      <c r="C107" s="19"/>
    </row>
    <row r="108" spans="1:3" ht="14.25" x14ac:dyDescent="0.2">
      <c r="A108" s="19"/>
      <c r="B108" s="19"/>
      <c r="C108" s="19"/>
    </row>
    <row r="109" spans="1:3" ht="14.25" x14ac:dyDescent="0.2">
      <c r="A109" s="19"/>
      <c r="B109" s="19"/>
      <c r="C109" s="19"/>
    </row>
    <row r="110" spans="1:3" ht="14.25" x14ac:dyDescent="0.2">
      <c r="A110" s="19"/>
      <c r="B110" s="19"/>
      <c r="C110" s="19"/>
    </row>
    <row r="111" spans="1:3" ht="14.25" x14ac:dyDescent="0.2">
      <c r="A111" s="19"/>
      <c r="B111" s="19"/>
      <c r="C111" s="19"/>
    </row>
    <row r="112" spans="1:3" ht="14.25" x14ac:dyDescent="0.2">
      <c r="A112" s="19"/>
      <c r="B112" s="19"/>
      <c r="C112" s="19"/>
    </row>
    <row r="113" spans="1:3" ht="14.25" x14ac:dyDescent="0.2">
      <c r="A113" s="19"/>
      <c r="B113" s="19"/>
      <c r="C113" s="19"/>
    </row>
    <row r="114" spans="1:3" ht="14.25" x14ac:dyDescent="0.2">
      <c r="A114" s="19"/>
      <c r="B114" s="19"/>
      <c r="C114" s="19"/>
    </row>
    <row r="115" spans="1:3" ht="14.25" x14ac:dyDescent="0.2">
      <c r="A115" s="19"/>
      <c r="B115" s="19"/>
      <c r="C115" s="19"/>
    </row>
    <row r="116" spans="1:3" ht="14.25" x14ac:dyDescent="0.2">
      <c r="A116" s="19"/>
      <c r="B116" s="19"/>
      <c r="C116" s="19"/>
    </row>
    <row r="117" spans="1:3" ht="14.25" x14ac:dyDescent="0.2">
      <c r="A117" s="19"/>
      <c r="B117" s="19"/>
      <c r="C117" s="19"/>
    </row>
    <row r="118" spans="1:3" ht="14.25" x14ac:dyDescent="0.2">
      <c r="A118" s="19"/>
      <c r="B118" s="19"/>
      <c r="C118" s="19"/>
    </row>
    <row r="119" spans="1:3" ht="14.25" x14ac:dyDescent="0.2">
      <c r="A119" s="19"/>
      <c r="B119" s="19"/>
      <c r="C119" s="19"/>
    </row>
    <row r="120" spans="1:3" ht="14.25" x14ac:dyDescent="0.2">
      <c r="A120" s="19"/>
      <c r="B120" s="19"/>
      <c r="C120" s="19"/>
    </row>
    <row r="121" spans="1:3" ht="14.25" x14ac:dyDescent="0.2">
      <c r="A121" s="19"/>
      <c r="B121" s="19"/>
      <c r="C121" s="19"/>
    </row>
    <row r="122" spans="1:3" ht="14.25" x14ac:dyDescent="0.2">
      <c r="A122" s="19"/>
      <c r="B122" s="19"/>
      <c r="C122" s="19"/>
    </row>
    <row r="123" spans="1:3" ht="14.25" x14ac:dyDescent="0.2">
      <c r="A123" s="19"/>
      <c r="B123" s="19"/>
      <c r="C123" s="19"/>
    </row>
    <row r="124" spans="1:3" ht="14.25" x14ac:dyDescent="0.2">
      <c r="A124" s="19"/>
      <c r="B124" s="19"/>
      <c r="C124" s="19"/>
    </row>
    <row r="125" spans="1:3" ht="14.25" x14ac:dyDescent="0.2">
      <c r="A125" s="19"/>
      <c r="B125" s="19"/>
      <c r="C125" s="19"/>
    </row>
    <row r="126" spans="1:3" ht="14.25" x14ac:dyDescent="0.2">
      <c r="A126" s="19"/>
      <c r="B126" s="19"/>
      <c r="C126" s="19"/>
    </row>
    <row r="127" spans="1:3" ht="14.25" x14ac:dyDescent="0.2">
      <c r="A127" s="19"/>
      <c r="B127" s="19"/>
      <c r="C127" s="19"/>
    </row>
    <row r="128" spans="1:3" ht="14.25" x14ac:dyDescent="0.2">
      <c r="A128" s="19"/>
      <c r="B128" s="19"/>
      <c r="C128" s="19"/>
    </row>
    <row r="129" spans="1:3" ht="14.25" x14ac:dyDescent="0.2">
      <c r="A129" s="19"/>
      <c r="B129" s="19"/>
      <c r="C129" s="19"/>
    </row>
    <row r="130" spans="1:3" ht="14.25" x14ac:dyDescent="0.2">
      <c r="A130" s="19"/>
      <c r="B130" s="19"/>
      <c r="C130" s="19"/>
    </row>
    <row r="131" spans="1:3" ht="14.25" x14ac:dyDescent="0.2">
      <c r="A131" s="19"/>
      <c r="B131" s="19"/>
      <c r="C131" s="19"/>
    </row>
    <row r="132" spans="1:3" ht="14.25" x14ac:dyDescent="0.2">
      <c r="A132" s="19"/>
      <c r="B132" s="19"/>
      <c r="C132" s="19"/>
    </row>
    <row r="133" spans="1:3" ht="14.25" x14ac:dyDescent="0.2">
      <c r="A133" s="19"/>
      <c r="B133" s="19"/>
      <c r="C133" s="19"/>
    </row>
    <row r="134" spans="1:3" ht="14.25" x14ac:dyDescent="0.2">
      <c r="A134" s="19"/>
      <c r="B134" s="19"/>
      <c r="C134" s="19"/>
    </row>
    <row r="135" spans="1:3" ht="14.25" x14ac:dyDescent="0.2">
      <c r="A135" s="19"/>
      <c r="B135" s="19"/>
      <c r="C135" s="19"/>
    </row>
    <row r="136" spans="1:3" ht="14.25" x14ac:dyDescent="0.2">
      <c r="A136" s="19"/>
      <c r="B136" s="19"/>
      <c r="C136" s="19"/>
    </row>
    <row r="137" spans="1:3" ht="14.25" x14ac:dyDescent="0.2">
      <c r="A137" s="19"/>
      <c r="B137" s="19"/>
      <c r="C137" s="19"/>
    </row>
    <row r="138" spans="1:3" ht="14.25" x14ac:dyDescent="0.2">
      <c r="A138" s="19"/>
      <c r="B138" s="19"/>
      <c r="C138" s="19"/>
    </row>
    <row r="139" spans="1:3" ht="14.25" x14ac:dyDescent="0.2">
      <c r="A139" s="19"/>
      <c r="B139" s="19"/>
      <c r="C139" s="19"/>
    </row>
    <row r="140" spans="1:3" ht="14.25" x14ac:dyDescent="0.2">
      <c r="A140" s="19"/>
      <c r="B140" s="19"/>
      <c r="C140" s="19"/>
    </row>
    <row r="141" spans="1:3" ht="14.25" x14ac:dyDescent="0.2">
      <c r="A141" s="19"/>
      <c r="B141" s="19"/>
      <c r="C141" s="19"/>
    </row>
    <row r="142" spans="1:3" ht="14.25" x14ac:dyDescent="0.2">
      <c r="A142" s="19"/>
      <c r="B142" s="19"/>
      <c r="C142" s="19"/>
    </row>
    <row r="143" spans="1:3" ht="14.25" x14ac:dyDescent="0.2">
      <c r="A143" s="19"/>
      <c r="B143" s="19"/>
      <c r="C143" s="19"/>
    </row>
    <row r="144" spans="1:3" ht="14.25" x14ac:dyDescent="0.2">
      <c r="A144" s="19"/>
      <c r="B144" s="19"/>
      <c r="C144" s="19"/>
    </row>
    <row r="145" spans="1:3" ht="14.25" x14ac:dyDescent="0.2">
      <c r="A145" s="19"/>
      <c r="B145" s="19"/>
      <c r="C145" s="19"/>
    </row>
    <row r="146" spans="1:3" ht="14.25" x14ac:dyDescent="0.2">
      <c r="A146" s="19"/>
      <c r="B146" s="19"/>
      <c r="C146" s="19"/>
    </row>
    <row r="147" spans="1:3" ht="14.25" x14ac:dyDescent="0.2">
      <c r="A147" s="19"/>
      <c r="B147" s="19"/>
      <c r="C147" s="19"/>
    </row>
    <row r="148" spans="1:3" ht="14.25" x14ac:dyDescent="0.2">
      <c r="A148" s="19"/>
      <c r="B148" s="19"/>
      <c r="C148" s="19"/>
    </row>
    <row r="149" spans="1:3" ht="14.25" x14ac:dyDescent="0.2">
      <c r="A149" s="19"/>
      <c r="B149" s="19"/>
      <c r="C149" s="19"/>
    </row>
    <row r="150" spans="1:3" ht="14.25" x14ac:dyDescent="0.2">
      <c r="A150" s="19"/>
      <c r="B150" s="19"/>
      <c r="C150" s="19"/>
    </row>
    <row r="151" spans="1:3" ht="14.25" x14ac:dyDescent="0.2">
      <c r="A151" s="19"/>
      <c r="B151" s="19"/>
      <c r="C151" s="19"/>
    </row>
    <row r="152" spans="1:3" ht="14.25" x14ac:dyDescent="0.2">
      <c r="A152" s="19"/>
      <c r="B152" s="19"/>
      <c r="C152" s="19"/>
    </row>
    <row r="153" spans="1:3" ht="14.25" x14ac:dyDescent="0.2">
      <c r="A153" s="19"/>
      <c r="B153" s="19"/>
      <c r="C153" s="19"/>
    </row>
    <row r="154" spans="1:3" ht="14.25" x14ac:dyDescent="0.2">
      <c r="A154" s="19"/>
      <c r="B154" s="19"/>
      <c r="C154" s="19"/>
    </row>
    <row r="155" spans="1:3" ht="14.25" x14ac:dyDescent="0.2">
      <c r="A155" s="19"/>
      <c r="B155" s="19"/>
      <c r="C155" s="19"/>
    </row>
    <row r="156" spans="1:3" ht="14.25" x14ac:dyDescent="0.2">
      <c r="A156" s="19"/>
      <c r="B156" s="19"/>
      <c r="C156" s="19"/>
    </row>
    <row r="157" spans="1:3" ht="14.25" x14ac:dyDescent="0.2">
      <c r="A157" s="19"/>
      <c r="B157" s="19"/>
      <c r="C157" s="19"/>
    </row>
    <row r="158" spans="1:3" ht="14.25" x14ac:dyDescent="0.2">
      <c r="A158" s="19"/>
      <c r="B158" s="19"/>
      <c r="C158" s="19"/>
    </row>
    <row r="159" spans="1:3" ht="14.25" x14ac:dyDescent="0.2">
      <c r="A159" s="19"/>
      <c r="B159" s="19"/>
      <c r="C159" s="19"/>
    </row>
    <row r="160" spans="1:3" ht="14.25" x14ac:dyDescent="0.2">
      <c r="A160" s="19"/>
      <c r="B160" s="19"/>
      <c r="C160" s="19"/>
    </row>
    <row r="161" spans="1:3" ht="14.25" x14ac:dyDescent="0.2">
      <c r="A161" s="19"/>
      <c r="B161" s="19"/>
      <c r="C161" s="19"/>
    </row>
    <row r="162" spans="1:3" ht="14.25" x14ac:dyDescent="0.2">
      <c r="A162" s="19"/>
      <c r="B162" s="19"/>
      <c r="C162" s="19"/>
    </row>
    <row r="163" spans="1:3" ht="14.25" x14ac:dyDescent="0.2">
      <c r="A163" s="19"/>
      <c r="B163" s="19"/>
      <c r="C163" s="19"/>
    </row>
    <row r="164" spans="1:3" ht="14.25" x14ac:dyDescent="0.2">
      <c r="A164" s="19"/>
      <c r="B164" s="19"/>
      <c r="C164" s="19"/>
    </row>
    <row r="165" spans="1:3" ht="14.25" x14ac:dyDescent="0.2">
      <c r="A165" s="19"/>
      <c r="B165" s="19"/>
      <c r="C165" s="19"/>
    </row>
    <row r="166" spans="1:3" ht="14.25" x14ac:dyDescent="0.2">
      <c r="A166" s="19"/>
      <c r="B166" s="19"/>
      <c r="C166" s="19"/>
    </row>
    <row r="167" spans="1:3" ht="14.25" x14ac:dyDescent="0.2">
      <c r="A167" s="19"/>
      <c r="B167" s="19"/>
      <c r="C167" s="19"/>
    </row>
    <row r="168" spans="1:3" ht="14.25" x14ac:dyDescent="0.2">
      <c r="A168" s="19"/>
      <c r="B168" s="19"/>
      <c r="C168" s="19"/>
    </row>
    <row r="169" spans="1:3" ht="14.25" x14ac:dyDescent="0.2">
      <c r="A169" s="19"/>
      <c r="B169" s="19"/>
      <c r="C169" s="19"/>
    </row>
    <row r="170" spans="1:3" ht="14.25" x14ac:dyDescent="0.2">
      <c r="A170" s="19"/>
      <c r="B170" s="19"/>
      <c r="C170" s="19"/>
    </row>
    <row r="171" spans="1:3" ht="14.25" x14ac:dyDescent="0.2">
      <c r="A171" s="19"/>
      <c r="B171" s="19"/>
      <c r="C171" s="19"/>
    </row>
    <row r="172" spans="1:3" ht="14.25" x14ac:dyDescent="0.2">
      <c r="A172" s="19"/>
      <c r="B172" s="19"/>
      <c r="C172" s="19"/>
    </row>
    <row r="173" spans="1:3" ht="14.25" x14ac:dyDescent="0.2">
      <c r="A173" s="19"/>
      <c r="B173" s="19"/>
      <c r="C173" s="19"/>
    </row>
    <row r="174" spans="1:3" ht="14.25" x14ac:dyDescent="0.2">
      <c r="A174" s="19"/>
      <c r="B174" s="19"/>
      <c r="C174" s="19"/>
    </row>
    <row r="175" spans="1:3" ht="14.25" x14ac:dyDescent="0.2">
      <c r="A175" s="19"/>
      <c r="B175" s="19"/>
      <c r="C175" s="19"/>
    </row>
    <row r="176" spans="1:3" ht="14.25" x14ac:dyDescent="0.2">
      <c r="A176" s="19"/>
      <c r="B176" s="19"/>
      <c r="C176" s="19"/>
    </row>
    <row r="177" spans="1:3" ht="14.25" x14ac:dyDescent="0.2">
      <c r="A177" s="19"/>
      <c r="B177" s="19"/>
      <c r="C177" s="19"/>
    </row>
    <row r="178" spans="1:3" ht="14.25" x14ac:dyDescent="0.2">
      <c r="A178" s="19"/>
      <c r="B178" s="19"/>
      <c r="C178" s="19"/>
    </row>
    <row r="179" spans="1:3" ht="14.25" x14ac:dyDescent="0.2">
      <c r="A179" s="19"/>
      <c r="B179" s="19"/>
      <c r="C179" s="19"/>
    </row>
  </sheetData>
  <mergeCells count="10">
    <mergeCell ref="A56:B56"/>
    <mergeCell ref="A1:A2"/>
    <mergeCell ref="B1:B2"/>
    <mergeCell ref="C1:C2"/>
    <mergeCell ref="H1:H2"/>
    <mergeCell ref="E1:E2"/>
    <mergeCell ref="D1:D2"/>
    <mergeCell ref="A41:B41"/>
    <mergeCell ref="F1:F2"/>
    <mergeCell ref="G1:G2"/>
  </mergeCells>
  <phoneticPr fontId="8" type="noConversion"/>
  <printOptions horizontalCentered="1"/>
  <pageMargins left="0.35433070866141736" right="0.23622047244094491" top="1.1417322834645669" bottom="0.19685039370078741" header="0.35433070866141736" footer="0.19685039370078741"/>
  <pageSetup paperSize="9" scale="63" fitToHeight="0" orientation="portrait" horizontalDpi="4294967294" r:id="rId1"/>
  <headerFooter alignWithMargins="0">
    <oddHeader>&amp;C&amp;"Garamond,Félkövér"&amp;14 5/2018 (IV.27.) számú költségvetési rendelethez
&amp;12ZALAKAROS VÁROS ÖNKORMÁNYZATA ÉS KÖLTSÉGVETÉSI SZERVEI
BEVÉTELEI ÉS KIADÁSAI ÖSSZESÍTŐJE ROVATONKÉNT   
2017. ÉVBEN&amp;14
&amp;R&amp;A
&amp;P.oldal
forintban</oddHeader>
  </headerFooter>
  <rowBreaks count="1" manualBreakCount="1">
    <brk id="41" max="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P115"/>
  <sheetViews>
    <sheetView zoomScale="75" zoomScaleNormal="75" zoomScaleSheetLayoutView="80" workbookViewId="0">
      <selection activeCell="R9" sqref="R9"/>
    </sheetView>
  </sheetViews>
  <sheetFormatPr defaultRowHeight="12.75" x14ac:dyDescent="0.2"/>
  <cols>
    <col min="1" max="1" width="6.140625" style="13" customWidth="1"/>
    <col min="2" max="2" width="59.28515625" style="13" customWidth="1"/>
    <col min="3" max="3" width="13.7109375" style="13" customWidth="1"/>
    <col min="4" max="6" width="14.28515625" style="13" customWidth="1"/>
    <col min="7" max="7" width="15.42578125" style="13" customWidth="1"/>
    <col min="8" max="8" width="15.7109375" style="13" hidden="1" customWidth="1"/>
    <col min="9" max="9" width="15.5703125" style="13" hidden="1" customWidth="1"/>
    <col min="10" max="10" width="11.5703125" style="13" customWidth="1"/>
    <col min="11" max="11" width="14.28515625" style="13" customWidth="1"/>
    <col min="12" max="16384" width="9.140625" style="13"/>
  </cols>
  <sheetData>
    <row r="2" spans="1:11" ht="15" customHeight="1" x14ac:dyDescent="0.2">
      <c r="A2" s="677" t="s">
        <v>31</v>
      </c>
      <c r="B2" s="682" t="s">
        <v>11</v>
      </c>
      <c r="C2" s="137"/>
      <c r="D2" s="678" t="s">
        <v>565</v>
      </c>
      <c r="E2" s="678" t="s">
        <v>614</v>
      </c>
      <c r="F2" s="678" t="s">
        <v>813</v>
      </c>
      <c r="G2" s="678" t="s">
        <v>851</v>
      </c>
      <c r="H2" s="678" t="s">
        <v>852</v>
      </c>
      <c r="I2" s="681" t="s">
        <v>971</v>
      </c>
    </row>
    <row r="3" spans="1:11" ht="15" customHeight="1" x14ac:dyDescent="0.2">
      <c r="A3" s="677"/>
      <c r="B3" s="682"/>
      <c r="C3" s="202" t="s">
        <v>324</v>
      </c>
      <c r="D3" s="679"/>
      <c r="E3" s="679"/>
      <c r="F3" s="679"/>
      <c r="G3" s="679"/>
      <c r="H3" s="679"/>
      <c r="I3" s="681"/>
    </row>
    <row r="4" spans="1:11" ht="15" customHeight="1" x14ac:dyDescent="0.2">
      <c r="A4" s="677"/>
      <c r="B4" s="682"/>
      <c r="C4" s="202" t="s">
        <v>323</v>
      </c>
      <c r="D4" s="679"/>
      <c r="E4" s="679"/>
      <c r="F4" s="679"/>
      <c r="G4" s="679"/>
      <c r="H4" s="679"/>
      <c r="I4" s="681"/>
    </row>
    <row r="5" spans="1:11" ht="15" customHeight="1" x14ac:dyDescent="0.2">
      <c r="A5" s="677"/>
      <c r="B5" s="682"/>
      <c r="C5" s="263"/>
      <c r="D5" s="680"/>
      <c r="E5" s="680"/>
      <c r="F5" s="680"/>
      <c r="G5" s="680"/>
      <c r="H5" s="680"/>
      <c r="I5" s="681"/>
    </row>
    <row r="6" spans="1:11" ht="15" x14ac:dyDescent="0.25">
      <c r="A6" s="14"/>
      <c r="B6" s="49" t="s">
        <v>32</v>
      </c>
      <c r="C6" s="14"/>
      <c r="D6" s="14"/>
      <c r="E6" s="14"/>
      <c r="F6" s="14"/>
      <c r="G6" s="14"/>
      <c r="H6" s="14"/>
      <c r="I6" s="527"/>
    </row>
    <row r="7" spans="1:11" ht="15.75" x14ac:dyDescent="0.25">
      <c r="A7" s="50" t="s">
        <v>21</v>
      </c>
      <c r="B7" s="53" t="s">
        <v>33</v>
      </c>
      <c r="C7" s="14"/>
      <c r="D7" s="14"/>
      <c r="E7" s="14"/>
      <c r="F7" s="14"/>
      <c r="G7" s="14"/>
      <c r="H7" s="14"/>
      <c r="I7" s="527"/>
    </row>
    <row r="8" spans="1:11" ht="15" x14ac:dyDescent="0.25">
      <c r="A8" s="50"/>
      <c r="B8" s="49" t="s">
        <v>45</v>
      </c>
      <c r="C8" s="14"/>
      <c r="D8" s="14"/>
      <c r="E8" s="14"/>
      <c r="F8" s="14"/>
      <c r="G8" s="14"/>
      <c r="H8" s="14"/>
      <c r="I8" s="527"/>
    </row>
    <row r="9" spans="1:11" ht="15" x14ac:dyDescent="0.2">
      <c r="A9" s="269" t="s">
        <v>1</v>
      </c>
      <c r="B9" s="43" t="s">
        <v>570</v>
      </c>
      <c r="C9" s="203">
        <v>21652000</v>
      </c>
      <c r="D9" s="203">
        <v>5080000</v>
      </c>
      <c r="E9" s="203">
        <v>5080000</v>
      </c>
      <c r="F9" s="203">
        <v>4927973</v>
      </c>
      <c r="G9" s="556"/>
      <c r="H9" s="203">
        <v>0</v>
      </c>
      <c r="I9" s="555">
        <f>G9-H9</f>
        <v>0</v>
      </c>
      <c r="J9" s="536">
        <v>-1573264</v>
      </c>
    </row>
    <row r="10" spans="1:11" ht="15" x14ac:dyDescent="0.2">
      <c r="A10" s="269" t="s">
        <v>2</v>
      </c>
      <c r="B10" s="43" t="s">
        <v>566</v>
      </c>
      <c r="C10" s="532"/>
      <c r="D10" s="532">
        <v>3149985</v>
      </c>
      <c r="E10" s="532">
        <v>3149985</v>
      </c>
      <c r="F10" s="532">
        <v>3149985</v>
      </c>
      <c r="G10" s="532">
        <v>3149985</v>
      </c>
      <c r="H10" s="532">
        <v>2756489</v>
      </c>
      <c r="I10" s="555">
        <f t="shared" ref="I10:I73" si="0">G10-H10</f>
        <v>393496</v>
      </c>
    </row>
    <row r="11" spans="1:11" ht="15" x14ac:dyDescent="0.2">
      <c r="A11" s="269" t="s">
        <v>3</v>
      </c>
      <c r="B11" s="43" t="s">
        <v>325</v>
      </c>
      <c r="C11" s="203">
        <v>2000000</v>
      </c>
      <c r="D11" s="203"/>
      <c r="E11" s="203">
        <v>900000</v>
      </c>
      <c r="F11" s="203">
        <v>900000</v>
      </c>
      <c r="G11" s="556">
        <v>1400000</v>
      </c>
      <c r="H11" s="203">
        <f>500000+900000</f>
        <v>1400000</v>
      </c>
      <c r="I11" s="555">
        <f t="shared" si="0"/>
        <v>0</v>
      </c>
    </row>
    <row r="12" spans="1:11" ht="15" x14ac:dyDescent="0.2">
      <c r="A12" s="269" t="s">
        <v>4</v>
      </c>
      <c r="B12" s="43" t="s">
        <v>569</v>
      </c>
      <c r="C12" s="532"/>
      <c r="D12" s="532">
        <v>4445000</v>
      </c>
      <c r="E12" s="532">
        <v>4445000</v>
      </c>
      <c r="F12" s="532">
        <v>4782968</v>
      </c>
      <c r="G12" s="547">
        <v>4966284</v>
      </c>
      <c r="H12" s="532">
        <v>4966284</v>
      </c>
      <c r="I12" s="558">
        <f t="shared" si="0"/>
        <v>0</v>
      </c>
      <c r="J12" s="13">
        <v>183316</v>
      </c>
    </row>
    <row r="13" spans="1:11" ht="15" x14ac:dyDescent="0.2">
      <c r="A13" s="269" t="s">
        <v>6</v>
      </c>
      <c r="B13" s="43" t="s">
        <v>572</v>
      </c>
      <c r="C13" s="532"/>
      <c r="D13" s="532">
        <v>700000</v>
      </c>
      <c r="E13" s="532">
        <v>700000</v>
      </c>
      <c r="F13" s="532">
        <v>700000</v>
      </c>
      <c r="G13" s="532"/>
      <c r="H13" s="547"/>
      <c r="I13" s="555">
        <f t="shared" si="0"/>
        <v>0</v>
      </c>
    </row>
    <row r="14" spans="1:11" ht="15" x14ac:dyDescent="0.2">
      <c r="A14" s="269" t="s">
        <v>17</v>
      </c>
      <c r="B14" s="43" t="s">
        <v>568</v>
      </c>
      <c r="C14" s="533">
        <v>1206000</v>
      </c>
      <c r="D14" s="533">
        <v>730000</v>
      </c>
      <c r="E14" s="533">
        <v>730000</v>
      </c>
      <c r="F14" s="533">
        <v>730000</v>
      </c>
      <c r="G14" s="533">
        <v>710569</v>
      </c>
      <c r="H14" s="533">
        <v>710569</v>
      </c>
      <c r="I14" s="555">
        <f t="shared" si="0"/>
        <v>0</v>
      </c>
    </row>
    <row r="15" spans="1:11" ht="15" x14ac:dyDescent="0.2">
      <c r="A15" s="269" t="s">
        <v>14</v>
      </c>
      <c r="B15" s="43" t="s">
        <v>233</v>
      </c>
      <c r="C15" s="532">
        <v>4990000</v>
      </c>
      <c r="D15" s="532"/>
      <c r="E15" s="532"/>
      <c r="F15" s="532"/>
      <c r="G15" s="532"/>
      <c r="H15" s="547"/>
      <c r="I15" s="555">
        <f t="shared" si="0"/>
        <v>0</v>
      </c>
    </row>
    <row r="16" spans="1:11" ht="15" x14ac:dyDescent="0.2">
      <c r="A16" s="269" t="s">
        <v>18</v>
      </c>
      <c r="B16" s="43" t="s">
        <v>951</v>
      </c>
      <c r="C16" s="532"/>
      <c r="D16" s="532">
        <v>700000</v>
      </c>
      <c r="E16" s="532">
        <v>700000</v>
      </c>
      <c r="F16" s="532">
        <v>700000</v>
      </c>
      <c r="G16" s="547">
        <v>542908</v>
      </c>
      <c r="H16" s="532">
        <f>542908</f>
        <v>542908</v>
      </c>
      <c r="I16" s="555">
        <f t="shared" si="0"/>
        <v>0</v>
      </c>
      <c r="J16" s="13">
        <v>-127000</v>
      </c>
      <c r="K16" s="13">
        <v>-30092</v>
      </c>
    </row>
    <row r="17" spans="1:16" ht="15" x14ac:dyDescent="0.2">
      <c r="A17" s="269" t="s">
        <v>232</v>
      </c>
      <c r="B17" s="43" t="s">
        <v>326</v>
      </c>
      <c r="C17" s="532">
        <v>510000</v>
      </c>
      <c r="D17" s="532"/>
      <c r="E17" s="532"/>
      <c r="F17" s="532"/>
      <c r="G17" s="532"/>
      <c r="H17" s="547"/>
      <c r="I17" s="555">
        <f t="shared" si="0"/>
        <v>0</v>
      </c>
    </row>
    <row r="18" spans="1:16" ht="15" x14ac:dyDescent="0.2">
      <c r="A18" s="269" t="s">
        <v>15</v>
      </c>
      <c r="B18" s="43" t="s">
        <v>500</v>
      </c>
      <c r="C18" s="532">
        <v>2337000</v>
      </c>
      <c r="D18" s="532"/>
      <c r="E18" s="532"/>
      <c r="F18" s="532"/>
      <c r="G18" s="532"/>
      <c r="H18" s="547"/>
      <c r="I18" s="555">
        <f t="shared" si="0"/>
        <v>0</v>
      </c>
    </row>
    <row r="19" spans="1:16" ht="15" x14ac:dyDescent="0.2">
      <c r="A19" s="269" t="s">
        <v>139</v>
      </c>
      <c r="B19" s="43" t="s">
        <v>327</v>
      </c>
      <c r="C19" s="532">
        <v>813000</v>
      </c>
      <c r="D19" s="532"/>
      <c r="E19" s="532"/>
      <c r="F19" s="532"/>
      <c r="G19" s="532"/>
      <c r="H19" s="547"/>
      <c r="I19" s="555">
        <f t="shared" si="0"/>
        <v>0</v>
      </c>
    </row>
    <row r="20" spans="1:16" ht="15" x14ac:dyDescent="0.2">
      <c r="A20" s="269" t="s">
        <v>22</v>
      </c>
      <c r="B20" s="43" t="s">
        <v>328</v>
      </c>
      <c r="C20" s="532">
        <v>4000000</v>
      </c>
      <c r="D20" s="532"/>
      <c r="E20" s="532"/>
      <c r="F20" s="532"/>
      <c r="G20" s="532"/>
      <c r="H20" s="547"/>
      <c r="I20" s="555">
        <f t="shared" si="0"/>
        <v>0</v>
      </c>
    </row>
    <row r="21" spans="1:16" ht="15" x14ac:dyDescent="0.2">
      <c r="A21" s="269" t="s">
        <v>258</v>
      </c>
      <c r="B21" s="43" t="s">
        <v>497</v>
      </c>
      <c r="C21" s="532">
        <v>10812000</v>
      </c>
      <c r="D21" s="532"/>
      <c r="E21" s="532"/>
      <c r="F21" s="532"/>
      <c r="G21" s="532"/>
      <c r="H21" s="547"/>
      <c r="I21" s="555">
        <f t="shared" si="0"/>
        <v>0</v>
      </c>
    </row>
    <row r="22" spans="1:16" ht="15" x14ac:dyDescent="0.2">
      <c r="A22" s="269" t="s">
        <v>259</v>
      </c>
      <c r="B22" s="43" t="s">
        <v>559</v>
      </c>
      <c r="C22" s="532">
        <v>12065000</v>
      </c>
      <c r="D22" s="532"/>
      <c r="E22" s="532"/>
      <c r="F22" s="532"/>
      <c r="G22" s="532"/>
      <c r="H22" s="547"/>
      <c r="I22" s="555">
        <f t="shared" si="0"/>
        <v>0</v>
      </c>
    </row>
    <row r="23" spans="1:16" ht="15" x14ac:dyDescent="0.2">
      <c r="A23" s="269" t="s">
        <v>260</v>
      </c>
      <c r="B23" s="43" t="s">
        <v>329</v>
      </c>
      <c r="C23" s="532">
        <v>7290000</v>
      </c>
      <c r="D23" s="532"/>
      <c r="E23" s="532"/>
      <c r="F23" s="532"/>
      <c r="G23" s="532"/>
      <c r="H23" s="547"/>
      <c r="I23" s="555">
        <f t="shared" si="0"/>
        <v>0</v>
      </c>
    </row>
    <row r="24" spans="1:16" ht="15" x14ac:dyDescent="0.2">
      <c r="A24" s="269" t="s">
        <v>776</v>
      </c>
      <c r="B24" s="43" t="s">
        <v>587</v>
      </c>
      <c r="C24" s="532">
        <v>16000000</v>
      </c>
      <c r="D24" s="532">
        <v>4000000</v>
      </c>
      <c r="E24" s="532">
        <v>4000000</v>
      </c>
      <c r="F24" s="532">
        <v>4000000</v>
      </c>
      <c r="G24" s="547">
        <v>3785807</v>
      </c>
      <c r="H24" s="532">
        <v>3785807</v>
      </c>
      <c r="I24" s="555">
        <f t="shared" si="0"/>
        <v>0</v>
      </c>
      <c r="J24" s="13">
        <v>-214193</v>
      </c>
    </row>
    <row r="25" spans="1:16" ht="15" x14ac:dyDescent="0.2">
      <c r="A25" s="269" t="s">
        <v>274</v>
      </c>
      <c r="B25" s="43" t="s">
        <v>330</v>
      </c>
      <c r="C25" s="532">
        <v>406000</v>
      </c>
      <c r="D25" s="532"/>
      <c r="E25" s="532"/>
      <c r="F25" s="532"/>
      <c r="G25" s="532"/>
      <c r="H25" s="547"/>
      <c r="I25" s="555">
        <f t="shared" si="0"/>
        <v>0</v>
      </c>
    </row>
    <row r="26" spans="1:16" ht="15" x14ac:dyDescent="0.2">
      <c r="A26" s="269" t="s">
        <v>275</v>
      </c>
      <c r="B26" s="43" t="s">
        <v>498</v>
      </c>
      <c r="C26" s="532">
        <v>204000</v>
      </c>
      <c r="D26" s="532"/>
      <c r="E26" s="532"/>
      <c r="F26" s="532"/>
      <c r="G26" s="532"/>
      <c r="H26" s="547"/>
      <c r="I26" s="555">
        <f t="shared" si="0"/>
        <v>0</v>
      </c>
    </row>
    <row r="27" spans="1:16" ht="15" x14ac:dyDescent="0.2">
      <c r="A27" s="269" t="s">
        <v>276</v>
      </c>
      <c r="B27" s="43" t="s">
        <v>653</v>
      </c>
      <c r="C27" s="532">
        <v>1000000</v>
      </c>
      <c r="D27" s="532">
        <v>1000000</v>
      </c>
      <c r="E27" s="532">
        <v>1000000</v>
      </c>
      <c r="F27" s="532">
        <v>1000000</v>
      </c>
      <c r="G27" s="547">
        <v>711664</v>
      </c>
      <c r="H27" s="532">
        <v>711664</v>
      </c>
      <c r="I27" s="555">
        <f t="shared" si="0"/>
        <v>0</v>
      </c>
      <c r="J27" s="13">
        <v>-288336</v>
      </c>
    </row>
    <row r="28" spans="1:16" ht="15" x14ac:dyDescent="0.2">
      <c r="A28" s="269" t="s">
        <v>277</v>
      </c>
      <c r="B28" s="43" t="s">
        <v>550</v>
      </c>
      <c r="C28" s="532"/>
      <c r="D28" s="532">
        <v>12500000</v>
      </c>
      <c r="E28" s="532">
        <v>12500000</v>
      </c>
      <c r="F28" s="532">
        <v>12500000</v>
      </c>
      <c r="G28" s="532">
        <v>10341000</v>
      </c>
      <c r="H28" s="532">
        <v>4078605</v>
      </c>
      <c r="I28" s="555">
        <f t="shared" si="0"/>
        <v>6262395</v>
      </c>
    </row>
    <row r="29" spans="1:16" ht="15" x14ac:dyDescent="0.2">
      <c r="A29" s="269" t="s">
        <v>281</v>
      </c>
      <c r="B29" s="43" t="s">
        <v>589</v>
      </c>
      <c r="C29" s="532"/>
      <c r="D29" s="532">
        <v>500000</v>
      </c>
      <c r="E29" s="532">
        <v>500000</v>
      </c>
      <c r="F29" s="532">
        <v>500000</v>
      </c>
      <c r="G29" s="532">
        <v>216360</v>
      </c>
      <c r="H29" s="532">
        <f>170362+45998</f>
        <v>216360</v>
      </c>
      <c r="I29" s="555">
        <f t="shared" si="0"/>
        <v>0</v>
      </c>
      <c r="J29" s="13">
        <v>-283640</v>
      </c>
      <c r="K29" s="13">
        <v>-51926</v>
      </c>
      <c r="L29" s="13">
        <v>-515</v>
      </c>
      <c r="M29" s="13">
        <v>-37990</v>
      </c>
      <c r="N29" s="13">
        <v>-58120</v>
      </c>
      <c r="O29" s="13">
        <v>-20200</v>
      </c>
      <c r="P29" s="13">
        <v>-114889</v>
      </c>
    </row>
    <row r="30" spans="1:16" ht="15" x14ac:dyDescent="0.2">
      <c r="A30" s="269" t="s">
        <v>339</v>
      </c>
      <c r="B30" s="43" t="s">
        <v>574</v>
      </c>
      <c r="C30" s="532"/>
      <c r="D30" s="534">
        <v>6096000</v>
      </c>
      <c r="E30" s="534">
        <v>6096000</v>
      </c>
      <c r="F30" s="534">
        <v>6096000</v>
      </c>
      <c r="G30" s="534">
        <v>6096000</v>
      </c>
      <c r="H30" s="548"/>
      <c r="I30" s="555">
        <f t="shared" si="0"/>
        <v>6096000</v>
      </c>
    </row>
    <row r="31" spans="1:16" ht="15" x14ac:dyDescent="0.2">
      <c r="A31" s="269" t="s">
        <v>548</v>
      </c>
      <c r="B31" s="43" t="s">
        <v>593</v>
      </c>
      <c r="C31" s="532"/>
      <c r="D31" s="534">
        <v>600000</v>
      </c>
      <c r="E31" s="534">
        <v>600000</v>
      </c>
      <c r="F31" s="534">
        <v>600000</v>
      </c>
      <c r="G31" s="534">
        <v>1154455</v>
      </c>
      <c r="H31" s="534">
        <v>1154455</v>
      </c>
      <c r="I31" s="558">
        <f t="shared" si="0"/>
        <v>0</v>
      </c>
      <c r="J31" s="13" t="s">
        <v>980</v>
      </c>
    </row>
    <row r="32" spans="1:16" ht="15" x14ac:dyDescent="0.2">
      <c r="A32" s="269" t="s">
        <v>549</v>
      </c>
      <c r="B32" s="43" t="s">
        <v>608</v>
      </c>
      <c r="C32" s="532"/>
      <c r="D32" s="532">
        <v>18000000</v>
      </c>
      <c r="E32" s="532">
        <v>21434057</v>
      </c>
      <c r="F32" s="532">
        <v>16877210</v>
      </c>
      <c r="G32" s="532">
        <v>16877210</v>
      </c>
      <c r="H32" s="532">
        <v>16877210</v>
      </c>
      <c r="I32" s="555">
        <f t="shared" si="0"/>
        <v>0</v>
      </c>
    </row>
    <row r="33" spans="1:11" ht="15" x14ac:dyDescent="0.2">
      <c r="A33" s="269" t="s">
        <v>551</v>
      </c>
      <c r="B33" s="43" t="s">
        <v>604</v>
      </c>
      <c r="C33" s="532"/>
      <c r="D33" s="532">
        <v>6585000</v>
      </c>
      <c r="E33" s="532">
        <v>3150943</v>
      </c>
      <c r="F33" s="532">
        <v>3150943</v>
      </c>
      <c r="G33" s="532"/>
      <c r="H33" s="547"/>
      <c r="I33" s="555">
        <f t="shared" si="0"/>
        <v>0</v>
      </c>
      <c r="J33" s="13">
        <v>-3150943</v>
      </c>
      <c r="K33" s="13" t="s">
        <v>982</v>
      </c>
    </row>
    <row r="34" spans="1:11" ht="15" x14ac:dyDescent="0.2">
      <c r="A34" s="269" t="s">
        <v>552</v>
      </c>
      <c r="B34" s="43" t="s">
        <v>607</v>
      </c>
      <c r="C34" s="532"/>
      <c r="D34" s="532">
        <v>252000</v>
      </c>
      <c r="E34" s="532">
        <v>252000</v>
      </c>
      <c r="F34" s="532">
        <v>252000</v>
      </c>
      <c r="G34" s="532">
        <v>252515</v>
      </c>
      <c r="H34" s="532">
        <f>53684+198831</f>
        <v>252515</v>
      </c>
      <c r="I34" s="558">
        <f t="shared" si="0"/>
        <v>0</v>
      </c>
    </row>
    <row r="35" spans="1:11" ht="15" x14ac:dyDescent="0.2">
      <c r="A35" s="269" t="s">
        <v>553</v>
      </c>
      <c r="B35" s="43" t="s">
        <v>635</v>
      </c>
      <c r="C35" s="532"/>
      <c r="D35" s="532"/>
      <c r="E35" s="532">
        <v>360000</v>
      </c>
      <c r="F35" s="532">
        <v>360000</v>
      </c>
      <c r="G35" s="532">
        <v>360000</v>
      </c>
      <c r="H35" s="547"/>
      <c r="I35" s="555">
        <f t="shared" si="0"/>
        <v>360000</v>
      </c>
    </row>
    <row r="36" spans="1:11" ht="15" x14ac:dyDescent="0.2">
      <c r="A36" s="269" t="s">
        <v>554</v>
      </c>
      <c r="B36" s="43" t="s">
        <v>636</v>
      </c>
      <c r="C36" s="532"/>
      <c r="D36" s="532"/>
      <c r="E36" s="532">
        <v>444500</v>
      </c>
      <c r="F36" s="532">
        <v>444500</v>
      </c>
      <c r="G36" s="532">
        <v>444500</v>
      </c>
      <c r="H36" s="532">
        <v>444500</v>
      </c>
      <c r="I36" s="555">
        <f t="shared" si="0"/>
        <v>0</v>
      </c>
    </row>
    <row r="37" spans="1:11" ht="15" x14ac:dyDescent="0.2">
      <c r="A37" s="269" t="s">
        <v>603</v>
      </c>
      <c r="B37" s="43" t="s">
        <v>637</v>
      </c>
      <c r="C37" s="532"/>
      <c r="D37" s="532"/>
      <c r="E37" s="532">
        <v>2100000</v>
      </c>
      <c r="F37" s="532">
        <v>2100000</v>
      </c>
      <c r="G37" s="532">
        <v>2100000</v>
      </c>
      <c r="H37" s="547"/>
      <c r="I37" s="555">
        <f t="shared" si="0"/>
        <v>2100000</v>
      </c>
    </row>
    <row r="38" spans="1:11" ht="15" x14ac:dyDescent="0.2">
      <c r="A38" s="269" t="s">
        <v>606</v>
      </c>
      <c r="B38" s="43" t="s">
        <v>638</v>
      </c>
      <c r="C38" s="532"/>
      <c r="D38" s="532"/>
      <c r="E38" s="532">
        <v>3160268</v>
      </c>
      <c r="F38" s="532">
        <v>3160268</v>
      </c>
      <c r="G38" s="532">
        <v>2798318</v>
      </c>
      <c r="H38" s="532">
        <v>2798318</v>
      </c>
      <c r="I38" s="555">
        <f t="shared" si="0"/>
        <v>0</v>
      </c>
    </row>
    <row r="39" spans="1:11" ht="15" x14ac:dyDescent="0.2">
      <c r="A39" s="269" t="s">
        <v>630</v>
      </c>
      <c r="B39" s="43" t="s">
        <v>639</v>
      </c>
      <c r="C39" s="532"/>
      <c r="D39" s="532"/>
      <c r="E39" s="532">
        <v>723900</v>
      </c>
      <c r="F39" s="532">
        <v>723900</v>
      </c>
      <c r="G39" s="532">
        <v>723900</v>
      </c>
      <c r="H39" s="532">
        <v>723900</v>
      </c>
      <c r="I39" s="555">
        <f t="shared" si="0"/>
        <v>0</v>
      </c>
    </row>
    <row r="40" spans="1:11" ht="15" x14ac:dyDescent="0.2">
      <c r="A40" s="269" t="s">
        <v>631</v>
      </c>
      <c r="B40" s="43" t="s">
        <v>649</v>
      </c>
      <c r="C40" s="532"/>
      <c r="D40" s="532"/>
      <c r="E40" s="532"/>
      <c r="F40" s="532">
        <v>346785</v>
      </c>
      <c r="G40" s="532">
        <v>346785</v>
      </c>
      <c r="H40" s="532">
        <v>346785</v>
      </c>
      <c r="I40" s="555">
        <f t="shared" si="0"/>
        <v>0</v>
      </c>
    </row>
    <row r="41" spans="1:11" ht="15" x14ac:dyDescent="0.2">
      <c r="A41" s="269" t="s">
        <v>632</v>
      </c>
      <c r="B41" s="43" t="s">
        <v>663</v>
      </c>
      <c r="C41" s="532"/>
      <c r="D41" s="532"/>
      <c r="E41" s="532"/>
      <c r="F41" s="532">
        <v>633095</v>
      </c>
      <c r="G41" s="532">
        <v>633095</v>
      </c>
      <c r="H41" s="532">
        <v>633095</v>
      </c>
      <c r="I41" s="555">
        <f t="shared" si="0"/>
        <v>0</v>
      </c>
    </row>
    <row r="42" spans="1:11" ht="15" x14ac:dyDescent="0.2">
      <c r="A42" s="269" t="s">
        <v>633</v>
      </c>
      <c r="B42" s="43" t="s">
        <v>652</v>
      </c>
      <c r="C42" s="532"/>
      <c r="D42" s="532"/>
      <c r="E42" s="532"/>
      <c r="F42" s="532">
        <v>50000</v>
      </c>
      <c r="G42" s="532">
        <v>50000</v>
      </c>
      <c r="H42" s="532">
        <v>50000</v>
      </c>
      <c r="I42" s="555">
        <f t="shared" si="0"/>
        <v>0</v>
      </c>
    </row>
    <row r="43" spans="1:11" ht="15" x14ac:dyDescent="0.2">
      <c r="A43" s="269" t="s">
        <v>634</v>
      </c>
      <c r="B43" s="43" t="s">
        <v>946</v>
      </c>
      <c r="C43" s="532"/>
      <c r="D43" s="532"/>
      <c r="E43" s="532"/>
      <c r="F43" s="532">
        <v>87249</v>
      </c>
      <c r="G43" s="532">
        <v>87249</v>
      </c>
      <c r="H43" s="532">
        <v>87249</v>
      </c>
      <c r="I43" s="555">
        <f t="shared" si="0"/>
        <v>0</v>
      </c>
    </row>
    <row r="44" spans="1:11" ht="15" x14ac:dyDescent="0.2">
      <c r="A44" s="269" t="s">
        <v>648</v>
      </c>
      <c r="B44" s="43" t="s">
        <v>947</v>
      </c>
      <c r="C44" s="532"/>
      <c r="D44" s="532"/>
      <c r="E44" s="532"/>
      <c r="F44" s="532"/>
      <c r="G44" s="547">
        <v>99500</v>
      </c>
      <c r="H44" s="532">
        <v>99500</v>
      </c>
      <c r="I44" s="555">
        <f t="shared" si="0"/>
        <v>0</v>
      </c>
    </row>
    <row r="45" spans="1:11" ht="15" x14ac:dyDescent="0.2">
      <c r="A45" s="269" t="s">
        <v>650</v>
      </c>
      <c r="B45" s="43" t="s">
        <v>940</v>
      </c>
      <c r="C45" s="532"/>
      <c r="D45" s="532"/>
      <c r="E45" s="532"/>
      <c r="F45" s="532">
        <v>64778</v>
      </c>
      <c r="G45" s="532">
        <v>64778</v>
      </c>
      <c r="H45" s="532">
        <v>64778</v>
      </c>
      <c r="I45" s="555">
        <f t="shared" si="0"/>
        <v>0</v>
      </c>
    </row>
    <row r="46" spans="1:11" ht="15" x14ac:dyDescent="0.2">
      <c r="A46" s="269" t="s">
        <v>651</v>
      </c>
      <c r="B46" s="43" t="s">
        <v>934</v>
      </c>
      <c r="C46" s="532"/>
      <c r="D46" s="532"/>
      <c r="E46" s="532"/>
      <c r="F46" s="532"/>
      <c r="G46" s="547">
        <v>1433728</v>
      </c>
      <c r="H46" s="532">
        <v>1433728</v>
      </c>
      <c r="I46" s="555">
        <f t="shared" si="0"/>
        <v>0</v>
      </c>
    </row>
    <row r="47" spans="1:11" ht="15" x14ac:dyDescent="0.2">
      <c r="A47" s="269" t="s">
        <v>654</v>
      </c>
      <c r="B47" s="43" t="s">
        <v>950</v>
      </c>
      <c r="C47" s="532"/>
      <c r="D47" s="532"/>
      <c r="E47" s="532"/>
      <c r="F47" s="532"/>
      <c r="G47" s="547">
        <v>40016</v>
      </c>
      <c r="H47" s="532">
        <v>40016</v>
      </c>
      <c r="I47" s="555">
        <f t="shared" si="0"/>
        <v>0</v>
      </c>
    </row>
    <row r="48" spans="1:11" ht="15" x14ac:dyDescent="0.2">
      <c r="A48" s="269" t="s">
        <v>655</v>
      </c>
      <c r="B48" s="43" t="s">
        <v>838</v>
      </c>
      <c r="C48" s="532"/>
      <c r="D48" s="532"/>
      <c r="E48" s="532"/>
      <c r="F48" s="532">
        <v>262362</v>
      </c>
      <c r="G48" s="532">
        <v>262382</v>
      </c>
      <c r="H48" s="532">
        <f>49600+157000+42390+13392</f>
        <v>262382</v>
      </c>
      <c r="I48" s="555">
        <f t="shared" si="0"/>
        <v>0</v>
      </c>
    </row>
    <row r="49" spans="1:12" ht="15" x14ac:dyDescent="0.2">
      <c r="A49" s="269" t="s">
        <v>656</v>
      </c>
      <c r="B49" s="43" t="s">
        <v>658</v>
      </c>
      <c r="C49" s="532"/>
      <c r="D49" s="532"/>
      <c r="E49" s="532"/>
      <c r="F49" s="532">
        <v>411259</v>
      </c>
      <c r="G49" s="532">
        <v>411259</v>
      </c>
      <c r="H49" s="532">
        <f>323826+87433</f>
        <v>411259</v>
      </c>
      <c r="I49" s="555">
        <f t="shared" si="0"/>
        <v>0</v>
      </c>
    </row>
    <row r="50" spans="1:12" ht="15" x14ac:dyDescent="0.2">
      <c r="A50" s="269" t="s">
        <v>657</v>
      </c>
      <c r="B50" s="43" t="s">
        <v>667</v>
      </c>
      <c r="C50" s="532"/>
      <c r="D50" s="532"/>
      <c r="E50" s="532"/>
      <c r="F50" s="532">
        <v>73660</v>
      </c>
      <c r="G50" s="532">
        <v>73660</v>
      </c>
      <c r="H50" s="532">
        <f>15660+58000</f>
        <v>73660</v>
      </c>
      <c r="I50" s="555">
        <f t="shared" si="0"/>
        <v>0</v>
      </c>
    </row>
    <row r="51" spans="1:12" ht="15" x14ac:dyDescent="0.2">
      <c r="A51" s="269" t="s">
        <v>659</v>
      </c>
      <c r="B51" s="43" t="s">
        <v>661</v>
      </c>
      <c r="C51" s="532"/>
      <c r="D51" s="532"/>
      <c r="E51" s="532"/>
      <c r="F51" s="532">
        <v>17990</v>
      </c>
      <c r="G51" s="532">
        <v>17990</v>
      </c>
      <c r="H51" s="532">
        <f>3825+14165</f>
        <v>17990</v>
      </c>
      <c r="I51" s="555">
        <f t="shared" si="0"/>
        <v>0</v>
      </c>
    </row>
    <row r="52" spans="1:12" ht="15" x14ac:dyDescent="0.2">
      <c r="A52" s="269" t="s">
        <v>660</v>
      </c>
      <c r="B52" s="43" t="s">
        <v>665</v>
      </c>
      <c r="C52" s="532"/>
      <c r="D52" s="532"/>
      <c r="E52" s="532"/>
      <c r="F52" s="532">
        <v>82900</v>
      </c>
      <c r="G52" s="532">
        <v>82900</v>
      </c>
      <c r="H52" s="532">
        <v>82900</v>
      </c>
      <c r="I52" s="555">
        <f t="shared" si="0"/>
        <v>0</v>
      </c>
    </row>
    <row r="53" spans="1:12" ht="15" x14ac:dyDescent="0.2">
      <c r="A53" s="269" t="s">
        <v>662</v>
      </c>
      <c r="B53" s="43" t="s">
        <v>832</v>
      </c>
      <c r="C53" s="532"/>
      <c r="D53" s="532"/>
      <c r="E53" s="532"/>
      <c r="F53" s="532">
        <v>139690</v>
      </c>
      <c r="G53" s="547">
        <v>266690</v>
      </c>
      <c r="H53" s="532">
        <v>266690</v>
      </c>
      <c r="I53" s="555">
        <f t="shared" si="0"/>
        <v>0</v>
      </c>
      <c r="J53" s="13">
        <v>127000</v>
      </c>
    </row>
    <row r="54" spans="1:12" ht="15" x14ac:dyDescent="0.2">
      <c r="A54" s="269" t="s">
        <v>664</v>
      </c>
      <c r="B54" s="43" t="s">
        <v>948</v>
      </c>
      <c r="C54" s="532"/>
      <c r="D54" s="532"/>
      <c r="E54" s="532"/>
      <c r="F54" s="532">
        <v>2014220</v>
      </c>
      <c r="G54" s="547">
        <v>2885689</v>
      </c>
      <c r="H54" s="532">
        <f>2554219+331470</f>
        <v>2885689</v>
      </c>
      <c r="I54" s="558">
        <f t="shared" si="0"/>
        <v>0</v>
      </c>
      <c r="J54" s="13">
        <v>114889</v>
      </c>
      <c r="K54" s="13">
        <v>756580</v>
      </c>
      <c r="L54" s="13" t="s">
        <v>981</v>
      </c>
    </row>
    <row r="55" spans="1:12" ht="15" x14ac:dyDescent="0.2">
      <c r="A55" s="269" t="s">
        <v>833</v>
      </c>
      <c r="B55" s="43" t="s">
        <v>933</v>
      </c>
      <c r="C55" s="532"/>
      <c r="D55" s="532"/>
      <c r="E55" s="532"/>
      <c r="F55" s="532">
        <v>341630</v>
      </c>
      <c r="G55" s="532">
        <v>341630</v>
      </c>
      <c r="H55" s="532">
        <f>269000+72630</f>
        <v>341630</v>
      </c>
      <c r="I55" s="555">
        <f t="shared" si="0"/>
        <v>0</v>
      </c>
    </row>
    <row r="56" spans="1:12" ht="15" x14ac:dyDescent="0.2">
      <c r="A56" s="269" t="s">
        <v>834</v>
      </c>
      <c r="B56" s="43" t="s">
        <v>935</v>
      </c>
      <c r="C56" s="532"/>
      <c r="D56" s="532"/>
      <c r="E56" s="532"/>
      <c r="F56" s="532"/>
      <c r="G56" s="547">
        <v>37990</v>
      </c>
      <c r="H56" s="532">
        <f>8077+29913</f>
        <v>37990</v>
      </c>
      <c r="I56" s="558">
        <f t="shared" si="0"/>
        <v>0</v>
      </c>
      <c r="J56" s="13">
        <v>37990</v>
      </c>
    </row>
    <row r="57" spans="1:12" ht="15" x14ac:dyDescent="0.2">
      <c r="A57" s="269" t="s">
        <v>835</v>
      </c>
      <c r="B57" s="43" t="s">
        <v>936</v>
      </c>
      <c r="C57" s="532"/>
      <c r="D57" s="532"/>
      <c r="E57" s="532"/>
      <c r="F57" s="532"/>
      <c r="G57" s="547">
        <v>1453260</v>
      </c>
      <c r="H57" s="532">
        <v>1453260</v>
      </c>
      <c r="I57" s="558">
        <f t="shared" si="0"/>
        <v>0</v>
      </c>
      <c r="J57" s="13">
        <v>1453260</v>
      </c>
    </row>
    <row r="58" spans="1:12" ht="15" x14ac:dyDescent="0.2">
      <c r="A58" s="269" t="s">
        <v>929</v>
      </c>
      <c r="B58" s="43" t="s">
        <v>937</v>
      </c>
      <c r="C58" s="532"/>
      <c r="D58" s="532"/>
      <c r="E58" s="532"/>
      <c r="F58" s="532"/>
      <c r="G58" s="547">
        <v>58120</v>
      </c>
      <c r="H58" s="532">
        <f>12356+45764</f>
        <v>58120</v>
      </c>
      <c r="I58" s="558">
        <f t="shared" si="0"/>
        <v>0</v>
      </c>
      <c r="J58" s="13">
        <v>58120</v>
      </c>
    </row>
    <row r="59" spans="1:12" ht="15" x14ac:dyDescent="0.2">
      <c r="A59" s="269" t="s">
        <v>930</v>
      </c>
      <c r="B59" s="43" t="s">
        <v>938</v>
      </c>
      <c r="C59" s="532"/>
      <c r="D59" s="532"/>
      <c r="E59" s="532"/>
      <c r="F59" s="532"/>
      <c r="G59" s="547">
        <v>20200</v>
      </c>
      <c r="H59" s="532">
        <f>4294+15906</f>
        <v>20200</v>
      </c>
      <c r="I59" s="558">
        <f t="shared" si="0"/>
        <v>0</v>
      </c>
      <c r="J59" s="13">
        <v>20200</v>
      </c>
    </row>
    <row r="60" spans="1:12" ht="15" x14ac:dyDescent="0.2">
      <c r="A60" s="269" t="s">
        <v>931</v>
      </c>
      <c r="B60" s="43" t="s">
        <v>939</v>
      </c>
      <c r="C60" s="532"/>
      <c r="D60" s="532"/>
      <c r="E60" s="532"/>
      <c r="F60" s="532"/>
      <c r="G60" s="547">
        <v>335915</v>
      </c>
      <c r="H60" s="532">
        <f>71415+264500</f>
        <v>335915</v>
      </c>
      <c r="I60" s="558">
        <f t="shared" si="0"/>
        <v>0</v>
      </c>
      <c r="K60" s="13">
        <v>335915</v>
      </c>
      <c r="L60" s="13" t="s">
        <v>981</v>
      </c>
    </row>
    <row r="61" spans="1:12" ht="15" x14ac:dyDescent="0.2">
      <c r="A61" s="269" t="s">
        <v>932</v>
      </c>
      <c r="B61" s="43" t="s">
        <v>941</v>
      </c>
      <c r="C61" s="532"/>
      <c r="D61" s="532"/>
      <c r="E61" s="532"/>
      <c r="F61" s="532"/>
      <c r="G61" s="547">
        <v>3683000</v>
      </c>
      <c r="H61" s="532">
        <v>3276600</v>
      </c>
      <c r="I61" s="555">
        <f t="shared" si="0"/>
        <v>406400</v>
      </c>
    </row>
    <row r="62" spans="1:12" ht="15" x14ac:dyDescent="0.2">
      <c r="A62" s="269" t="s">
        <v>949</v>
      </c>
      <c r="B62" s="43" t="s">
        <v>942</v>
      </c>
      <c r="C62" s="532"/>
      <c r="D62" s="532"/>
      <c r="E62" s="532"/>
      <c r="F62" s="532"/>
      <c r="G62" s="547">
        <v>8755000</v>
      </c>
      <c r="H62" s="532">
        <v>8255000</v>
      </c>
      <c r="I62" s="555">
        <f t="shared" si="0"/>
        <v>500000</v>
      </c>
    </row>
    <row r="63" spans="1:12" ht="15" x14ac:dyDescent="0.2">
      <c r="A63" s="269" t="s">
        <v>972</v>
      </c>
      <c r="B63" s="43" t="s">
        <v>973</v>
      </c>
      <c r="C63" s="532"/>
      <c r="D63" s="532"/>
      <c r="E63" s="532"/>
      <c r="F63" s="532"/>
      <c r="G63" s="547">
        <v>5275029</v>
      </c>
      <c r="H63" s="532"/>
      <c r="I63" s="555">
        <f t="shared" si="0"/>
        <v>5275029</v>
      </c>
    </row>
    <row r="64" spans="1:12" ht="15.75" x14ac:dyDescent="0.25">
      <c r="A64" s="675" t="s">
        <v>46</v>
      </c>
      <c r="B64" s="676"/>
      <c r="C64" s="535">
        <f t="shared" ref="C64:H64" si="1">SUM(C9:C63)</f>
        <v>85285000</v>
      </c>
      <c r="D64" s="535">
        <f t="shared" si="1"/>
        <v>64337985</v>
      </c>
      <c r="E64" s="535">
        <f t="shared" si="1"/>
        <v>72026653</v>
      </c>
      <c r="F64" s="535">
        <f t="shared" si="1"/>
        <v>72181365</v>
      </c>
      <c r="G64" s="535">
        <f t="shared" si="1"/>
        <v>83347340</v>
      </c>
      <c r="H64" s="535">
        <f t="shared" si="1"/>
        <v>61954020</v>
      </c>
      <c r="I64" s="555">
        <f t="shared" si="0"/>
        <v>21393320</v>
      </c>
      <c r="K64" s="536"/>
    </row>
    <row r="65" spans="1:9" ht="15" customHeight="1" x14ac:dyDescent="0.25">
      <c r="A65" s="126"/>
      <c r="B65" s="52" t="s">
        <v>48</v>
      </c>
      <c r="C65" s="532"/>
      <c r="D65" s="532"/>
      <c r="E65" s="532"/>
      <c r="F65" s="532"/>
      <c r="G65" s="532"/>
      <c r="H65" s="532"/>
      <c r="I65" s="555">
        <f t="shared" si="0"/>
        <v>0</v>
      </c>
    </row>
    <row r="66" spans="1:9" ht="20.100000000000001" customHeight="1" x14ac:dyDescent="0.2">
      <c r="A66" s="126" t="s">
        <v>1</v>
      </c>
      <c r="B66" s="43" t="s">
        <v>575</v>
      </c>
      <c r="C66" s="532">
        <v>500000</v>
      </c>
      <c r="D66" s="532">
        <v>500000</v>
      </c>
      <c r="E66" s="532">
        <v>1500000</v>
      </c>
      <c r="F66" s="532">
        <v>1500000</v>
      </c>
      <c r="G66" s="532">
        <v>1500000</v>
      </c>
      <c r="H66" s="532"/>
      <c r="I66" s="555">
        <f t="shared" si="0"/>
        <v>1500000</v>
      </c>
    </row>
    <row r="67" spans="1:9" ht="15" x14ac:dyDescent="0.2">
      <c r="A67" s="126" t="s">
        <v>2</v>
      </c>
      <c r="B67" s="43" t="s">
        <v>960</v>
      </c>
      <c r="C67" s="532"/>
      <c r="D67" s="532">
        <v>770000</v>
      </c>
      <c r="E67" s="532">
        <v>1770000</v>
      </c>
      <c r="F67" s="532">
        <v>1770000</v>
      </c>
      <c r="G67" s="532">
        <v>1770000</v>
      </c>
      <c r="H67" s="532">
        <v>1208200</v>
      </c>
      <c r="I67" s="555">
        <f t="shared" si="0"/>
        <v>561800</v>
      </c>
    </row>
    <row r="68" spans="1:9" ht="15" x14ac:dyDescent="0.2">
      <c r="A68" s="126"/>
      <c r="B68" s="43" t="s">
        <v>954</v>
      </c>
      <c r="C68" s="532"/>
      <c r="D68" s="532"/>
      <c r="E68" s="532"/>
      <c r="F68" s="532"/>
      <c r="G68" s="532"/>
      <c r="H68" s="532">
        <v>601433</v>
      </c>
      <c r="I68" s="555">
        <f t="shared" si="0"/>
        <v>-601433</v>
      </c>
    </row>
    <row r="69" spans="1:9" ht="15" x14ac:dyDescent="0.2">
      <c r="A69" s="126"/>
      <c r="B69" s="43" t="s">
        <v>955</v>
      </c>
      <c r="C69" s="532"/>
      <c r="D69" s="532"/>
      <c r="E69" s="532"/>
      <c r="F69" s="532"/>
      <c r="G69" s="532"/>
      <c r="H69" s="532">
        <v>351655</v>
      </c>
      <c r="I69" s="555">
        <f t="shared" si="0"/>
        <v>-351655</v>
      </c>
    </row>
    <row r="70" spans="1:9" ht="15" x14ac:dyDescent="0.2">
      <c r="A70" s="126"/>
      <c r="B70" s="43" t="s">
        <v>956</v>
      </c>
      <c r="C70" s="532"/>
      <c r="D70" s="532"/>
      <c r="E70" s="532"/>
      <c r="F70" s="532"/>
      <c r="G70" s="532"/>
      <c r="H70" s="532">
        <v>67480</v>
      </c>
      <c r="I70" s="555">
        <f t="shared" si="0"/>
        <v>-67480</v>
      </c>
    </row>
    <row r="71" spans="1:9" ht="15" x14ac:dyDescent="0.2">
      <c r="A71" s="126"/>
      <c r="B71" s="43" t="s">
        <v>957</v>
      </c>
      <c r="C71" s="532"/>
      <c r="D71" s="532"/>
      <c r="E71" s="532"/>
      <c r="F71" s="532"/>
      <c r="G71" s="532"/>
      <c r="H71" s="532">
        <v>126440</v>
      </c>
      <c r="I71" s="555">
        <f t="shared" si="0"/>
        <v>-126440</v>
      </c>
    </row>
    <row r="72" spans="1:9" ht="15" x14ac:dyDescent="0.2">
      <c r="A72" s="126"/>
      <c r="B72" s="43" t="s">
        <v>958</v>
      </c>
      <c r="C72" s="532"/>
      <c r="D72" s="532"/>
      <c r="E72" s="532"/>
      <c r="F72" s="532"/>
      <c r="G72" s="532"/>
      <c r="H72" s="532">
        <v>68939</v>
      </c>
      <c r="I72" s="555">
        <f t="shared" si="0"/>
        <v>-68939</v>
      </c>
    </row>
    <row r="73" spans="1:9" ht="15" x14ac:dyDescent="0.2">
      <c r="A73" s="126"/>
      <c r="B73" s="43" t="s">
        <v>959</v>
      </c>
      <c r="C73" s="532"/>
      <c r="D73" s="532"/>
      <c r="E73" s="532"/>
      <c r="F73" s="532"/>
      <c r="G73" s="532"/>
      <c r="H73" s="532">
        <v>114360</v>
      </c>
      <c r="I73" s="555">
        <f t="shared" si="0"/>
        <v>-114360</v>
      </c>
    </row>
    <row r="74" spans="1:9" ht="15.75" x14ac:dyDescent="0.25">
      <c r="A74" s="126"/>
      <c r="B74" s="268" t="s">
        <v>234</v>
      </c>
      <c r="C74" s="201">
        <f t="shared" ref="C74:D74" si="2">SUM(C66:C72)</f>
        <v>500000</v>
      </c>
      <c r="D74" s="201">
        <f t="shared" si="2"/>
        <v>1270000</v>
      </c>
      <c r="E74" s="201">
        <f t="shared" ref="E74:G74" si="3">SUM(E66:E72)</f>
        <v>3270000</v>
      </c>
      <c r="F74" s="201">
        <f t="shared" ref="F74" si="4">SUM(F66:F72)</f>
        <v>3270000</v>
      </c>
      <c r="G74" s="201">
        <f t="shared" si="3"/>
        <v>3270000</v>
      </c>
      <c r="H74" s="201">
        <f>SUM(H66:H73)</f>
        <v>2538507</v>
      </c>
      <c r="I74" s="555">
        <f t="shared" ref="I74:I115" si="5">G74-H74</f>
        <v>731493</v>
      </c>
    </row>
    <row r="75" spans="1:9" ht="15.75" x14ac:dyDescent="0.25">
      <c r="A75" s="126"/>
      <c r="B75" s="52" t="s">
        <v>331</v>
      </c>
      <c r="C75" s="204"/>
      <c r="D75" s="204"/>
      <c r="E75" s="204"/>
      <c r="F75" s="204"/>
      <c r="G75" s="204"/>
      <c r="H75" s="204"/>
      <c r="I75" s="555">
        <f t="shared" si="5"/>
        <v>0</v>
      </c>
    </row>
    <row r="76" spans="1:9" ht="15" x14ac:dyDescent="0.2">
      <c r="A76" s="126" t="s">
        <v>1</v>
      </c>
      <c r="B76" s="43" t="s">
        <v>577</v>
      </c>
      <c r="C76" s="122">
        <v>300000</v>
      </c>
      <c r="D76" s="122">
        <v>400000</v>
      </c>
      <c r="E76" s="122">
        <v>400000</v>
      </c>
      <c r="F76" s="122">
        <v>400000</v>
      </c>
      <c r="G76" s="122">
        <v>494030</v>
      </c>
      <c r="H76" s="122">
        <v>494030</v>
      </c>
      <c r="I76" s="555">
        <f t="shared" si="5"/>
        <v>0</v>
      </c>
    </row>
    <row r="77" spans="1:9" ht="15" x14ac:dyDescent="0.2">
      <c r="A77" s="126" t="s">
        <v>2</v>
      </c>
      <c r="B77" s="124" t="s">
        <v>578</v>
      </c>
      <c r="C77" s="203"/>
      <c r="D77" s="203">
        <v>910000</v>
      </c>
      <c r="E77" s="203">
        <v>910000</v>
      </c>
      <c r="F77" s="203">
        <v>910000</v>
      </c>
      <c r="G77" s="203">
        <v>862866</v>
      </c>
      <c r="H77" s="203">
        <f>508000+237879+116987</f>
        <v>862866</v>
      </c>
      <c r="I77" s="555">
        <f t="shared" si="5"/>
        <v>0</v>
      </c>
    </row>
    <row r="78" spans="1:9" ht="15" x14ac:dyDescent="0.2">
      <c r="A78" s="126"/>
      <c r="B78" s="43" t="s">
        <v>573</v>
      </c>
      <c r="C78" s="203"/>
      <c r="D78" s="203">
        <v>2000000</v>
      </c>
      <c r="E78" s="203">
        <v>2000000</v>
      </c>
      <c r="F78" s="203">
        <v>0</v>
      </c>
      <c r="G78" s="203">
        <v>0</v>
      </c>
      <c r="H78" s="203"/>
      <c r="I78" s="555">
        <f t="shared" si="5"/>
        <v>0</v>
      </c>
    </row>
    <row r="79" spans="1:9" ht="15" x14ac:dyDescent="0.2">
      <c r="A79" s="126" t="s">
        <v>3</v>
      </c>
      <c r="B79" s="124" t="s">
        <v>579</v>
      </c>
      <c r="C79" s="203"/>
      <c r="D79" s="203">
        <v>100000</v>
      </c>
      <c r="E79" s="203">
        <v>100000</v>
      </c>
      <c r="F79" s="203">
        <v>100000</v>
      </c>
      <c r="G79" s="203">
        <v>131340</v>
      </c>
      <c r="H79" s="203">
        <v>131340</v>
      </c>
      <c r="I79" s="555">
        <f t="shared" si="5"/>
        <v>0</v>
      </c>
    </row>
    <row r="80" spans="1:9" ht="15" x14ac:dyDescent="0.2">
      <c r="A80" s="126"/>
      <c r="B80" s="124" t="s">
        <v>582</v>
      </c>
      <c r="C80" s="203"/>
      <c r="D80" s="203">
        <v>130000</v>
      </c>
      <c r="E80" s="203">
        <v>130000</v>
      </c>
      <c r="F80" s="203">
        <v>130000</v>
      </c>
      <c r="G80" s="203">
        <v>39970</v>
      </c>
      <c r="H80" s="203">
        <v>39970</v>
      </c>
      <c r="I80" s="555">
        <f t="shared" si="5"/>
        <v>0</v>
      </c>
    </row>
    <row r="81" spans="1:10" ht="15" x14ac:dyDescent="0.2">
      <c r="A81" s="126"/>
      <c r="B81" s="124" t="s">
        <v>580</v>
      </c>
      <c r="C81" s="203"/>
      <c r="D81" s="203">
        <v>300000</v>
      </c>
      <c r="E81" s="203">
        <v>300000</v>
      </c>
      <c r="F81" s="203">
        <v>285780</v>
      </c>
      <c r="G81" s="203">
        <v>169775</v>
      </c>
      <c r="H81" s="203"/>
      <c r="I81" s="555">
        <f t="shared" si="5"/>
        <v>169775</v>
      </c>
    </row>
    <row r="82" spans="1:10" ht="15" x14ac:dyDescent="0.2">
      <c r="A82" s="126"/>
      <c r="B82" s="124" t="s">
        <v>581</v>
      </c>
      <c r="C82" s="203"/>
      <c r="D82" s="203">
        <v>400000</v>
      </c>
      <c r="E82" s="203">
        <v>400000</v>
      </c>
      <c r="F82" s="203">
        <v>400000</v>
      </c>
      <c r="G82" s="203">
        <v>400000</v>
      </c>
      <c r="H82" s="203"/>
      <c r="I82" s="555">
        <f t="shared" si="5"/>
        <v>400000</v>
      </c>
    </row>
    <row r="83" spans="1:10" ht="15" x14ac:dyDescent="0.2">
      <c r="A83" s="126"/>
      <c r="B83" s="124" t="s">
        <v>583</v>
      </c>
      <c r="C83" s="203"/>
      <c r="D83" s="203">
        <v>960000</v>
      </c>
      <c r="E83" s="203">
        <v>960000</v>
      </c>
      <c r="F83" s="203">
        <v>960000</v>
      </c>
      <c r="G83" s="203">
        <v>960000</v>
      </c>
      <c r="H83" s="203"/>
      <c r="I83" s="555">
        <f t="shared" si="5"/>
        <v>960000</v>
      </c>
    </row>
    <row r="84" spans="1:10" ht="15" x14ac:dyDescent="0.2">
      <c r="A84" s="126"/>
      <c r="B84" s="124" t="s">
        <v>584</v>
      </c>
      <c r="C84" s="203"/>
      <c r="D84" s="203">
        <v>100000</v>
      </c>
      <c r="E84" s="203">
        <v>100000</v>
      </c>
      <c r="F84" s="203">
        <v>100000</v>
      </c>
      <c r="G84" s="203">
        <v>100000</v>
      </c>
      <c r="H84" s="203"/>
      <c r="I84" s="555">
        <f t="shared" si="5"/>
        <v>100000</v>
      </c>
    </row>
    <row r="85" spans="1:10" ht="15" x14ac:dyDescent="0.2">
      <c r="A85" s="126"/>
      <c r="B85" s="124" t="s">
        <v>585</v>
      </c>
      <c r="C85" s="203"/>
      <c r="D85" s="203">
        <v>200000</v>
      </c>
      <c r="E85" s="203">
        <v>200000</v>
      </c>
      <c r="F85" s="203">
        <v>200000</v>
      </c>
      <c r="G85" s="203">
        <v>200000</v>
      </c>
      <c r="H85" s="203"/>
      <c r="I85" s="555">
        <f t="shared" si="5"/>
        <v>200000</v>
      </c>
    </row>
    <row r="86" spans="1:10" ht="15" x14ac:dyDescent="0.2">
      <c r="A86" s="126"/>
      <c r="B86" s="124" t="s">
        <v>984</v>
      </c>
      <c r="C86" s="203"/>
      <c r="D86" s="203"/>
      <c r="E86" s="203"/>
      <c r="F86" s="203"/>
      <c r="G86" s="203">
        <v>127799</v>
      </c>
      <c r="H86" s="203">
        <f>89900+37899</f>
        <v>127799</v>
      </c>
      <c r="I86" s="555">
        <f t="shared" si="5"/>
        <v>0</v>
      </c>
    </row>
    <row r="87" spans="1:10" ht="15.75" x14ac:dyDescent="0.25">
      <c r="A87" s="270"/>
      <c r="B87" s="267" t="s">
        <v>555</v>
      </c>
      <c r="C87" s="266">
        <f>SUM(C76:C79)</f>
        <v>300000</v>
      </c>
      <c r="D87" s="266">
        <f>SUM(D76:D86)</f>
        <v>5500000</v>
      </c>
      <c r="E87" s="266">
        <f>SUM(E76:E86)</f>
        <v>5500000</v>
      </c>
      <c r="F87" s="266">
        <f>SUM(F76:F86)</f>
        <v>3485780</v>
      </c>
      <c r="G87" s="266">
        <f>SUM(G76:G86)</f>
        <v>3485780</v>
      </c>
      <c r="H87" s="266">
        <f>SUM(H76:H86)</f>
        <v>1656005</v>
      </c>
      <c r="I87" s="555">
        <f t="shared" si="5"/>
        <v>1829775</v>
      </c>
      <c r="J87" s="13">
        <v>3485780</v>
      </c>
    </row>
    <row r="88" spans="1:10" ht="15.75" x14ac:dyDescent="0.25">
      <c r="A88" s="50"/>
      <c r="B88" s="52" t="s">
        <v>316</v>
      </c>
      <c r="C88" s="204"/>
      <c r="D88" s="204"/>
      <c r="E88" s="204"/>
      <c r="F88" s="204"/>
      <c r="G88" s="204"/>
      <c r="H88" s="204"/>
      <c r="I88" s="555">
        <f t="shared" si="5"/>
        <v>0</v>
      </c>
    </row>
    <row r="89" spans="1:10" ht="15" x14ac:dyDescent="0.2">
      <c r="A89" s="126"/>
      <c r="B89" s="124" t="s">
        <v>588</v>
      </c>
      <c r="C89" s="203"/>
      <c r="D89" s="203">
        <v>25000</v>
      </c>
      <c r="E89" s="203">
        <v>25000</v>
      </c>
      <c r="F89" s="203">
        <v>25000</v>
      </c>
      <c r="G89" s="203"/>
      <c r="H89" s="203"/>
      <c r="I89" s="555">
        <f t="shared" si="5"/>
        <v>0</v>
      </c>
    </row>
    <row r="90" spans="1:10" ht="15" x14ac:dyDescent="0.2">
      <c r="A90" s="126"/>
      <c r="B90" s="124" t="s">
        <v>576</v>
      </c>
      <c r="C90" s="203"/>
      <c r="D90" s="203">
        <v>25000</v>
      </c>
      <c r="E90" s="203">
        <v>25000</v>
      </c>
      <c r="F90" s="203">
        <v>25000</v>
      </c>
      <c r="G90" s="203">
        <v>24999</v>
      </c>
      <c r="H90" s="203">
        <v>24999</v>
      </c>
      <c r="I90" s="555">
        <f t="shared" si="5"/>
        <v>0</v>
      </c>
    </row>
    <row r="91" spans="1:10" ht="15" x14ac:dyDescent="0.2">
      <c r="A91" s="126"/>
      <c r="B91" s="124" t="s">
        <v>586</v>
      </c>
      <c r="C91" s="203"/>
      <c r="D91" s="203">
        <v>310000</v>
      </c>
      <c r="E91" s="203">
        <v>310000</v>
      </c>
      <c r="F91" s="203">
        <v>310000</v>
      </c>
      <c r="G91" s="203">
        <v>304800</v>
      </c>
      <c r="H91" s="203">
        <v>304800</v>
      </c>
      <c r="I91" s="555">
        <f t="shared" si="5"/>
        <v>0</v>
      </c>
    </row>
    <row r="92" spans="1:10" ht="15" x14ac:dyDescent="0.2">
      <c r="A92" s="126"/>
      <c r="B92" s="124" t="s">
        <v>985</v>
      </c>
      <c r="C92" s="203"/>
      <c r="D92" s="203"/>
      <c r="E92" s="203"/>
      <c r="F92" s="203"/>
      <c r="G92" s="203">
        <v>360000</v>
      </c>
      <c r="H92" s="203">
        <v>360000</v>
      </c>
      <c r="I92" s="555"/>
    </row>
    <row r="93" spans="1:10" ht="15" x14ac:dyDescent="0.2">
      <c r="A93" s="126"/>
      <c r="B93" s="124" t="s">
        <v>988</v>
      </c>
      <c r="C93" s="203"/>
      <c r="D93" s="203"/>
      <c r="E93" s="203"/>
      <c r="F93" s="203"/>
      <c r="G93" s="203">
        <v>360000</v>
      </c>
      <c r="H93" s="203">
        <v>360000</v>
      </c>
      <c r="I93" s="555"/>
    </row>
    <row r="94" spans="1:10" ht="15" x14ac:dyDescent="0.2">
      <c r="A94" s="126"/>
      <c r="B94" s="124" t="s">
        <v>986</v>
      </c>
      <c r="C94" s="203"/>
      <c r="D94" s="203"/>
      <c r="E94" s="203"/>
      <c r="F94" s="203"/>
      <c r="G94" s="203">
        <v>30000</v>
      </c>
      <c r="H94" s="203">
        <v>30000</v>
      </c>
      <c r="I94" s="555"/>
    </row>
    <row r="95" spans="1:10" ht="15" x14ac:dyDescent="0.2">
      <c r="A95" s="126"/>
      <c r="B95" s="124" t="s">
        <v>987</v>
      </c>
      <c r="C95" s="203"/>
      <c r="D95" s="203"/>
      <c r="E95" s="203"/>
      <c r="F95" s="203"/>
      <c r="G95" s="203">
        <v>235000</v>
      </c>
      <c r="H95" s="203">
        <v>235000</v>
      </c>
      <c r="I95" s="555">
        <f t="shared" si="5"/>
        <v>0</v>
      </c>
    </row>
    <row r="96" spans="1:10" ht="15.75" x14ac:dyDescent="0.25">
      <c r="A96" s="126"/>
      <c r="B96" s="267" t="s">
        <v>556</v>
      </c>
      <c r="C96" s="266">
        <f t="shared" ref="C96:E96" si="6">SUM(C89:C95)</f>
        <v>0</v>
      </c>
      <c r="D96" s="266">
        <f t="shared" si="6"/>
        <v>360000</v>
      </c>
      <c r="E96" s="266">
        <f t="shared" si="6"/>
        <v>360000</v>
      </c>
      <c r="F96" s="266">
        <f t="shared" ref="F96:G96" si="7">SUM(F89:F95)</f>
        <v>360000</v>
      </c>
      <c r="G96" s="266">
        <f t="shared" si="7"/>
        <v>1314799</v>
      </c>
      <c r="H96" s="266">
        <f t="shared" ref="H96" si="8">SUM(H89:H95)</f>
        <v>1314799</v>
      </c>
      <c r="I96" s="555">
        <f t="shared" si="5"/>
        <v>0</v>
      </c>
    </row>
    <row r="97" spans="1:11" ht="15.75" x14ac:dyDescent="0.25">
      <c r="A97" s="272"/>
      <c r="B97" s="268" t="s">
        <v>34</v>
      </c>
      <c r="C97" s="201">
        <f t="shared" ref="C97:E97" si="9">C64+C74+C87+C96</f>
        <v>86085000</v>
      </c>
      <c r="D97" s="201">
        <f t="shared" si="9"/>
        <v>71467985</v>
      </c>
      <c r="E97" s="201">
        <f t="shared" si="9"/>
        <v>81156653</v>
      </c>
      <c r="F97" s="201">
        <f t="shared" ref="F97:G97" si="10">F64+F74+F87+F96</f>
        <v>79297145</v>
      </c>
      <c r="G97" s="201">
        <f t="shared" si="10"/>
        <v>91417919</v>
      </c>
      <c r="H97" s="201">
        <f t="shared" ref="H97" si="11">H64+H74+H87+H96</f>
        <v>67463331</v>
      </c>
      <c r="I97" s="555">
        <f t="shared" si="5"/>
        <v>23954588</v>
      </c>
    </row>
    <row r="98" spans="1:11" ht="20.25" customHeight="1" x14ac:dyDescent="0.25">
      <c r="A98" s="50" t="s">
        <v>227</v>
      </c>
      <c r="B98" s="123" t="s">
        <v>52</v>
      </c>
      <c r="C98" s="122"/>
      <c r="D98" s="122"/>
      <c r="E98" s="122"/>
      <c r="F98" s="122"/>
      <c r="G98" s="122"/>
      <c r="H98" s="122"/>
      <c r="I98" s="555">
        <f t="shared" si="5"/>
        <v>0</v>
      </c>
    </row>
    <row r="99" spans="1:11" ht="18" customHeight="1" x14ac:dyDescent="0.25">
      <c r="A99" s="126"/>
      <c r="B99" s="52" t="s">
        <v>228</v>
      </c>
      <c r="C99" s="122"/>
      <c r="D99" s="122"/>
      <c r="E99" s="122"/>
      <c r="F99" s="122"/>
      <c r="G99" s="122"/>
      <c r="H99" s="122"/>
      <c r="I99" s="555">
        <f t="shared" si="5"/>
        <v>0</v>
      </c>
    </row>
    <row r="100" spans="1:11" ht="16.5" customHeight="1" x14ac:dyDescent="0.2">
      <c r="A100" s="126" t="s">
        <v>1</v>
      </c>
      <c r="B100" s="124" t="s">
        <v>601</v>
      </c>
      <c r="C100" s="122"/>
      <c r="D100" s="122">
        <v>3500000</v>
      </c>
      <c r="E100" s="122">
        <v>3500000</v>
      </c>
      <c r="F100" s="122">
        <v>3162032</v>
      </c>
      <c r="G100" s="122">
        <v>3162032</v>
      </c>
      <c r="H100" s="122"/>
      <c r="I100" s="555">
        <f t="shared" si="5"/>
        <v>3162032</v>
      </c>
    </row>
    <row r="101" spans="1:11" ht="16.5" customHeight="1" x14ac:dyDescent="0.2">
      <c r="A101" s="126" t="s">
        <v>8</v>
      </c>
      <c r="B101" s="43" t="s">
        <v>977</v>
      </c>
      <c r="C101" s="122">
        <v>5000000</v>
      </c>
      <c r="D101" s="122">
        <v>5000000</v>
      </c>
      <c r="E101" s="122"/>
      <c r="F101" s="122"/>
      <c r="G101" s="122">
        <v>184201</v>
      </c>
      <c r="H101" s="122">
        <v>184201</v>
      </c>
      <c r="I101" s="555">
        <f t="shared" si="5"/>
        <v>0</v>
      </c>
    </row>
    <row r="102" spans="1:11" ht="16.5" customHeight="1" x14ac:dyDescent="0.2">
      <c r="A102" s="126" t="s">
        <v>9</v>
      </c>
      <c r="B102" s="43" t="s">
        <v>499</v>
      </c>
      <c r="C102" s="122">
        <v>3000000</v>
      </c>
      <c r="D102" s="122"/>
      <c r="E102" s="122"/>
      <c r="F102" s="122"/>
      <c r="G102" s="122"/>
      <c r="H102" s="122"/>
      <c r="I102" s="555">
        <f t="shared" si="5"/>
        <v>0</v>
      </c>
    </row>
    <row r="103" spans="1:11" ht="16.5" customHeight="1" x14ac:dyDescent="0.2">
      <c r="A103" s="126" t="s">
        <v>5</v>
      </c>
      <c r="B103" s="43" t="s">
        <v>332</v>
      </c>
      <c r="C103" s="122">
        <v>585000</v>
      </c>
      <c r="D103" s="122">
        <v>584750</v>
      </c>
      <c r="E103" s="122">
        <v>584750</v>
      </c>
      <c r="F103" s="122">
        <v>584750</v>
      </c>
      <c r="G103" s="122">
        <v>584750</v>
      </c>
      <c r="H103" s="122">
        <v>584750</v>
      </c>
      <c r="I103" s="555">
        <f t="shared" si="5"/>
        <v>0</v>
      </c>
    </row>
    <row r="104" spans="1:11" ht="16.5" customHeight="1" x14ac:dyDescent="0.2">
      <c r="A104" s="126" t="s">
        <v>17</v>
      </c>
      <c r="B104" s="43" t="s">
        <v>557</v>
      </c>
      <c r="C104" s="122"/>
      <c r="D104" s="122">
        <v>5000000</v>
      </c>
      <c r="E104" s="122">
        <v>5000000</v>
      </c>
      <c r="F104" s="122">
        <v>5000000</v>
      </c>
      <c r="G104" s="122">
        <v>3661250</v>
      </c>
      <c r="H104" s="122"/>
      <c r="I104" s="555">
        <f t="shared" si="5"/>
        <v>3661250</v>
      </c>
    </row>
    <row r="105" spans="1:11" ht="16.5" customHeight="1" x14ac:dyDescent="0.2">
      <c r="A105" s="126" t="s">
        <v>14</v>
      </c>
      <c r="B105" s="43" t="s">
        <v>590</v>
      </c>
      <c r="C105" s="122"/>
      <c r="D105" s="122">
        <v>7000000</v>
      </c>
      <c r="E105" s="122">
        <v>7000000</v>
      </c>
      <c r="F105" s="122">
        <v>7000000</v>
      </c>
      <c r="G105" s="122"/>
      <c r="H105" s="122"/>
      <c r="I105" s="555">
        <f t="shared" si="5"/>
        <v>0</v>
      </c>
    </row>
    <row r="106" spans="1:11" ht="16.5" customHeight="1" x14ac:dyDescent="0.2">
      <c r="A106" s="126" t="s">
        <v>18</v>
      </c>
      <c r="B106" s="43" t="s">
        <v>592</v>
      </c>
      <c r="C106" s="122"/>
      <c r="D106" s="122">
        <v>5000000</v>
      </c>
      <c r="E106" s="122">
        <v>5000000</v>
      </c>
      <c r="F106" s="122">
        <v>4588741</v>
      </c>
      <c r="G106" s="122">
        <v>2208026</v>
      </c>
      <c r="H106" s="122">
        <v>2208026</v>
      </c>
      <c r="I106" s="555">
        <f t="shared" si="5"/>
        <v>0</v>
      </c>
    </row>
    <row r="107" spans="1:11" ht="16.5" customHeight="1" x14ac:dyDescent="0.2">
      <c r="A107" s="126" t="s">
        <v>232</v>
      </c>
      <c r="B107" s="43" t="s">
        <v>599</v>
      </c>
      <c r="C107" s="122"/>
      <c r="D107" s="122">
        <v>5000000</v>
      </c>
      <c r="E107" s="122">
        <v>5000000</v>
      </c>
      <c r="F107" s="122">
        <v>5000000</v>
      </c>
      <c r="G107" s="122">
        <v>2787460</v>
      </c>
      <c r="H107" s="122">
        <v>2787460</v>
      </c>
      <c r="I107" s="555">
        <f t="shared" si="5"/>
        <v>0</v>
      </c>
    </row>
    <row r="108" spans="1:11" ht="15" x14ac:dyDescent="0.2">
      <c r="A108" s="126" t="s">
        <v>15</v>
      </c>
      <c r="B108" s="43" t="s">
        <v>605</v>
      </c>
      <c r="C108" s="122"/>
      <c r="D108" s="122">
        <v>11410000</v>
      </c>
      <c r="E108" s="122">
        <v>11410000</v>
      </c>
      <c r="F108" s="122">
        <v>11410000</v>
      </c>
      <c r="G108" s="122">
        <v>1957528</v>
      </c>
      <c r="H108" s="122">
        <v>1957528</v>
      </c>
      <c r="I108" s="555">
        <f t="shared" si="5"/>
        <v>0</v>
      </c>
      <c r="J108" s="13">
        <v>-9452474</v>
      </c>
      <c r="K108" s="13" t="s">
        <v>983</v>
      </c>
    </row>
    <row r="109" spans="1:11" ht="15" x14ac:dyDescent="0.2">
      <c r="A109" s="126" t="s">
        <v>139</v>
      </c>
      <c r="B109" s="43" t="s">
        <v>643</v>
      </c>
      <c r="C109" s="122"/>
      <c r="D109" s="122"/>
      <c r="E109" s="122">
        <v>2857500</v>
      </c>
      <c r="F109" s="122">
        <v>2857500</v>
      </c>
      <c r="G109" s="122">
        <v>14542738</v>
      </c>
      <c r="H109" s="122">
        <v>14370050</v>
      </c>
      <c r="I109" s="555">
        <f t="shared" si="5"/>
        <v>172688</v>
      </c>
    </row>
    <row r="110" spans="1:11" ht="15" x14ac:dyDescent="0.2">
      <c r="A110" s="126" t="s">
        <v>22</v>
      </c>
      <c r="B110" s="43" t="s">
        <v>640</v>
      </c>
      <c r="C110" s="122"/>
      <c r="D110" s="122"/>
      <c r="E110" s="122">
        <v>2450592</v>
      </c>
      <c r="F110" s="122">
        <v>2450592</v>
      </c>
      <c r="G110" s="122">
        <v>3520440</v>
      </c>
      <c r="H110" s="122">
        <v>3520440</v>
      </c>
      <c r="I110" s="555">
        <f t="shared" si="5"/>
        <v>0</v>
      </c>
    </row>
    <row r="111" spans="1:11" ht="15" x14ac:dyDescent="0.2">
      <c r="A111" s="126" t="s">
        <v>258</v>
      </c>
      <c r="B111" s="43" t="s">
        <v>641</v>
      </c>
      <c r="C111" s="122"/>
      <c r="D111" s="122"/>
      <c r="E111" s="122">
        <v>9258926</v>
      </c>
      <c r="F111" s="122">
        <v>9258926</v>
      </c>
      <c r="G111" s="122"/>
      <c r="H111" s="122"/>
      <c r="I111" s="555">
        <f t="shared" si="5"/>
        <v>0</v>
      </c>
    </row>
    <row r="112" spans="1:11" ht="15" x14ac:dyDescent="0.2">
      <c r="A112" s="126" t="s">
        <v>259</v>
      </c>
      <c r="B112" s="43" t="s">
        <v>970</v>
      </c>
      <c r="C112" s="122"/>
      <c r="D112" s="122"/>
      <c r="E112" s="122"/>
      <c r="F112" s="122"/>
      <c r="G112" s="122">
        <v>1020510</v>
      </c>
      <c r="H112" s="122">
        <v>1020510</v>
      </c>
      <c r="I112" s="555">
        <f t="shared" si="5"/>
        <v>0</v>
      </c>
    </row>
    <row r="113" spans="1:11" ht="15" x14ac:dyDescent="0.2">
      <c r="A113" s="126" t="s">
        <v>260</v>
      </c>
      <c r="B113" s="43" t="s">
        <v>943</v>
      </c>
      <c r="C113" s="122"/>
      <c r="D113" s="122"/>
      <c r="E113" s="122"/>
      <c r="F113" s="122"/>
      <c r="G113" s="122">
        <v>2222500</v>
      </c>
      <c r="H113" s="122">
        <v>2222500</v>
      </c>
      <c r="I113" s="555">
        <f t="shared" si="5"/>
        <v>0</v>
      </c>
    </row>
    <row r="114" spans="1:11" ht="20.100000000000001" customHeight="1" x14ac:dyDescent="0.25">
      <c r="A114" s="273"/>
      <c r="B114" s="268" t="s">
        <v>236</v>
      </c>
      <c r="C114" s="201">
        <f t="shared" ref="C114:H114" si="12">SUM(C100:C113)</f>
        <v>8585000</v>
      </c>
      <c r="D114" s="201">
        <f t="shared" si="12"/>
        <v>42494750</v>
      </c>
      <c r="E114" s="201">
        <f t="shared" si="12"/>
        <v>52061768</v>
      </c>
      <c r="F114" s="201">
        <f t="shared" si="12"/>
        <v>51312541</v>
      </c>
      <c r="G114" s="201">
        <f t="shared" si="12"/>
        <v>35851435</v>
      </c>
      <c r="H114" s="201">
        <f t="shared" si="12"/>
        <v>28855465</v>
      </c>
      <c r="I114" s="555">
        <f t="shared" si="5"/>
        <v>6995970</v>
      </c>
      <c r="K114" s="536"/>
    </row>
    <row r="115" spans="1:11" ht="16.5" customHeight="1" x14ac:dyDescent="0.25">
      <c r="A115" s="273"/>
      <c r="B115" s="268" t="s">
        <v>235</v>
      </c>
      <c r="C115" s="201">
        <f t="shared" ref="C115:H115" si="13">C97+C114</f>
        <v>94670000</v>
      </c>
      <c r="D115" s="201">
        <f t="shared" si="13"/>
        <v>113962735</v>
      </c>
      <c r="E115" s="201">
        <f t="shared" si="13"/>
        <v>133218421</v>
      </c>
      <c r="F115" s="201">
        <f t="shared" si="13"/>
        <v>130609686</v>
      </c>
      <c r="G115" s="201">
        <f t="shared" si="13"/>
        <v>127269354</v>
      </c>
      <c r="H115" s="201">
        <f t="shared" si="13"/>
        <v>96318796</v>
      </c>
      <c r="I115" s="555">
        <f t="shared" si="5"/>
        <v>30950558</v>
      </c>
    </row>
  </sheetData>
  <mergeCells count="9">
    <mergeCell ref="A64:B64"/>
    <mergeCell ref="A2:A5"/>
    <mergeCell ref="D2:D5"/>
    <mergeCell ref="E2:E5"/>
    <mergeCell ref="I2:I5"/>
    <mergeCell ref="G2:G5"/>
    <mergeCell ref="H2:H5"/>
    <mergeCell ref="F2:F5"/>
    <mergeCell ref="B2:B5"/>
  </mergeCells>
  <phoneticPr fontId="8" type="noConversion"/>
  <printOptions horizontalCentered="1"/>
  <pageMargins left="0.23622047244094491" right="0.23622047244094491" top="1.1023622047244095" bottom="0.19685039370078741" header="0.35433070866141736" footer="0.19685039370078741"/>
  <pageSetup paperSize="9" scale="59" fitToHeight="0" orientation="portrait" horizontalDpi="4294967294" r:id="rId1"/>
  <headerFooter alignWithMargins="0">
    <oddHeader xml:space="preserve">&amp;C&amp;"Arial CE,Félkövér"5/2018( IV.27.)számú költségvetési rendelethez 
ZALAKAROS VÁROS ÖNKORMÁNYZATÁNAK ÉS KÖLTSÉGVETÉSI SZERVEI 
2017. ÉVI  BERUHÁZÁSI CÉLÚ KIADÁSAI FELADATONKÉNT&amp;R&amp;A
&amp;P.oldal
forintban
</oddHeader>
  </headerFooter>
  <rowBreaks count="1" manualBreakCount="1">
    <brk id="97" max="8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42"/>
  <sheetViews>
    <sheetView view="pageLayout" zoomScaleNormal="100" workbookViewId="0">
      <selection activeCell="H16" sqref="H16"/>
    </sheetView>
  </sheetViews>
  <sheetFormatPr defaultRowHeight="12.75" x14ac:dyDescent="0.2"/>
  <cols>
    <col min="1" max="1" width="8.7109375" style="388" customWidth="1"/>
    <col min="2" max="2" width="31.42578125" style="388" customWidth="1"/>
    <col min="3" max="3" width="15.28515625" style="388" customWidth="1"/>
    <col min="4" max="4" width="18.140625" style="388" customWidth="1"/>
    <col min="5" max="5" width="13.28515625" style="388" customWidth="1"/>
    <col min="6" max="6" width="11.28515625" style="388" customWidth="1"/>
    <col min="7" max="8" width="14.7109375" style="388" customWidth="1"/>
    <col min="9" max="9" width="13.28515625" style="388" customWidth="1"/>
    <col min="10" max="10" width="13.85546875" style="388" customWidth="1"/>
    <col min="11" max="16384" width="9.140625" style="388"/>
  </cols>
  <sheetData>
    <row r="1" spans="1:10" ht="24.95" customHeight="1" x14ac:dyDescent="0.25">
      <c r="B1" s="389" t="s">
        <v>668</v>
      </c>
    </row>
    <row r="2" spans="1:10" x14ac:dyDescent="0.2">
      <c r="A2" s="390"/>
      <c r="B2" s="390"/>
      <c r="C2" s="390"/>
      <c r="D2" s="390"/>
      <c r="E2" s="685" t="s">
        <v>669</v>
      </c>
      <c r="F2" s="685"/>
      <c r="G2" s="685"/>
      <c r="H2" s="685"/>
      <c r="I2" s="685"/>
      <c r="J2" s="685"/>
    </row>
    <row r="3" spans="1:10" ht="15" customHeight="1" x14ac:dyDescent="0.2">
      <c r="A3" s="686" t="s">
        <v>31</v>
      </c>
      <c r="B3" s="687" t="s">
        <v>670</v>
      </c>
      <c r="C3" s="688" t="s">
        <v>671</v>
      </c>
      <c r="D3" s="689"/>
      <c r="E3" s="689"/>
      <c r="F3" s="690"/>
      <c r="G3" s="688" t="s">
        <v>672</v>
      </c>
      <c r="H3" s="689"/>
      <c r="I3" s="689"/>
      <c r="J3" s="690"/>
    </row>
    <row r="4" spans="1:10" ht="15" customHeight="1" x14ac:dyDescent="0.2">
      <c r="A4" s="683"/>
      <c r="B4" s="683"/>
      <c r="C4" s="683" t="s">
        <v>673</v>
      </c>
      <c r="D4" s="683" t="s">
        <v>674</v>
      </c>
      <c r="E4" s="683" t="s">
        <v>675</v>
      </c>
      <c r="F4" s="683" t="s">
        <v>676</v>
      </c>
      <c r="G4" s="683" t="s">
        <v>10</v>
      </c>
      <c r="H4" s="391" t="s">
        <v>677</v>
      </c>
      <c r="I4" s="683" t="s">
        <v>678</v>
      </c>
      <c r="J4" s="683" t="s">
        <v>679</v>
      </c>
    </row>
    <row r="5" spans="1:10" ht="15" customHeight="1" x14ac:dyDescent="0.2">
      <c r="A5" s="683"/>
      <c r="B5" s="683"/>
      <c r="C5" s="683"/>
      <c r="D5" s="683"/>
      <c r="E5" s="683"/>
      <c r="F5" s="683"/>
      <c r="G5" s="683"/>
      <c r="H5" s="391" t="s">
        <v>680</v>
      </c>
      <c r="I5" s="683"/>
      <c r="J5" s="683"/>
    </row>
    <row r="6" spans="1:10" ht="15" customHeight="1" x14ac:dyDescent="0.2">
      <c r="A6" s="684"/>
      <c r="B6" s="684"/>
      <c r="C6" s="684"/>
      <c r="D6" s="684"/>
      <c r="E6" s="684"/>
      <c r="F6" s="684"/>
      <c r="G6" s="684"/>
      <c r="H6" s="392" t="s">
        <v>681</v>
      </c>
      <c r="I6" s="684"/>
      <c r="J6" s="684"/>
    </row>
    <row r="7" spans="1:10" ht="39.950000000000003" customHeight="1" x14ac:dyDescent="0.2">
      <c r="A7" s="393" t="s">
        <v>1</v>
      </c>
      <c r="B7" s="394" t="s">
        <v>682</v>
      </c>
      <c r="C7" s="395">
        <v>445786000</v>
      </c>
      <c r="D7" s="395">
        <v>427423000</v>
      </c>
      <c r="E7" s="396">
        <v>18363000</v>
      </c>
      <c r="F7" s="396">
        <v>0</v>
      </c>
      <c r="G7" s="396">
        <v>496408000</v>
      </c>
      <c r="H7" s="396">
        <v>496408000</v>
      </c>
      <c r="I7" s="396">
        <v>0</v>
      </c>
      <c r="J7" s="396">
        <v>0</v>
      </c>
    </row>
    <row r="8" spans="1:10" ht="53.25" customHeight="1" x14ac:dyDescent="0.2">
      <c r="A8" s="393" t="s">
        <v>2</v>
      </c>
      <c r="B8" s="394" t="s">
        <v>836</v>
      </c>
      <c r="C8" s="395">
        <v>98000000</v>
      </c>
      <c r="D8" s="395"/>
      <c r="E8" s="396"/>
      <c r="F8" s="396"/>
      <c r="G8" s="396"/>
      <c r="H8" s="396"/>
      <c r="I8" s="396"/>
      <c r="J8" s="396"/>
    </row>
    <row r="9" spans="1:10" ht="39.950000000000003" customHeight="1" x14ac:dyDescent="0.25">
      <c r="A9" s="397"/>
      <c r="B9" s="398" t="s">
        <v>36</v>
      </c>
      <c r="C9" s="399">
        <f t="shared" ref="C9:J9" si="0">SUM(C7:C8)</f>
        <v>543786000</v>
      </c>
      <c r="D9" s="399">
        <f t="shared" si="0"/>
        <v>427423000</v>
      </c>
      <c r="E9" s="399">
        <f t="shared" si="0"/>
        <v>18363000</v>
      </c>
      <c r="F9" s="399">
        <f t="shared" si="0"/>
        <v>0</v>
      </c>
      <c r="G9" s="399">
        <f t="shared" si="0"/>
        <v>496408000</v>
      </c>
      <c r="H9" s="399">
        <f t="shared" si="0"/>
        <v>496408000</v>
      </c>
      <c r="I9" s="399">
        <f t="shared" si="0"/>
        <v>0</v>
      </c>
      <c r="J9" s="399">
        <f t="shared" si="0"/>
        <v>0</v>
      </c>
    </row>
    <row r="10" spans="1:10" ht="39.950000000000003" customHeight="1" x14ac:dyDescent="0.2">
      <c r="B10" s="400"/>
      <c r="C10" s="400"/>
      <c r="D10" s="400"/>
      <c r="E10" s="400"/>
      <c r="F10" s="400"/>
      <c r="G10" s="401"/>
      <c r="H10" s="400"/>
    </row>
    <row r="11" spans="1:10" ht="39.950000000000003" customHeight="1" x14ac:dyDescent="0.2"/>
    <row r="42" spans="11:11" x14ac:dyDescent="0.2">
      <c r="K42" s="402"/>
    </row>
  </sheetData>
  <mergeCells count="12">
    <mergeCell ref="I4:I6"/>
    <mergeCell ref="J4:J6"/>
    <mergeCell ref="E2:J2"/>
    <mergeCell ref="A3:A6"/>
    <mergeCell ref="B3:B6"/>
    <mergeCell ref="C3:F3"/>
    <mergeCell ref="G3:J3"/>
    <mergeCell ref="C4:C6"/>
    <mergeCell ref="D4:D6"/>
    <mergeCell ref="E4:E6"/>
    <mergeCell ref="F4:F6"/>
    <mergeCell ref="G4:G6"/>
  </mergeCells>
  <printOptions horizontalCentered="1"/>
  <pageMargins left="0.23622047244094491" right="0.23622047244094491" top="1.3385826771653544" bottom="0.19685039370078741" header="0.59055118110236227" footer="0.19685039370078741"/>
  <pageSetup paperSize="9" scale="84" orientation="landscape" horizontalDpi="4294967294" r:id="rId1"/>
  <headerFooter alignWithMargins="0">
    <oddHeader xml:space="preserve">&amp;C&amp;"Arial CE,Félkövér"5/2018( IV.27.) számú költségvetési rendelethez
ZALAKAROS VÁROS ÖNKORMÁNYZAT 
2017.ÉVI
 EURÓPAI UNIÓS PROJEKTJEINEK BEVÉTELEI ÉS KIADÁSAI&amp;R&amp;A
&amp;P.oldal
forintban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34"/>
  <sheetViews>
    <sheetView zoomScale="80" zoomScaleNormal="80" zoomScaleSheetLayoutView="80" zoomScalePageLayoutView="80" workbookViewId="0">
      <selection activeCell="S45" sqref="S45"/>
    </sheetView>
  </sheetViews>
  <sheetFormatPr defaultRowHeight="12.75" x14ac:dyDescent="0.2"/>
  <cols>
    <col min="1" max="1" width="6.140625" style="404" customWidth="1"/>
    <col min="2" max="2" width="41.7109375" style="404" customWidth="1"/>
    <col min="3" max="3" width="0.28515625" style="404" hidden="1" customWidth="1"/>
    <col min="4" max="5" width="14.7109375" style="404" customWidth="1"/>
    <col min="6" max="6" width="15.5703125" style="404" customWidth="1"/>
    <col min="7" max="7" width="16.7109375" style="404" customWidth="1"/>
    <col min="8" max="8" width="21" style="404" customWidth="1"/>
    <col min="9" max="16384" width="9.140625" style="404"/>
  </cols>
  <sheetData>
    <row r="1" spans="1:8" ht="12.75" customHeight="1" x14ac:dyDescent="0.2">
      <c r="A1" s="403"/>
      <c r="B1" s="403"/>
      <c r="C1" s="403"/>
      <c r="D1" s="403"/>
      <c r="E1" s="403"/>
      <c r="F1" s="403"/>
      <c r="G1" s="403"/>
    </row>
    <row r="2" spans="1:8" ht="13.5" thickBot="1" x14ac:dyDescent="0.25">
      <c r="A2" s="405"/>
      <c r="B2" s="405"/>
      <c r="C2" s="405"/>
      <c r="D2" s="406"/>
      <c r="E2" s="406"/>
      <c r="F2" s="406"/>
      <c r="G2" s="406"/>
    </row>
    <row r="3" spans="1:8" ht="15.75" customHeight="1" thickBot="1" x14ac:dyDescent="0.25">
      <c r="A3" s="694" t="s">
        <v>16</v>
      </c>
      <c r="B3" s="694" t="s">
        <v>683</v>
      </c>
      <c r="C3" s="694"/>
      <c r="D3" s="691" t="s">
        <v>567</v>
      </c>
      <c r="E3" s="691" t="s">
        <v>609</v>
      </c>
      <c r="F3" s="691" t="s">
        <v>812</v>
      </c>
      <c r="G3" s="691" t="s">
        <v>862</v>
      </c>
      <c r="H3" s="691" t="s">
        <v>684</v>
      </c>
    </row>
    <row r="4" spans="1:8" ht="15.75" customHeight="1" thickBot="1" x14ac:dyDescent="0.25">
      <c r="A4" s="694"/>
      <c r="B4" s="694"/>
      <c r="C4" s="694"/>
      <c r="D4" s="692"/>
      <c r="E4" s="692"/>
      <c r="F4" s="692"/>
      <c r="G4" s="692"/>
      <c r="H4" s="692"/>
    </row>
    <row r="5" spans="1:8" ht="15.75" customHeight="1" thickBot="1" x14ac:dyDescent="0.25">
      <c r="A5" s="694"/>
      <c r="B5" s="694"/>
      <c r="C5" s="694"/>
      <c r="D5" s="692"/>
      <c r="E5" s="692"/>
      <c r="F5" s="692"/>
      <c r="G5" s="692"/>
      <c r="H5" s="692"/>
    </row>
    <row r="6" spans="1:8" ht="15.75" customHeight="1" thickBot="1" x14ac:dyDescent="0.25">
      <c r="A6" s="694"/>
      <c r="B6" s="694"/>
      <c r="C6" s="694"/>
      <c r="D6" s="693"/>
      <c r="E6" s="693"/>
      <c r="F6" s="693"/>
      <c r="G6" s="693"/>
      <c r="H6" s="693"/>
    </row>
    <row r="7" spans="1:8" ht="28.35" customHeight="1" x14ac:dyDescent="0.25">
      <c r="A7" s="407" t="s">
        <v>685</v>
      </c>
      <c r="B7" s="408" t="s">
        <v>686</v>
      </c>
      <c r="C7" s="409"/>
      <c r="D7" s="410"/>
      <c r="E7" s="410"/>
      <c r="F7" s="410"/>
      <c r="G7" s="410"/>
      <c r="H7" s="411"/>
    </row>
    <row r="8" spans="1:8" ht="28.35" customHeight="1" x14ac:dyDescent="0.25">
      <c r="A8" s="407" t="s">
        <v>687</v>
      </c>
      <c r="B8" s="408" t="s">
        <v>688</v>
      </c>
      <c r="C8" s="409"/>
      <c r="D8" s="410"/>
      <c r="E8" s="410"/>
      <c r="F8" s="410"/>
      <c r="G8" s="410"/>
      <c r="H8" s="411"/>
    </row>
    <row r="9" spans="1:8" ht="28.35" customHeight="1" x14ac:dyDescent="0.2">
      <c r="A9" s="412" t="s">
        <v>689</v>
      </c>
      <c r="B9" s="413" t="s">
        <v>690</v>
      </c>
      <c r="C9" s="414"/>
      <c r="D9" s="415">
        <v>5000000</v>
      </c>
      <c r="E9" s="415"/>
      <c r="F9" s="415"/>
      <c r="G9" s="415"/>
      <c r="H9" s="416" t="s">
        <v>691</v>
      </c>
    </row>
    <row r="10" spans="1:8" ht="28.35" customHeight="1" x14ac:dyDescent="0.2">
      <c r="A10" s="412" t="s">
        <v>692</v>
      </c>
      <c r="B10" s="413" t="s">
        <v>693</v>
      </c>
      <c r="C10" s="414"/>
      <c r="D10" s="415">
        <v>10000000</v>
      </c>
      <c r="E10" s="415"/>
      <c r="F10" s="415"/>
      <c r="G10" s="415"/>
      <c r="H10" s="416" t="s">
        <v>691</v>
      </c>
    </row>
    <row r="11" spans="1:8" ht="28.35" customHeight="1" x14ac:dyDescent="0.2">
      <c r="A11" s="412" t="s">
        <v>8</v>
      </c>
      <c r="B11" s="417" t="s">
        <v>694</v>
      </c>
      <c r="C11" s="414"/>
      <c r="D11" s="415">
        <v>400000</v>
      </c>
      <c r="E11" s="415">
        <v>400000</v>
      </c>
      <c r="F11" s="415">
        <v>400000</v>
      </c>
      <c r="G11" s="415"/>
      <c r="H11" s="416" t="s">
        <v>691</v>
      </c>
    </row>
    <row r="12" spans="1:8" ht="28.35" customHeight="1" x14ac:dyDescent="0.2">
      <c r="A12" s="412" t="s">
        <v>4</v>
      </c>
      <c r="B12" s="417" t="s">
        <v>695</v>
      </c>
      <c r="C12" s="414"/>
      <c r="D12" s="415">
        <v>2000000</v>
      </c>
      <c r="E12" s="415">
        <v>1640000</v>
      </c>
      <c r="F12" s="415">
        <v>1640000</v>
      </c>
      <c r="G12" s="506"/>
      <c r="H12" s="416" t="s">
        <v>691</v>
      </c>
    </row>
    <row r="13" spans="1:8" ht="26.25" customHeight="1" x14ac:dyDescent="0.2">
      <c r="A13" s="412" t="s">
        <v>6</v>
      </c>
      <c r="B13" s="417" t="s">
        <v>696</v>
      </c>
      <c r="C13" s="414"/>
      <c r="D13" s="415">
        <v>2000000</v>
      </c>
      <c r="E13" s="415">
        <v>2000000</v>
      </c>
      <c r="F13" s="415">
        <v>2000000</v>
      </c>
      <c r="G13" s="415"/>
      <c r="H13" s="416" t="s">
        <v>691</v>
      </c>
    </row>
    <row r="14" spans="1:8" ht="28.35" customHeight="1" x14ac:dyDescent="0.2">
      <c r="A14" s="412" t="s">
        <v>17</v>
      </c>
      <c r="B14" s="417" t="s">
        <v>697</v>
      </c>
      <c r="C14" s="414"/>
      <c r="D14" s="415">
        <v>10000000</v>
      </c>
      <c r="E14" s="418">
        <v>10000000</v>
      </c>
      <c r="F14" s="418">
        <v>10000000</v>
      </c>
      <c r="G14" s="418"/>
      <c r="H14" s="416" t="s">
        <v>691</v>
      </c>
    </row>
    <row r="15" spans="1:8" ht="27.75" customHeight="1" x14ac:dyDescent="0.2">
      <c r="A15" s="412" t="s">
        <v>17</v>
      </c>
      <c r="B15" s="417" t="s">
        <v>698</v>
      </c>
      <c r="C15" s="414"/>
      <c r="D15" s="415">
        <v>10000000</v>
      </c>
      <c r="E15" s="415">
        <v>6800000</v>
      </c>
      <c r="F15" s="415">
        <v>6800000</v>
      </c>
      <c r="G15" s="415"/>
      <c r="H15" s="416" t="s">
        <v>691</v>
      </c>
    </row>
    <row r="16" spans="1:8" ht="27.75" customHeight="1" x14ac:dyDescent="0.2">
      <c r="A16" s="412" t="s">
        <v>18</v>
      </c>
      <c r="B16" s="419" t="s">
        <v>699</v>
      </c>
      <c r="C16" s="414"/>
      <c r="D16" s="415">
        <v>15875000</v>
      </c>
      <c r="E16" s="415">
        <v>15875000</v>
      </c>
      <c r="F16" s="415">
        <v>15875000</v>
      </c>
      <c r="G16" s="506"/>
      <c r="H16" s="416" t="s">
        <v>691</v>
      </c>
    </row>
    <row r="17" spans="1:8" ht="27.75" customHeight="1" x14ac:dyDescent="0.2">
      <c r="A17" s="412" t="s">
        <v>232</v>
      </c>
      <c r="B17" s="419" t="s">
        <v>700</v>
      </c>
      <c r="C17" s="414"/>
      <c r="D17" s="415">
        <v>3683000</v>
      </c>
      <c r="E17" s="415">
        <v>3683000</v>
      </c>
      <c r="F17" s="415">
        <v>3683000</v>
      </c>
      <c r="G17" s="415"/>
      <c r="H17" s="416" t="s">
        <v>691</v>
      </c>
    </row>
    <row r="18" spans="1:8" ht="28.35" customHeight="1" x14ac:dyDescent="0.2">
      <c r="A18" s="412"/>
      <c r="B18" s="420" t="s">
        <v>701</v>
      </c>
      <c r="C18" s="414"/>
      <c r="D18" s="421">
        <f>SUM(D9:D17)</f>
        <v>58958000</v>
      </c>
      <c r="E18" s="421">
        <f>SUM(E9:E17)</f>
        <v>40398000</v>
      </c>
      <c r="F18" s="421">
        <f>SUM(F9:F17)</f>
        <v>40398000</v>
      </c>
      <c r="G18" s="421">
        <f>SUM(G9:G17)</f>
        <v>0</v>
      </c>
      <c r="H18" s="416"/>
    </row>
    <row r="19" spans="1:8" ht="28.35" customHeight="1" x14ac:dyDescent="0.25">
      <c r="A19" s="422" t="s">
        <v>702</v>
      </c>
      <c r="B19" s="423" t="s">
        <v>703</v>
      </c>
      <c r="C19" s="414"/>
      <c r="D19" s="415"/>
      <c r="E19" s="415"/>
      <c r="F19" s="415"/>
      <c r="G19" s="415"/>
      <c r="H19" s="416"/>
    </row>
    <row r="20" spans="1:8" ht="28.35" customHeight="1" x14ac:dyDescent="0.2">
      <c r="A20" s="412" t="s">
        <v>1</v>
      </c>
      <c r="B20" s="417" t="s">
        <v>704</v>
      </c>
      <c r="C20" s="414"/>
      <c r="D20" s="415">
        <v>15000000</v>
      </c>
      <c r="E20" s="415">
        <v>14100000</v>
      </c>
      <c r="F20" s="415">
        <v>14100000</v>
      </c>
      <c r="G20" s="506"/>
      <c r="H20" s="416" t="s">
        <v>691</v>
      </c>
    </row>
    <row r="21" spans="1:8" ht="28.35" customHeight="1" x14ac:dyDescent="0.2">
      <c r="A21" s="412" t="s">
        <v>2</v>
      </c>
      <c r="B21" s="417" t="s">
        <v>705</v>
      </c>
      <c r="C21" s="414"/>
      <c r="D21" s="415">
        <v>10000000</v>
      </c>
      <c r="E21" s="415">
        <v>10000000</v>
      </c>
      <c r="F21" s="415">
        <v>10000000</v>
      </c>
      <c r="G21" s="415"/>
      <c r="H21" s="416" t="s">
        <v>691</v>
      </c>
    </row>
    <row r="22" spans="1:8" ht="28.35" customHeight="1" x14ac:dyDescent="0.2">
      <c r="A22" s="412" t="s">
        <v>3</v>
      </c>
      <c r="B22" s="417" t="s">
        <v>706</v>
      </c>
      <c r="C22" s="414"/>
      <c r="D22" s="415">
        <v>400000</v>
      </c>
      <c r="E22" s="415">
        <v>400000</v>
      </c>
      <c r="F22" s="415">
        <v>400000</v>
      </c>
      <c r="G22" s="415"/>
      <c r="H22" s="416" t="s">
        <v>691</v>
      </c>
    </row>
    <row r="23" spans="1:8" ht="28.35" customHeight="1" x14ac:dyDescent="0.2">
      <c r="A23" s="412" t="s">
        <v>4</v>
      </c>
      <c r="B23" s="413" t="s">
        <v>707</v>
      </c>
      <c r="C23" s="424"/>
      <c r="D23" s="415">
        <v>2000000</v>
      </c>
      <c r="E23" s="415"/>
      <c r="F23" s="415"/>
      <c r="G23" s="415"/>
      <c r="H23" s="416" t="s">
        <v>691</v>
      </c>
    </row>
    <row r="24" spans="1:8" ht="28.35" customHeight="1" x14ac:dyDescent="0.2">
      <c r="A24" s="412" t="s">
        <v>6</v>
      </c>
      <c r="B24" s="419" t="s">
        <v>708</v>
      </c>
      <c r="C24" s="424"/>
      <c r="D24" s="425">
        <v>34000000</v>
      </c>
      <c r="E24" s="425">
        <v>34000000</v>
      </c>
      <c r="F24" s="425">
        <v>34000000</v>
      </c>
      <c r="G24" s="425"/>
      <c r="H24" s="416" t="s">
        <v>691</v>
      </c>
    </row>
    <row r="25" spans="1:8" ht="28.35" customHeight="1" x14ac:dyDescent="0.2">
      <c r="A25" s="412" t="s">
        <v>17</v>
      </c>
      <c r="B25" s="419" t="s">
        <v>709</v>
      </c>
      <c r="C25" s="424"/>
      <c r="D25" s="425">
        <v>10000000</v>
      </c>
      <c r="E25" s="425">
        <v>10000000</v>
      </c>
      <c r="F25" s="425">
        <v>10000000</v>
      </c>
      <c r="G25" s="425"/>
      <c r="H25" s="416" t="s">
        <v>691</v>
      </c>
    </row>
    <row r="26" spans="1:8" ht="28.35" customHeight="1" x14ac:dyDescent="0.2">
      <c r="A26" s="412" t="s">
        <v>14</v>
      </c>
      <c r="B26" s="419" t="s">
        <v>710</v>
      </c>
      <c r="C26" s="424"/>
      <c r="D26" s="425">
        <v>2752500</v>
      </c>
      <c r="E26" s="425">
        <v>2752500</v>
      </c>
      <c r="F26" s="425">
        <v>2752500</v>
      </c>
      <c r="G26" s="425"/>
      <c r="H26" s="416" t="s">
        <v>691</v>
      </c>
    </row>
    <row r="27" spans="1:8" ht="28.35" customHeight="1" x14ac:dyDescent="0.2">
      <c r="A27" s="412" t="s">
        <v>18</v>
      </c>
      <c r="B27" s="419" t="s">
        <v>711</v>
      </c>
      <c r="C27" s="424"/>
      <c r="D27" s="425">
        <v>3000000</v>
      </c>
      <c r="E27" s="425">
        <v>3000000</v>
      </c>
      <c r="F27" s="425">
        <v>3000000</v>
      </c>
      <c r="G27" s="425">
        <v>3000000</v>
      </c>
      <c r="H27" s="416" t="s">
        <v>691</v>
      </c>
    </row>
    <row r="28" spans="1:8" ht="28.35" customHeight="1" x14ac:dyDescent="0.2">
      <c r="A28" s="412" t="s">
        <v>232</v>
      </c>
      <c r="B28" s="419" t="s">
        <v>712</v>
      </c>
      <c r="C28" s="424"/>
      <c r="D28" s="425"/>
      <c r="E28" s="425"/>
      <c r="F28" s="425"/>
      <c r="G28" s="425"/>
      <c r="H28" s="416" t="s">
        <v>691</v>
      </c>
    </row>
    <row r="29" spans="1:8" ht="28.35" customHeight="1" x14ac:dyDescent="0.2">
      <c r="A29" s="412" t="s">
        <v>15</v>
      </c>
      <c r="B29" s="419" t="s">
        <v>713</v>
      </c>
      <c r="C29" s="424"/>
      <c r="D29" s="425"/>
      <c r="E29" s="425"/>
      <c r="F29" s="425"/>
      <c r="G29" s="425"/>
      <c r="H29" s="416" t="s">
        <v>691</v>
      </c>
    </row>
    <row r="30" spans="1:8" ht="28.35" customHeight="1" x14ac:dyDescent="0.2">
      <c r="A30" s="412" t="s">
        <v>139</v>
      </c>
      <c r="B30" s="419" t="s">
        <v>837</v>
      </c>
      <c r="C30" s="424"/>
      <c r="D30" s="425"/>
      <c r="E30" s="425">
        <v>200000</v>
      </c>
      <c r="F30" s="425">
        <v>200000</v>
      </c>
      <c r="G30" s="425">
        <v>200000</v>
      </c>
      <c r="H30" s="416" t="s">
        <v>691</v>
      </c>
    </row>
    <row r="31" spans="1:8" ht="28.35" customHeight="1" x14ac:dyDescent="0.2">
      <c r="A31" s="412"/>
      <c r="B31" s="420" t="s">
        <v>714</v>
      </c>
      <c r="C31" s="424"/>
      <c r="D31" s="426">
        <f>SUM(D20:D29)</f>
        <v>77152500</v>
      </c>
      <c r="E31" s="426">
        <f>SUM(E20:E30)</f>
        <v>74452500</v>
      </c>
      <c r="F31" s="426">
        <f>SUM(F20:F30)</f>
        <v>74452500</v>
      </c>
      <c r="G31" s="426">
        <f>SUM(G20:G30)</f>
        <v>3200000</v>
      </c>
      <c r="H31" s="416"/>
    </row>
    <row r="32" spans="1:8" ht="28.35" customHeight="1" x14ac:dyDescent="0.2">
      <c r="A32" s="412"/>
      <c r="B32" s="427" t="s">
        <v>715</v>
      </c>
      <c r="C32" s="428"/>
      <c r="D32" s="421">
        <f>D18+D31</f>
        <v>136110500</v>
      </c>
      <c r="E32" s="421">
        <f>E18+E31</f>
        <v>114850500</v>
      </c>
      <c r="F32" s="421">
        <f>F18+F31</f>
        <v>114850500</v>
      </c>
      <c r="G32" s="421">
        <f>G18+G31</f>
        <v>3200000</v>
      </c>
      <c r="H32" s="416"/>
    </row>
    <row r="33" spans="1:8" ht="28.35" customHeight="1" x14ac:dyDescent="0.2">
      <c r="A33" s="412" t="s">
        <v>1</v>
      </c>
      <c r="B33" s="429" t="s">
        <v>716</v>
      </c>
      <c r="C33" s="428"/>
      <c r="D33" s="415">
        <v>67999500</v>
      </c>
      <c r="E33" s="415">
        <v>73388736</v>
      </c>
      <c r="F33" s="559">
        <v>74658153</v>
      </c>
      <c r="G33" s="559">
        <v>1559047</v>
      </c>
      <c r="H33" s="416" t="s">
        <v>691</v>
      </c>
    </row>
    <row r="34" spans="1:8" ht="28.35" customHeight="1" thickBot="1" x14ac:dyDescent="0.25">
      <c r="A34" s="550"/>
      <c r="B34" s="551" t="s">
        <v>717</v>
      </c>
      <c r="C34" s="552"/>
      <c r="D34" s="553">
        <f>SUM(D32:D33)</f>
        <v>204110000</v>
      </c>
      <c r="E34" s="553">
        <f>SUM(E32:E33)</f>
        <v>188239236</v>
      </c>
      <c r="F34" s="553">
        <f>SUM(F32:F33)</f>
        <v>189508653</v>
      </c>
      <c r="G34" s="553">
        <f>SUM(G32:G33)</f>
        <v>4759047</v>
      </c>
      <c r="H34" s="554"/>
    </row>
  </sheetData>
  <mergeCells count="8">
    <mergeCell ref="H3:H6"/>
    <mergeCell ref="F3:F6"/>
    <mergeCell ref="A3:A6"/>
    <mergeCell ref="B3:B6"/>
    <mergeCell ref="C3:C6"/>
    <mergeCell ref="D3:D6"/>
    <mergeCell ref="E3:E6"/>
    <mergeCell ref="G3:G6"/>
  </mergeCells>
  <printOptions horizontalCentered="1"/>
  <pageMargins left="0.23622047244094491" right="0.23622047244094491" top="1.2598425196850394" bottom="0.19685039370078741" header="0.43307086614173229" footer="0.19685039370078741"/>
  <pageSetup paperSize="9" scale="86" fitToWidth="0" orientation="portrait" horizontalDpi="4294967294" r:id="rId1"/>
  <headerFooter alignWithMargins="0">
    <oddHeader xml:space="preserve">&amp;C&amp;"Garamond,Félkövér"&amp;14 5/2018( IV.27.) számú költségvetési rendelethez
ZALAKAROS VÁROS ÖNKORMÁNYZAT
 2017.ÉVI TARTALÉKA&amp;R&amp;A
&amp;P.oldal
forintban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8"/>
  <sheetViews>
    <sheetView view="pageLayout" zoomScaleNormal="100" workbookViewId="0">
      <selection activeCell="L28" sqref="L28"/>
    </sheetView>
  </sheetViews>
  <sheetFormatPr defaultRowHeight="12.75" x14ac:dyDescent="0.2"/>
  <cols>
    <col min="1" max="1" width="8.85546875" style="430" customWidth="1"/>
    <col min="2" max="2" width="8.140625" style="430" customWidth="1"/>
    <col min="3" max="3" width="8.28515625" style="430" customWidth="1"/>
    <col min="4" max="4" width="48.42578125" style="430" customWidth="1"/>
    <col min="5" max="5" width="13.28515625" style="430" customWidth="1"/>
    <col min="6" max="6" width="12.7109375" style="430" bestFit="1" customWidth="1"/>
    <col min="7" max="7" width="12.85546875" style="430" customWidth="1"/>
    <col min="8" max="8" width="13.140625" style="430" customWidth="1"/>
    <col min="9" max="9" width="12.7109375" style="430" customWidth="1"/>
    <col min="10" max="10" width="13.85546875" style="430" customWidth="1"/>
    <col min="11" max="11" width="12.85546875" style="430" customWidth="1"/>
    <col min="12" max="12" width="13.42578125" style="430" customWidth="1"/>
    <col min="13" max="13" width="13" style="430" customWidth="1"/>
    <col min="14" max="14" width="15.28515625" style="430" customWidth="1"/>
    <col min="15" max="16384" width="9.140625" style="430"/>
  </cols>
  <sheetData>
    <row r="1" spans="1:14" x14ac:dyDescent="0.2">
      <c r="M1" s="431"/>
    </row>
    <row r="2" spans="1:14" ht="16.5" customHeight="1" x14ac:dyDescent="0.2">
      <c r="A2" s="707" t="s">
        <v>718</v>
      </c>
      <c r="B2" s="710" t="s">
        <v>719</v>
      </c>
      <c r="C2" s="711"/>
      <c r="D2" s="712"/>
      <c r="E2" s="695" t="s">
        <v>720</v>
      </c>
      <c r="F2" s="698"/>
      <c r="G2" s="698"/>
      <c r="H2" s="698"/>
      <c r="I2" s="698"/>
      <c r="J2" s="698"/>
      <c r="K2" s="698"/>
      <c r="L2" s="698"/>
      <c r="M2" s="698"/>
      <c r="N2" s="698"/>
    </row>
    <row r="3" spans="1:14" ht="17.25" customHeight="1" x14ac:dyDescent="0.2">
      <c r="A3" s="708"/>
      <c r="B3" s="713"/>
      <c r="C3" s="714"/>
      <c r="D3" s="715"/>
      <c r="E3" s="696"/>
      <c r="F3" s="432">
        <v>2018</v>
      </c>
      <c r="G3" s="432">
        <v>2019</v>
      </c>
      <c r="H3" s="432">
        <v>2020</v>
      </c>
      <c r="I3" s="432">
        <v>2021</v>
      </c>
      <c r="J3" s="432">
        <v>2022</v>
      </c>
      <c r="K3" s="432">
        <v>2023</v>
      </c>
      <c r="L3" s="432">
        <v>2024</v>
      </c>
      <c r="M3" s="432">
        <v>2025</v>
      </c>
      <c r="N3" s="699" t="s">
        <v>36</v>
      </c>
    </row>
    <row r="4" spans="1:14" ht="12" customHeight="1" x14ac:dyDescent="0.2">
      <c r="A4" s="709"/>
      <c r="B4" s="716"/>
      <c r="C4" s="717"/>
      <c r="D4" s="718"/>
      <c r="E4" s="697"/>
      <c r="F4" s="699"/>
      <c r="G4" s="699"/>
      <c r="H4" s="699"/>
      <c r="I4" s="699"/>
      <c r="J4" s="699"/>
      <c r="K4" s="699"/>
      <c r="L4" s="699"/>
      <c r="M4" s="699"/>
      <c r="N4" s="699"/>
    </row>
    <row r="5" spans="1:14" ht="35.1" customHeight="1" x14ac:dyDescent="0.2">
      <c r="A5" s="433" t="s">
        <v>1</v>
      </c>
      <c r="B5" s="700" t="s">
        <v>721</v>
      </c>
      <c r="C5" s="700"/>
      <c r="D5" s="700"/>
      <c r="E5" s="434">
        <v>10000000</v>
      </c>
      <c r="F5" s="434">
        <v>10000000</v>
      </c>
      <c r="G5" s="434">
        <v>10000000</v>
      </c>
      <c r="H5" s="434">
        <v>10000000</v>
      </c>
      <c r="I5" s="434">
        <v>10000000</v>
      </c>
      <c r="J5" s="434">
        <v>10000000</v>
      </c>
      <c r="K5" s="434">
        <v>10000000</v>
      </c>
      <c r="L5" s="434">
        <v>10000000</v>
      </c>
      <c r="M5" s="434">
        <v>10000000</v>
      </c>
      <c r="N5" s="435">
        <f>SUM(E5:M5)</f>
        <v>90000000</v>
      </c>
    </row>
    <row r="6" spans="1:14" ht="35.1" customHeight="1" x14ac:dyDescent="0.2">
      <c r="A6" s="433" t="s">
        <v>2</v>
      </c>
      <c r="B6" s="700" t="s">
        <v>722</v>
      </c>
      <c r="C6" s="700"/>
      <c r="D6" s="700"/>
      <c r="E6" s="434">
        <v>2200000</v>
      </c>
      <c r="F6" s="434">
        <v>1945000</v>
      </c>
      <c r="G6" s="434">
        <v>1690000</v>
      </c>
      <c r="H6" s="434">
        <v>1440000</v>
      </c>
      <c r="I6" s="434">
        <v>1180000</v>
      </c>
      <c r="J6" s="434">
        <v>925000</v>
      </c>
      <c r="K6" s="434">
        <v>670000</v>
      </c>
      <c r="L6" s="434">
        <v>415000</v>
      </c>
      <c r="M6" s="434">
        <v>160000</v>
      </c>
      <c r="N6" s="435">
        <f>SUM(E6:M6)</f>
        <v>10625000</v>
      </c>
    </row>
    <row r="7" spans="1:14" ht="35.1" customHeight="1" x14ac:dyDescent="0.2">
      <c r="A7" s="433" t="s">
        <v>3</v>
      </c>
      <c r="B7" s="701" t="s">
        <v>723</v>
      </c>
      <c r="C7" s="702"/>
      <c r="D7" s="703"/>
      <c r="E7" s="434">
        <v>2305000</v>
      </c>
      <c r="F7" s="434">
        <v>3820000</v>
      </c>
      <c r="G7" s="434"/>
      <c r="H7" s="434"/>
      <c r="I7" s="434"/>
      <c r="J7" s="434"/>
      <c r="K7" s="434"/>
      <c r="L7" s="434"/>
      <c r="M7" s="434"/>
      <c r="N7" s="435">
        <f>SUM(E7:M7)</f>
        <v>6125000</v>
      </c>
    </row>
    <row r="8" spans="1:14" ht="35.1" customHeight="1" x14ac:dyDescent="0.2">
      <c r="A8" s="436"/>
      <c r="B8" s="704" t="s">
        <v>36</v>
      </c>
      <c r="C8" s="705"/>
      <c r="D8" s="706"/>
      <c r="E8" s="435">
        <f>SUM(E5:E7)</f>
        <v>14505000</v>
      </c>
      <c r="F8" s="435">
        <f t="shared" ref="F8:N8" si="0">SUM(F5:F7)</f>
        <v>15765000</v>
      </c>
      <c r="G8" s="435">
        <f t="shared" si="0"/>
        <v>11690000</v>
      </c>
      <c r="H8" s="435">
        <f t="shared" si="0"/>
        <v>11440000</v>
      </c>
      <c r="I8" s="435">
        <f t="shared" si="0"/>
        <v>11180000</v>
      </c>
      <c r="J8" s="435">
        <f t="shared" si="0"/>
        <v>10925000</v>
      </c>
      <c r="K8" s="435">
        <f t="shared" si="0"/>
        <v>10670000</v>
      </c>
      <c r="L8" s="435">
        <f t="shared" si="0"/>
        <v>10415000</v>
      </c>
      <c r="M8" s="435">
        <f t="shared" si="0"/>
        <v>10160000</v>
      </c>
      <c r="N8" s="435">
        <f t="shared" si="0"/>
        <v>106750000</v>
      </c>
    </row>
  </sheetData>
  <mergeCells count="10">
    <mergeCell ref="B6:D6"/>
    <mergeCell ref="B7:D7"/>
    <mergeCell ref="B8:D8"/>
    <mergeCell ref="A2:A4"/>
    <mergeCell ref="B2:D4"/>
    <mergeCell ref="E2:E4"/>
    <mergeCell ref="F2:N2"/>
    <mergeCell ref="N3:N4"/>
    <mergeCell ref="F4:M4"/>
    <mergeCell ref="B5:D5"/>
  </mergeCells>
  <printOptions horizontalCentered="1"/>
  <pageMargins left="0.23622047244094491" right="0.23622047244094491" top="1.5354330708661419" bottom="0.19685039370078741" header="0.43307086614173229" footer="0.19685039370078741"/>
  <pageSetup paperSize="9" scale="66" orientation="landscape" r:id="rId1"/>
  <headerFooter alignWithMargins="0">
    <oddHeader>&amp;C&amp;"Garamond,Félkövér"&amp;14 5/2018( IV.27.) számú költségvetési rendelethez
ZALAKAROS VÁROS ÖNKORMÁNYZAT 
TÖBB ÉVES KIHATÁSSAL JÁRÓ ELŐIRÁNYZATA ÉVES BONTÁSBAN&amp;R&amp;A
&amp;P.oldal
forintban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22"/>
  <sheetViews>
    <sheetView view="pageLayout" zoomScaleNormal="100" workbookViewId="0">
      <selection activeCell="J20" sqref="J20"/>
    </sheetView>
  </sheetViews>
  <sheetFormatPr defaultRowHeight="12.75" x14ac:dyDescent="0.2"/>
  <cols>
    <col min="1" max="1" width="3.7109375" style="437" customWidth="1"/>
    <col min="2" max="2" width="9.140625" style="437"/>
    <col min="3" max="3" width="8.42578125" style="437" customWidth="1"/>
    <col min="4" max="4" width="22.85546875" style="437" customWidth="1"/>
    <col min="5" max="5" width="25.5703125" style="437" customWidth="1"/>
    <col min="6" max="6" width="10.85546875" style="437" customWidth="1"/>
    <col min="7" max="7" width="11.140625" style="437" customWidth="1"/>
    <col min="8" max="8" width="16.7109375" style="437" customWidth="1"/>
    <col min="9" max="9" width="9.140625" style="437"/>
    <col min="10" max="10" width="11.140625" style="437" customWidth="1"/>
    <col min="11" max="11" width="11.42578125" style="437" customWidth="1"/>
    <col min="12" max="16384" width="9.140625" style="437"/>
  </cols>
  <sheetData>
    <row r="1" spans="1:11" ht="48.75" customHeight="1" x14ac:dyDescent="0.2">
      <c r="J1" s="719"/>
      <c r="K1" s="719"/>
    </row>
    <row r="2" spans="1:11" ht="24.95" customHeight="1" x14ac:dyDescent="0.2">
      <c r="A2" s="720" t="s">
        <v>724</v>
      </c>
      <c r="B2" s="720" t="s">
        <v>725</v>
      </c>
      <c r="C2" s="720"/>
      <c r="D2" s="720"/>
      <c r="E2" s="721" t="s">
        <v>726</v>
      </c>
      <c r="F2" s="721"/>
      <c r="G2" s="721"/>
      <c r="H2" s="721" t="s">
        <v>727</v>
      </c>
      <c r="I2" s="721"/>
      <c r="J2" s="721"/>
      <c r="K2" s="438" t="s">
        <v>10</v>
      </c>
    </row>
    <row r="3" spans="1:11" ht="24.95" customHeight="1" x14ac:dyDescent="0.2">
      <c r="A3" s="720"/>
      <c r="B3" s="720"/>
      <c r="C3" s="720"/>
      <c r="D3" s="720"/>
      <c r="E3" s="720" t="s">
        <v>728</v>
      </c>
      <c r="F3" s="720" t="s">
        <v>729</v>
      </c>
      <c r="G3" s="720" t="s">
        <v>730</v>
      </c>
      <c r="H3" s="720" t="s">
        <v>728</v>
      </c>
      <c r="I3" s="720" t="s">
        <v>729</v>
      </c>
      <c r="J3" s="720" t="s">
        <v>730</v>
      </c>
      <c r="K3" s="723" t="s">
        <v>333</v>
      </c>
    </row>
    <row r="4" spans="1:11" ht="24.95" customHeight="1" x14ac:dyDescent="0.2">
      <c r="A4" s="720"/>
      <c r="B4" s="720"/>
      <c r="C4" s="720"/>
      <c r="D4" s="720"/>
      <c r="E4" s="720"/>
      <c r="F4" s="720"/>
      <c r="G4" s="720"/>
      <c r="H4" s="720"/>
      <c r="I4" s="720"/>
      <c r="J4" s="720"/>
      <c r="K4" s="723"/>
    </row>
    <row r="5" spans="1:11" ht="24.95" customHeight="1" x14ac:dyDescent="0.2">
      <c r="A5" s="439" t="s">
        <v>21</v>
      </c>
      <c r="B5" s="724" t="s">
        <v>731</v>
      </c>
      <c r="C5" s="725"/>
      <c r="D5" s="726"/>
      <c r="E5" s="439"/>
      <c r="F5" s="439"/>
      <c r="G5" s="439"/>
      <c r="H5" s="439"/>
      <c r="I5" s="439"/>
      <c r="J5" s="439"/>
      <c r="K5" s="440"/>
    </row>
    <row r="6" spans="1:11" ht="50.1" customHeight="1" x14ac:dyDescent="0.2">
      <c r="A6" s="441" t="s">
        <v>689</v>
      </c>
      <c r="B6" s="727" t="s">
        <v>732</v>
      </c>
      <c r="C6" s="728"/>
      <c r="D6" s="728"/>
      <c r="E6" s="442" t="s">
        <v>733</v>
      </c>
      <c r="F6" s="443" t="s">
        <v>734</v>
      </c>
      <c r="G6" s="444">
        <v>6415000</v>
      </c>
      <c r="H6" s="445" t="s">
        <v>735</v>
      </c>
      <c r="I6" s="445" t="s">
        <v>735</v>
      </c>
      <c r="J6" s="445" t="s">
        <v>735</v>
      </c>
      <c r="K6" s="444">
        <f>SUM(G6:J6)</f>
        <v>6415000</v>
      </c>
    </row>
    <row r="7" spans="1:11" ht="30" customHeight="1" x14ac:dyDescent="0.2">
      <c r="A7" s="441" t="s">
        <v>692</v>
      </c>
      <c r="B7" s="727" t="s">
        <v>736</v>
      </c>
      <c r="C7" s="728"/>
      <c r="D7" s="728"/>
      <c r="E7" s="445" t="s">
        <v>735</v>
      </c>
      <c r="F7" s="445" t="s">
        <v>735</v>
      </c>
      <c r="G7" s="445" t="s">
        <v>735</v>
      </c>
      <c r="H7" s="445" t="s">
        <v>735</v>
      </c>
      <c r="I7" s="445" t="s">
        <v>735</v>
      </c>
      <c r="J7" s="445" t="s">
        <v>735</v>
      </c>
      <c r="K7" s="445" t="s">
        <v>735</v>
      </c>
    </row>
    <row r="8" spans="1:11" ht="30" customHeight="1" x14ac:dyDescent="0.2">
      <c r="A8" s="441" t="s">
        <v>8</v>
      </c>
      <c r="B8" s="727" t="s">
        <v>737</v>
      </c>
      <c r="C8" s="728"/>
      <c r="D8" s="728"/>
      <c r="E8" s="445" t="s">
        <v>735</v>
      </c>
      <c r="F8" s="446">
        <v>0.24</v>
      </c>
      <c r="G8" s="444">
        <v>4294000</v>
      </c>
      <c r="H8" s="445" t="s">
        <v>735</v>
      </c>
      <c r="I8" s="445" t="s">
        <v>735</v>
      </c>
      <c r="J8" s="445" t="s">
        <v>735</v>
      </c>
      <c r="K8" s="444">
        <f>SUM(G8)</f>
        <v>4294000</v>
      </c>
    </row>
    <row r="9" spans="1:11" ht="30" customHeight="1" x14ac:dyDescent="0.2">
      <c r="A9" s="441" t="s">
        <v>9</v>
      </c>
      <c r="B9" s="727" t="s">
        <v>738</v>
      </c>
      <c r="C9" s="728"/>
      <c r="D9" s="728"/>
      <c r="E9" s="445" t="s">
        <v>735</v>
      </c>
      <c r="F9" s="445" t="s">
        <v>735</v>
      </c>
      <c r="G9" s="445" t="s">
        <v>735</v>
      </c>
      <c r="H9" s="445" t="s">
        <v>735</v>
      </c>
      <c r="I9" s="445" t="s">
        <v>735</v>
      </c>
      <c r="J9" s="445" t="s">
        <v>735</v>
      </c>
      <c r="K9" s="442" t="s">
        <v>735</v>
      </c>
    </row>
    <row r="10" spans="1:11" ht="33" customHeight="1" x14ac:dyDescent="0.2">
      <c r="A10" s="441" t="s">
        <v>5</v>
      </c>
      <c r="B10" s="727" t="s">
        <v>739</v>
      </c>
      <c r="C10" s="728"/>
      <c r="D10" s="728"/>
      <c r="E10" s="447" t="s">
        <v>740</v>
      </c>
      <c r="F10" s="442" t="s">
        <v>741</v>
      </c>
      <c r="G10" s="448">
        <v>606000</v>
      </c>
      <c r="H10" s="447" t="s">
        <v>742</v>
      </c>
      <c r="I10" s="449">
        <v>1</v>
      </c>
      <c r="J10" s="448">
        <v>361000</v>
      </c>
      <c r="K10" s="444">
        <f>SUM(G10+J10)</f>
        <v>967000</v>
      </c>
    </row>
    <row r="11" spans="1:11" ht="33" customHeight="1" x14ac:dyDescent="0.2">
      <c r="A11" s="441"/>
      <c r="B11" s="729" t="s">
        <v>743</v>
      </c>
      <c r="C11" s="729"/>
      <c r="D11" s="729"/>
      <c r="E11" s="450"/>
      <c r="F11" s="451"/>
      <c r="G11" s="452">
        <f>SUM(G6:G10)</f>
        <v>11315000</v>
      </c>
      <c r="H11" s="450"/>
      <c r="I11" s="453"/>
      <c r="J11" s="454">
        <f>SUM(J10)</f>
        <v>361000</v>
      </c>
      <c r="K11" s="455">
        <f>SUM(K6:K10)</f>
        <v>11676000</v>
      </c>
    </row>
    <row r="12" spans="1:11" ht="33" customHeight="1" x14ac:dyDescent="0.2">
      <c r="A12" s="441"/>
      <c r="B12" s="727"/>
      <c r="C12" s="728"/>
      <c r="D12" s="728"/>
      <c r="E12" s="447"/>
      <c r="F12" s="456"/>
      <c r="G12" s="448"/>
      <c r="H12" s="447"/>
      <c r="I12" s="449"/>
      <c r="J12" s="448"/>
      <c r="K12" s="444"/>
    </row>
    <row r="13" spans="1:11" ht="33" customHeight="1" x14ac:dyDescent="0.2">
      <c r="A13" s="457"/>
      <c r="B13" s="730" t="s">
        <v>744</v>
      </c>
      <c r="C13" s="731"/>
      <c r="D13" s="732"/>
      <c r="E13" s="450"/>
      <c r="F13" s="451"/>
      <c r="G13" s="452">
        <f>SUM(G11:G12)</f>
        <v>11315000</v>
      </c>
      <c r="H13" s="450"/>
      <c r="I13" s="453"/>
      <c r="J13" s="454">
        <f>SUM(J11:J12)</f>
        <v>361000</v>
      </c>
      <c r="K13" s="452">
        <f>SUM(K11:K12)</f>
        <v>11676000</v>
      </c>
    </row>
    <row r="14" spans="1:11" x14ac:dyDescent="0.2">
      <c r="B14" s="722"/>
      <c r="C14" s="722"/>
      <c r="D14" s="722"/>
    </row>
    <row r="22" spans="4:4" x14ac:dyDescent="0.2">
      <c r="D22" s="458"/>
    </row>
  </sheetData>
  <mergeCells count="22">
    <mergeCell ref="B14:D14"/>
    <mergeCell ref="J3:J4"/>
    <mergeCell ref="K3:K4"/>
    <mergeCell ref="B5:D5"/>
    <mergeCell ref="B6:D6"/>
    <mergeCell ref="B7:D7"/>
    <mergeCell ref="B8:D8"/>
    <mergeCell ref="B9:D9"/>
    <mergeCell ref="B10:D10"/>
    <mergeCell ref="B11:D11"/>
    <mergeCell ref="B12:D12"/>
    <mergeCell ref="B13:D13"/>
    <mergeCell ref="J1:K1"/>
    <mergeCell ref="A2:A4"/>
    <mergeCell ref="B2:D4"/>
    <mergeCell ref="E2:G2"/>
    <mergeCell ref="H2:J2"/>
    <mergeCell ref="E3:E4"/>
    <mergeCell ref="F3:F4"/>
    <mergeCell ref="G3:G4"/>
    <mergeCell ref="H3:H4"/>
    <mergeCell ref="I3:I4"/>
  </mergeCells>
  <printOptions horizontalCentered="1"/>
  <pageMargins left="0.23622047244094491" right="0.23622047244094491" top="1.1417322834645669" bottom="0.19685039370078741" header="0.35433070866141736" footer="0.19685039370078741"/>
  <pageSetup paperSize="9" orientation="landscape" horizontalDpi="4294967294" r:id="rId1"/>
  <headerFooter alignWithMargins="0">
    <oddHeader>&amp;C&amp;"Garamond,Félkövér"&amp;14 5/2018( IV.27.) számú költségvetési rendelethez
ZALAKAROS VÁROS ÖNKORMÁNYZATA
2017.ÉVI KÖZVETETT TÁMOGATÁSAI
&amp;R&amp;A
&amp;P.oldal
forintban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Q30"/>
  <sheetViews>
    <sheetView topLeftCell="A13" zoomScaleNormal="100" zoomScalePageLayoutView="80" workbookViewId="0">
      <selection activeCell="M23" sqref="M23"/>
    </sheetView>
  </sheetViews>
  <sheetFormatPr defaultRowHeight="12.75" x14ac:dyDescent="0.2"/>
  <cols>
    <col min="1" max="1" width="3" style="459" customWidth="1"/>
    <col min="2" max="2" width="29" style="459" customWidth="1"/>
    <col min="3" max="3" width="13.7109375" style="459" customWidth="1"/>
    <col min="4" max="4" width="13.140625" style="459" customWidth="1"/>
    <col min="5" max="5" width="14.85546875" style="459" customWidth="1"/>
    <col min="6" max="6" width="14.5703125" style="459" customWidth="1"/>
    <col min="7" max="7" width="13.140625" style="459" customWidth="1"/>
    <col min="8" max="8" width="13.7109375" style="459" customWidth="1"/>
    <col min="9" max="9" width="14" style="459" customWidth="1"/>
    <col min="10" max="11" width="13.7109375" style="459" customWidth="1"/>
    <col min="12" max="12" width="14.5703125" style="459" customWidth="1"/>
    <col min="13" max="13" width="13.28515625" style="459" customWidth="1"/>
    <col min="14" max="15" width="15.28515625" style="459" customWidth="1"/>
    <col min="16" max="16" width="10" style="459" bestFit="1" customWidth="1"/>
    <col min="17" max="17" width="10.7109375" style="459" bestFit="1" customWidth="1"/>
    <col min="18" max="16384" width="9.140625" style="459"/>
  </cols>
  <sheetData>
    <row r="1" spans="1:15" ht="3.75" customHeight="1" x14ac:dyDescent="0.2">
      <c r="M1" s="733" t="s">
        <v>745</v>
      </c>
      <c r="N1" s="733"/>
      <c r="O1" s="733"/>
    </row>
    <row r="2" spans="1:15" ht="28.35" customHeight="1" x14ac:dyDescent="0.2">
      <c r="A2" s="460" t="s">
        <v>746</v>
      </c>
      <c r="B2" s="461" t="s">
        <v>12</v>
      </c>
      <c r="C2" s="461" t="s">
        <v>747</v>
      </c>
      <c r="D2" s="461" t="s">
        <v>748</v>
      </c>
      <c r="E2" s="461" t="s">
        <v>749</v>
      </c>
      <c r="F2" s="461" t="s">
        <v>750</v>
      </c>
      <c r="G2" s="461" t="s">
        <v>751</v>
      </c>
      <c r="H2" s="461" t="s">
        <v>752</v>
      </c>
      <c r="I2" s="461" t="s">
        <v>753</v>
      </c>
      <c r="J2" s="461" t="s">
        <v>754</v>
      </c>
      <c r="K2" s="461" t="s">
        <v>755</v>
      </c>
      <c r="L2" s="461" t="s">
        <v>756</v>
      </c>
      <c r="M2" s="461" t="s">
        <v>757</v>
      </c>
      <c r="N2" s="461" t="s">
        <v>758</v>
      </c>
      <c r="O2" s="462" t="s">
        <v>10</v>
      </c>
    </row>
    <row r="3" spans="1:15" ht="28.35" customHeight="1" x14ac:dyDescent="0.25">
      <c r="A3" s="463"/>
      <c r="B3" s="464" t="s">
        <v>759</v>
      </c>
      <c r="C3" s="465">
        <v>71525005</v>
      </c>
      <c r="D3" s="465"/>
      <c r="E3" s="465"/>
      <c r="F3" s="465"/>
      <c r="G3" s="465"/>
      <c r="H3" s="465"/>
      <c r="I3" s="465"/>
      <c r="J3" s="465"/>
      <c r="K3" s="465"/>
      <c r="L3" s="465"/>
      <c r="M3" s="465"/>
      <c r="N3" s="465"/>
      <c r="O3" s="466"/>
    </row>
    <row r="4" spans="1:15" ht="28.35" customHeight="1" x14ac:dyDescent="0.25">
      <c r="A4" s="467" t="s">
        <v>1</v>
      </c>
      <c r="B4" s="468" t="s">
        <v>760</v>
      </c>
      <c r="C4" s="465">
        <v>6299749</v>
      </c>
      <c r="D4" s="465">
        <v>4500000</v>
      </c>
      <c r="E4" s="465">
        <v>6600000</v>
      </c>
      <c r="F4" s="465">
        <v>7500000</v>
      </c>
      <c r="G4" s="465">
        <v>6400000</v>
      </c>
      <c r="H4" s="465">
        <v>20565680</v>
      </c>
      <c r="I4" s="465">
        <v>43995000</v>
      </c>
      <c r="J4" s="465">
        <v>8100000</v>
      </c>
      <c r="K4" s="465">
        <v>8900000</v>
      </c>
      <c r="L4" s="465">
        <v>7200000</v>
      </c>
      <c r="M4" s="465">
        <v>11191106</v>
      </c>
      <c r="N4" s="465">
        <v>4305685</v>
      </c>
      <c r="O4" s="469">
        <f t="shared" ref="O4:O13" si="0">SUM(C4:N4)</f>
        <v>135557220</v>
      </c>
    </row>
    <row r="5" spans="1:15" ht="28.35" customHeight="1" x14ac:dyDescent="0.25">
      <c r="A5" s="467" t="s">
        <v>2</v>
      </c>
      <c r="B5" s="468" t="s">
        <v>71</v>
      </c>
      <c r="C5" s="465">
        <v>16500000</v>
      </c>
      <c r="D5" s="465">
        <v>26000000</v>
      </c>
      <c r="E5" s="465">
        <v>83200000</v>
      </c>
      <c r="F5" s="465">
        <v>40400000</v>
      </c>
      <c r="G5" s="465">
        <v>29500000</v>
      </c>
      <c r="H5" s="465">
        <v>29000000</v>
      </c>
      <c r="I5" s="465">
        <v>25400000</v>
      </c>
      <c r="J5" s="465">
        <v>28400000</v>
      </c>
      <c r="K5" s="465">
        <v>59500000</v>
      </c>
      <c r="L5" s="465">
        <v>36600000</v>
      </c>
      <c r="M5" s="465">
        <v>21711891</v>
      </c>
      <c r="N5" s="465">
        <v>85000000</v>
      </c>
      <c r="O5" s="469">
        <f t="shared" si="0"/>
        <v>481211891</v>
      </c>
    </row>
    <row r="6" spans="1:15" ht="31.5" customHeight="1" x14ac:dyDescent="0.25">
      <c r="A6" s="467" t="s">
        <v>2</v>
      </c>
      <c r="B6" s="468" t="s">
        <v>761</v>
      </c>
      <c r="C6" s="465">
        <v>29514180</v>
      </c>
      <c r="D6" s="465">
        <v>29156929</v>
      </c>
      <c r="E6" s="465">
        <v>29156929</v>
      </c>
      <c r="F6" s="465">
        <v>37177492</v>
      </c>
      <c r="G6" s="465">
        <v>39156929</v>
      </c>
      <c r="H6" s="465">
        <v>48156929</v>
      </c>
      <c r="I6" s="465">
        <v>46156930</v>
      </c>
      <c r="J6" s="465">
        <v>29156929</v>
      </c>
      <c r="K6" s="465">
        <v>38740359</v>
      </c>
      <c r="L6" s="465">
        <v>29156929</v>
      </c>
      <c r="M6" s="465">
        <v>29156929</v>
      </c>
      <c r="N6" s="465">
        <v>33004671</v>
      </c>
      <c r="O6" s="469">
        <f t="shared" si="0"/>
        <v>417692135</v>
      </c>
    </row>
    <row r="7" spans="1:15" ht="31.5" customHeight="1" x14ac:dyDescent="0.25">
      <c r="A7" s="467" t="s">
        <v>3</v>
      </c>
      <c r="B7" s="471" t="s">
        <v>762</v>
      </c>
      <c r="C7" s="465"/>
      <c r="D7" s="465"/>
      <c r="E7" s="465"/>
      <c r="F7" s="465"/>
      <c r="G7" s="465"/>
      <c r="H7" s="472"/>
      <c r="I7" s="465"/>
      <c r="J7" s="465"/>
      <c r="K7" s="465"/>
      <c r="L7" s="465"/>
      <c r="M7" s="465"/>
      <c r="N7" s="465">
        <v>8295846</v>
      </c>
      <c r="O7" s="469">
        <f t="shared" si="0"/>
        <v>8295846</v>
      </c>
    </row>
    <row r="8" spans="1:15" ht="28.35" customHeight="1" x14ac:dyDescent="0.25">
      <c r="A8" s="467" t="s">
        <v>4</v>
      </c>
      <c r="B8" s="473" t="s">
        <v>763</v>
      </c>
      <c r="C8" s="465">
        <v>5000000</v>
      </c>
      <c r="D8" s="465"/>
      <c r="E8" s="465"/>
      <c r="F8" s="465"/>
      <c r="G8" s="465">
        <v>2572520</v>
      </c>
      <c r="H8" s="465"/>
      <c r="I8" s="465"/>
      <c r="J8" s="465"/>
      <c r="K8" s="465"/>
      <c r="L8" s="465"/>
      <c r="M8" s="465"/>
      <c r="N8" s="465"/>
      <c r="O8" s="469">
        <f t="shared" si="0"/>
        <v>7572520</v>
      </c>
    </row>
    <row r="9" spans="1:15" ht="28.35" customHeight="1" x14ac:dyDescent="0.25">
      <c r="A9" s="467" t="s">
        <v>6</v>
      </c>
      <c r="B9" s="473" t="s">
        <v>764</v>
      </c>
      <c r="C9" s="465">
        <v>52487</v>
      </c>
      <c r="D9" s="465">
        <v>42487</v>
      </c>
      <c r="E9" s="465">
        <v>42487</v>
      </c>
      <c r="F9" s="465">
        <v>42487</v>
      </c>
      <c r="G9" s="465">
        <v>5349668</v>
      </c>
      <c r="H9" s="465">
        <v>42487</v>
      </c>
      <c r="I9" s="465">
        <v>42487</v>
      </c>
      <c r="J9" s="465">
        <v>42487</v>
      </c>
      <c r="K9" s="465">
        <v>42487</v>
      </c>
      <c r="L9" s="465">
        <v>42487</v>
      </c>
      <c r="M9" s="465">
        <v>42487</v>
      </c>
      <c r="N9" s="465">
        <v>273826</v>
      </c>
      <c r="O9" s="469">
        <f t="shared" si="0"/>
        <v>6058364</v>
      </c>
    </row>
    <row r="10" spans="1:15" ht="28.35" customHeight="1" x14ac:dyDescent="0.25">
      <c r="A10" s="467" t="s">
        <v>17</v>
      </c>
      <c r="B10" s="473" t="s">
        <v>765</v>
      </c>
      <c r="C10" s="465">
        <v>120833</v>
      </c>
      <c r="D10" s="465">
        <v>120833</v>
      </c>
      <c r="E10" s="465">
        <v>120833</v>
      </c>
      <c r="F10" s="465">
        <v>120833</v>
      </c>
      <c r="G10" s="465">
        <v>120833</v>
      </c>
      <c r="H10" s="465">
        <v>120833</v>
      </c>
      <c r="I10" s="465">
        <v>120833</v>
      </c>
      <c r="J10" s="465">
        <v>120833</v>
      </c>
      <c r="K10" s="465">
        <v>120833</v>
      </c>
      <c r="L10" s="465">
        <v>120833</v>
      </c>
      <c r="M10" s="465">
        <v>120833</v>
      </c>
      <c r="N10" s="465">
        <v>150015</v>
      </c>
      <c r="O10" s="469">
        <f t="shared" si="0"/>
        <v>1479178</v>
      </c>
    </row>
    <row r="11" spans="1:15" ht="28.35" customHeight="1" x14ac:dyDescent="0.25">
      <c r="A11" s="467" t="s">
        <v>14</v>
      </c>
      <c r="B11" s="473" t="s">
        <v>766</v>
      </c>
      <c r="C11" s="465"/>
      <c r="D11" s="465"/>
      <c r="E11" s="465"/>
      <c r="F11" s="465"/>
      <c r="G11" s="465"/>
      <c r="H11" s="465"/>
      <c r="I11" s="465"/>
      <c r="J11" s="465"/>
      <c r="K11" s="465"/>
      <c r="L11" s="465"/>
      <c r="M11" s="465"/>
      <c r="N11" s="465"/>
      <c r="O11" s="469">
        <f t="shared" si="0"/>
        <v>0</v>
      </c>
    </row>
    <row r="12" spans="1:15" ht="28.35" customHeight="1" x14ac:dyDescent="0.25">
      <c r="A12" s="467" t="s">
        <v>18</v>
      </c>
      <c r="B12" s="473" t="s">
        <v>767</v>
      </c>
      <c r="C12" s="465"/>
      <c r="D12" s="465"/>
      <c r="E12" s="465"/>
      <c r="F12" s="465"/>
      <c r="G12" s="465">
        <v>1225163</v>
      </c>
      <c r="H12" s="465"/>
      <c r="I12" s="465"/>
      <c r="J12" s="465"/>
      <c r="K12" s="465"/>
      <c r="L12" s="465"/>
      <c r="M12" s="465"/>
      <c r="N12" s="465">
        <v>14048925</v>
      </c>
      <c r="O12" s="469">
        <f t="shared" si="0"/>
        <v>15274088</v>
      </c>
    </row>
    <row r="13" spans="1:15" ht="28.35" customHeight="1" x14ac:dyDescent="0.25">
      <c r="A13" s="467" t="s">
        <v>232</v>
      </c>
      <c r="B13" s="473" t="s">
        <v>768</v>
      </c>
      <c r="C13" s="465"/>
      <c r="D13" s="465">
        <v>64784046</v>
      </c>
      <c r="E13" s="465"/>
      <c r="F13" s="465">
        <v>100000000</v>
      </c>
      <c r="G13" s="465"/>
      <c r="H13" s="465"/>
      <c r="I13" s="465"/>
      <c r="J13" s="465"/>
      <c r="K13" s="465"/>
      <c r="L13" s="465">
        <v>80000000</v>
      </c>
      <c r="M13" s="465"/>
      <c r="N13" s="465"/>
      <c r="O13" s="469">
        <f t="shared" si="0"/>
        <v>244784046</v>
      </c>
    </row>
    <row r="14" spans="1:15" ht="28.35" customHeight="1" x14ac:dyDescent="0.25">
      <c r="A14" s="467"/>
      <c r="B14" s="474" t="s">
        <v>769</v>
      </c>
      <c r="C14" s="469">
        <f>SUM(C4:C13)</f>
        <v>57487249</v>
      </c>
      <c r="D14" s="469">
        <f t="shared" ref="D14:O14" si="1">SUM(D4:D13)</f>
        <v>124604295</v>
      </c>
      <c r="E14" s="469">
        <f t="shared" si="1"/>
        <v>119120249</v>
      </c>
      <c r="F14" s="469">
        <f t="shared" si="1"/>
        <v>185240812</v>
      </c>
      <c r="G14" s="469">
        <f t="shared" si="1"/>
        <v>84325113</v>
      </c>
      <c r="H14" s="469">
        <f t="shared" si="1"/>
        <v>97885929</v>
      </c>
      <c r="I14" s="469">
        <f t="shared" si="1"/>
        <v>115715250</v>
      </c>
      <c r="J14" s="469">
        <f t="shared" si="1"/>
        <v>65820249</v>
      </c>
      <c r="K14" s="469">
        <f t="shared" si="1"/>
        <v>107303679</v>
      </c>
      <c r="L14" s="469">
        <f t="shared" si="1"/>
        <v>153120249</v>
      </c>
      <c r="M14" s="469">
        <f t="shared" si="1"/>
        <v>62223246</v>
      </c>
      <c r="N14" s="469">
        <f t="shared" si="1"/>
        <v>145078968</v>
      </c>
      <c r="O14" s="469">
        <f t="shared" si="1"/>
        <v>1317925288</v>
      </c>
    </row>
    <row r="15" spans="1:15" ht="28.35" customHeight="1" x14ac:dyDescent="0.25">
      <c r="A15" s="463"/>
      <c r="B15" s="464" t="s">
        <v>770</v>
      </c>
      <c r="C15" s="465"/>
      <c r="D15" s="465"/>
      <c r="E15" s="465"/>
      <c r="F15" s="465"/>
      <c r="G15" s="465"/>
      <c r="H15" s="465"/>
      <c r="I15" s="465"/>
      <c r="J15" s="465"/>
      <c r="K15" s="465"/>
      <c r="L15" s="465"/>
      <c r="M15" s="465"/>
      <c r="N15" s="465"/>
      <c r="O15" s="466"/>
    </row>
    <row r="16" spans="1:15" ht="28.35" customHeight="1" x14ac:dyDescent="0.25">
      <c r="A16" s="467" t="s">
        <v>15</v>
      </c>
      <c r="B16" s="475" t="s">
        <v>771</v>
      </c>
      <c r="C16" s="465">
        <v>18486243</v>
      </c>
      <c r="D16" s="465">
        <v>18486243</v>
      </c>
      <c r="E16" s="465">
        <v>18486243</v>
      </c>
      <c r="F16" s="465">
        <v>22486243</v>
      </c>
      <c r="G16" s="465">
        <v>22486243</v>
      </c>
      <c r="H16" s="465">
        <v>22486243</v>
      </c>
      <c r="I16" s="465">
        <v>23486243</v>
      </c>
      <c r="J16" s="465">
        <v>23486243</v>
      </c>
      <c r="K16" s="465">
        <v>23946191</v>
      </c>
      <c r="L16" s="465">
        <v>21486243</v>
      </c>
      <c r="M16" s="465">
        <v>21486243</v>
      </c>
      <c r="N16" s="465">
        <v>21453735</v>
      </c>
      <c r="O16" s="469">
        <f t="shared" ref="O16:O23" si="2">SUM(C16:N16)</f>
        <v>258262356</v>
      </c>
    </row>
    <row r="17" spans="1:17" ht="28.35" customHeight="1" x14ac:dyDescent="0.25">
      <c r="A17" s="467" t="s">
        <v>139</v>
      </c>
      <c r="B17" s="475" t="s">
        <v>772</v>
      </c>
      <c r="C17" s="465">
        <v>4383837</v>
      </c>
      <c r="D17" s="465">
        <v>4383837</v>
      </c>
      <c r="E17" s="465">
        <v>4383837</v>
      </c>
      <c r="F17" s="465">
        <v>4883837</v>
      </c>
      <c r="G17" s="465">
        <v>4883837</v>
      </c>
      <c r="H17" s="465">
        <v>4883837</v>
      </c>
      <c r="I17" s="465">
        <v>4883837</v>
      </c>
      <c r="J17" s="465">
        <v>4883837</v>
      </c>
      <c r="K17" s="465">
        <v>5425026</v>
      </c>
      <c r="L17" s="465">
        <v>4883837</v>
      </c>
      <c r="M17" s="465">
        <v>4743440</v>
      </c>
      <c r="N17" s="465">
        <v>8285164</v>
      </c>
      <c r="O17" s="469">
        <f t="shared" si="2"/>
        <v>60908163</v>
      </c>
    </row>
    <row r="18" spans="1:17" ht="28.35" customHeight="1" x14ac:dyDescent="0.25">
      <c r="A18" s="467" t="s">
        <v>22</v>
      </c>
      <c r="B18" s="476" t="s">
        <v>123</v>
      </c>
      <c r="C18" s="465">
        <v>22324000</v>
      </c>
      <c r="D18" s="465">
        <v>36400000</v>
      </c>
      <c r="E18" s="465">
        <v>36600000</v>
      </c>
      <c r="F18" s="465">
        <v>34900000</v>
      </c>
      <c r="G18" s="465">
        <v>29900000</v>
      </c>
      <c r="H18" s="465">
        <v>36100000</v>
      </c>
      <c r="I18" s="465">
        <v>34383000</v>
      </c>
      <c r="J18" s="465">
        <v>11420000</v>
      </c>
      <c r="K18" s="465">
        <v>60000000</v>
      </c>
      <c r="L18" s="465">
        <v>61866512</v>
      </c>
      <c r="M18" s="465">
        <v>25064435</v>
      </c>
      <c r="N18" s="465">
        <v>39068154</v>
      </c>
      <c r="O18" s="469">
        <f t="shared" si="2"/>
        <v>428026101</v>
      </c>
      <c r="P18" s="459">
        <v>428026101</v>
      </c>
      <c r="Q18" s="470">
        <f>O18-P18</f>
        <v>0</v>
      </c>
    </row>
    <row r="19" spans="1:17" ht="28.35" customHeight="1" x14ac:dyDescent="0.25">
      <c r="A19" s="467" t="s">
        <v>258</v>
      </c>
      <c r="B19" s="471" t="s">
        <v>773</v>
      </c>
      <c r="C19" s="465">
        <v>11266000</v>
      </c>
      <c r="D19" s="465">
        <v>1266000</v>
      </c>
      <c r="E19" s="465">
        <v>14545000</v>
      </c>
      <c r="F19" s="465">
        <v>1266000</v>
      </c>
      <c r="G19" s="465">
        <v>1266000</v>
      </c>
      <c r="H19" s="465">
        <v>14560909</v>
      </c>
      <c r="I19" s="465">
        <v>32369843</v>
      </c>
      <c r="J19" s="465">
        <v>21266000</v>
      </c>
      <c r="K19" s="465">
        <v>14545000</v>
      </c>
      <c r="L19" s="465">
        <v>11266000</v>
      </c>
      <c r="M19" s="465">
        <v>1266000</v>
      </c>
      <c r="N19" s="465">
        <v>41612384</v>
      </c>
      <c r="O19" s="469">
        <f t="shared" si="2"/>
        <v>166495136</v>
      </c>
    </row>
    <row r="20" spans="1:17" ht="28.35" customHeight="1" x14ac:dyDescent="0.25">
      <c r="A20" s="467" t="s">
        <v>259</v>
      </c>
      <c r="B20" s="471" t="s">
        <v>774</v>
      </c>
      <c r="C20" s="465">
        <v>580000</v>
      </c>
      <c r="D20" s="465">
        <v>580000</v>
      </c>
      <c r="E20" s="465">
        <v>580000</v>
      </c>
      <c r="F20" s="465">
        <v>580000</v>
      </c>
      <c r="G20" s="465">
        <v>580000</v>
      </c>
      <c r="H20" s="465">
        <v>580000</v>
      </c>
      <c r="I20" s="465">
        <v>620000</v>
      </c>
      <c r="J20" s="465">
        <v>580000</v>
      </c>
      <c r="K20" s="465">
        <v>580000</v>
      </c>
      <c r="L20" s="465">
        <v>2080000</v>
      </c>
      <c r="M20" s="465">
        <v>740000</v>
      </c>
      <c r="N20" s="465">
        <v>302200</v>
      </c>
      <c r="O20" s="469">
        <f t="shared" si="2"/>
        <v>8382200</v>
      </c>
    </row>
    <row r="21" spans="1:17" ht="28.35" customHeight="1" x14ac:dyDescent="0.25">
      <c r="A21" s="467" t="s">
        <v>260</v>
      </c>
      <c r="B21" s="476" t="s">
        <v>775</v>
      </c>
      <c r="C21" s="465"/>
      <c r="D21" s="465"/>
      <c r="E21" s="465"/>
      <c r="F21" s="465"/>
      <c r="G21" s="465">
        <v>5000000</v>
      </c>
      <c r="H21" s="465">
        <v>10356685</v>
      </c>
      <c r="I21" s="465">
        <v>14910000</v>
      </c>
      <c r="J21" s="465"/>
      <c r="K21" s="465"/>
      <c r="L21" s="465"/>
      <c r="M21" s="465">
        <v>5000000</v>
      </c>
      <c r="N21" s="465">
        <v>584750</v>
      </c>
      <c r="O21" s="469">
        <f t="shared" si="2"/>
        <v>35851435</v>
      </c>
    </row>
    <row r="22" spans="1:17" ht="28.35" customHeight="1" x14ac:dyDescent="0.25">
      <c r="A22" s="467" t="s">
        <v>776</v>
      </c>
      <c r="B22" s="476" t="s">
        <v>777</v>
      </c>
      <c r="C22" s="465">
        <v>3270759</v>
      </c>
      <c r="D22" s="465">
        <v>400000</v>
      </c>
      <c r="E22" s="465">
        <v>33500000</v>
      </c>
      <c r="F22" s="465">
        <v>20210000</v>
      </c>
      <c r="G22" s="465">
        <v>2599000</v>
      </c>
      <c r="H22" s="465">
        <v>1499000</v>
      </c>
      <c r="I22" s="465">
        <v>5000000</v>
      </c>
      <c r="J22" s="465">
        <v>3873492</v>
      </c>
      <c r="K22" s="465"/>
      <c r="L22" s="465">
        <v>14134668</v>
      </c>
      <c r="M22" s="465">
        <v>3681000</v>
      </c>
      <c r="N22" s="465">
        <v>3250000</v>
      </c>
      <c r="O22" s="469">
        <f t="shared" si="2"/>
        <v>91417919</v>
      </c>
    </row>
    <row r="23" spans="1:17" ht="28.35" customHeight="1" x14ac:dyDescent="0.25">
      <c r="A23" s="467" t="s">
        <v>274</v>
      </c>
      <c r="B23" s="476" t="s">
        <v>778</v>
      </c>
      <c r="C23" s="465">
        <v>62597768</v>
      </c>
      <c r="D23" s="465">
        <v>60000000</v>
      </c>
      <c r="E23" s="465">
        <v>2500000</v>
      </c>
      <c r="F23" s="465">
        <v>100000000</v>
      </c>
      <c r="G23" s="465">
        <v>11225163</v>
      </c>
      <c r="H23" s="465">
        <v>2500000</v>
      </c>
      <c r="I23" s="465"/>
      <c r="J23" s="465"/>
      <c r="K23" s="465">
        <v>2500000</v>
      </c>
      <c r="L23" s="465"/>
      <c r="M23" s="465"/>
      <c r="N23" s="465">
        <v>22500000</v>
      </c>
      <c r="O23" s="469">
        <f t="shared" si="2"/>
        <v>263822931</v>
      </c>
    </row>
    <row r="24" spans="1:17" ht="28.35" customHeight="1" x14ac:dyDescent="0.25">
      <c r="A24" s="467" t="s">
        <v>275</v>
      </c>
      <c r="B24" s="473" t="s">
        <v>779</v>
      </c>
      <c r="C24" s="465"/>
      <c r="D24" s="465"/>
      <c r="E24" s="465"/>
      <c r="F24" s="465"/>
      <c r="G24" s="465"/>
      <c r="H24" s="465"/>
      <c r="I24" s="465"/>
      <c r="J24" s="465"/>
      <c r="K24" s="465"/>
      <c r="L24" s="465"/>
      <c r="M24" s="465"/>
      <c r="N24" s="465">
        <v>4759047</v>
      </c>
      <c r="O24" s="469">
        <f>SUM(C24:N24)</f>
        <v>4759047</v>
      </c>
    </row>
    <row r="25" spans="1:17" ht="28.35" customHeight="1" x14ac:dyDescent="0.25">
      <c r="A25" s="467"/>
      <c r="B25" s="474" t="s">
        <v>780</v>
      </c>
      <c r="C25" s="469">
        <f t="shared" ref="C25:O25" si="3">SUM(C16:C24)</f>
        <v>122908607</v>
      </c>
      <c r="D25" s="469">
        <f t="shared" si="3"/>
        <v>121516080</v>
      </c>
      <c r="E25" s="469">
        <f t="shared" si="3"/>
        <v>110595080</v>
      </c>
      <c r="F25" s="469">
        <f t="shared" si="3"/>
        <v>184326080</v>
      </c>
      <c r="G25" s="469">
        <f t="shared" si="3"/>
        <v>77940243</v>
      </c>
      <c r="H25" s="469">
        <f t="shared" si="3"/>
        <v>92966674</v>
      </c>
      <c r="I25" s="469">
        <f t="shared" si="3"/>
        <v>115652923</v>
      </c>
      <c r="J25" s="469">
        <f t="shared" si="3"/>
        <v>65509572</v>
      </c>
      <c r="K25" s="469">
        <f t="shared" si="3"/>
        <v>106996217</v>
      </c>
      <c r="L25" s="469">
        <f t="shared" si="3"/>
        <v>115717260</v>
      </c>
      <c r="M25" s="469">
        <f t="shared" si="3"/>
        <v>61981118</v>
      </c>
      <c r="N25" s="469">
        <f t="shared" si="3"/>
        <v>141815434</v>
      </c>
      <c r="O25" s="469">
        <f t="shared" si="3"/>
        <v>1317925288</v>
      </c>
    </row>
    <row r="26" spans="1:17" ht="15" x14ac:dyDescent="0.25">
      <c r="A26" s="477"/>
      <c r="B26" s="464" t="s">
        <v>781</v>
      </c>
      <c r="C26" s="465">
        <f>C14-C25+C3</f>
        <v>6103647</v>
      </c>
      <c r="D26" s="465">
        <f t="shared" ref="D26:N26" si="4">D3+D14-D25</f>
        <v>3088215</v>
      </c>
      <c r="E26" s="465">
        <f t="shared" si="4"/>
        <v>8525169</v>
      </c>
      <c r="F26" s="465">
        <f t="shared" si="4"/>
        <v>914732</v>
      </c>
      <c r="G26" s="465">
        <f t="shared" si="4"/>
        <v>6384870</v>
      </c>
      <c r="H26" s="465">
        <f t="shared" si="4"/>
        <v>4919255</v>
      </c>
      <c r="I26" s="465">
        <f t="shared" si="4"/>
        <v>62327</v>
      </c>
      <c r="J26" s="465">
        <f t="shared" si="4"/>
        <v>310677</v>
      </c>
      <c r="K26" s="465">
        <f t="shared" si="4"/>
        <v>307462</v>
      </c>
      <c r="L26" s="465">
        <f t="shared" si="4"/>
        <v>37402989</v>
      </c>
      <c r="M26" s="465">
        <f t="shared" si="4"/>
        <v>242128</v>
      </c>
      <c r="N26" s="465">
        <f t="shared" si="4"/>
        <v>3263534</v>
      </c>
      <c r="O26" s="465"/>
    </row>
    <row r="30" spans="1:17" ht="22.5" customHeight="1" x14ac:dyDescent="0.2">
      <c r="B30" s="478"/>
    </row>
  </sheetData>
  <mergeCells count="1">
    <mergeCell ref="M1:O1"/>
  </mergeCells>
  <printOptions horizontalCentered="1"/>
  <pageMargins left="0.23622047244094491" right="0.23622047244094491" top="0.86614173228346458" bottom="0.19685039370078741" header="0.35433070866141736" footer="0.19685039370078741"/>
  <pageSetup paperSize="9" scale="67" fitToHeight="0" orientation="landscape" horizontalDpi="4294967294" r:id="rId1"/>
  <headerFooter alignWithMargins="0">
    <oddHeader xml:space="preserve">&amp;C&amp;"Garamond,Félkövér"&amp;12 5/2018( IV.27.) számú költségvetési rendelethez
ZALAKAROS VÁROS ÖNKORMÁNYZATA 
2017.ÉVI ELŐIRÁNYZAT  FELHASZNÁLÁSI ÜTEMTERVE
&amp;R&amp;A
&amp;P.oldal
forintban
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24"/>
  <sheetViews>
    <sheetView zoomScaleNormal="100" zoomScaleSheetLayoutView="100" workbookViewId="0">
      <selection activeCell="O50" sqref="O50"/>
    </sheetView>
  </sheetViews>
  <sheetFormatPr defaultRowHeight="12.75" x14ac:dyDescent="0.2"/>
  <cols>
    <col min="1" max="1" width="39.5703125" customWidth="1"/>
    <col min="2" max="2" width="10.7109375" customWidth="1"/>
    <col min="3" max="3" width="10.140625" customWidth="1"/>
    <col min="4" max="4" width="11.140625" customWidth="1"/>
    <col min="5" max="5" width="11.42578125" customWidth="1"/>
    <col min="6" max="6" width="11.140625" customWidth="1"/>
    <col min="7" max="7" width="11.42578125" customWidth="1"/>
    <col min="8" max="8" width="13.140625" customWidth="1"/>
    <col min="9" max="9" width="10.28515625" customWidth="1"/>
    <col min="10" max="10" width="8.5703125" customWidth="1"/>
    <col min="11" max="11" width="11.28515625" customWidth="1"/>
    <col min="12" max="12" width="9.85546875" customWidth="1"/>
  </cols>
  <sheetData>
    <row r="1" spans="1:12" ht="51" x14ac:dyDescent="0.2">
      <c r="A1" s="479" t="s">
        <v>782</v>
      </c>
      <c r="B1" s="480" t="s">
        <v>783</v>
      </c>
      <c r="C1" s="480" t="s">
        <v>784</v>
      </c>
      <c r="D1" s="480" t="s">
        <v>785</v>
      </c>
      <c r="E1" s="480" t="s">
        <v>786</v>
      </c>
      <c r="F1" s="480" t="s">
        <v>787</v>
      </c>
      <c r="G1" s="480" t="s">
        <v>788</v>
      </c>
      <c r="H1" s="480" t="s">
        <v>789</v>
      </c>
      <c r="I1" s="480" t="s">
        <v>790</v>
      </c>
      <c r="J1" s="480" t="s">
        <v>791</v>
      </c>
      <c r="K1" s="480" t="s">
        <v>792</v>
      </c>
      <c r="L1" s="480" t="s">
        <v>793</v>
      </c>
    </row>
    <row r="2" spans="1:12" ht="24.95" customHeight="1" x14ac:dyDescent="0.2">
      <c r="A2" s="481" t="s">
        <v>794</v>
      </c>
      <c r="B2" s="482"/>
      <c r="C2" s="32"/>
      <c r="D2" s="32"/>
      <c r="E2" s="32"/>
      <c r="F2" s="32"/>
      <c r="G2" s="32"/>
      <c r="H2" s="32"/>
      <c r="I2" s="32"/>
      <c r="J2" s="32"/>
      <c r="K2" s="32"/>
      <c r="L2" s="482"/>
    </row>
    <row r="3" spans="1:12" ht="24.95" customHeight="1" x14ac:dyDescent="0.2">
      <c r="A3" s="32" t="s">
        <v>795</v>
      </c>
      <c r="B3" s="482">
        <v>2</v>
      </c>
      <c r="C3" s="32"/>
      <c r="D3" s="32"/>
      <c r="E3" s="32"/>
      <c r="F3" s="32"/>
      <c r="G3" s="32">
        <v>2</v>
      </c>
      <c r="H3" s="32">
        <v>1</v>
      </c>
      <c r="I3" s="32"/>
      <c r="J3" s="32">
        <v>2</v>
      </c>
      <c r="K3" s="32"/>
      <c r="L3" s="482">
        <f t="shared" ref="L3:L9" si="0">SUM(C3:K3)</f>
        <v>5</v>
      </c>
    </row>
    <row r="4" spans="1:12" ht="24.95" customHeight="1" x14ac:dyDescent="0.2">
      <c r="A4" s="32" t="s">
        <v>796</v>
      </c>
      <c r="B4" s="482">
        <v>1</v>
      </c>
      <c r="C4" s="32"/>
      <c r="D4" s="32"/>
      <c r="E4" s="32"/>
      <c r="F4" s="32"/>
      <c r="G4" s="32">
        <v>1</v>
      </c>
      <c r="H4" s="32"/>
      <c r="I4" s="32"/>
      <c r="J4" s="32"/>
      <c r="K4" s="32"/>
      <c r="L4" s="482">
        <f t="shared" si="0"/>
        <v>1</v>
      </c>
    </row>
    <row r="5" spans="1:12" ht="24.95" customHeight="1" x14ac:dyDescent="0.2">
      <c r="A5" s="32" t="s">
        <v>797</v>
      </c>
      <c r="B5" s="482">
        <v>1</v>
      </c>
      <c r="C5" s="32"/>
      <c r="D5" s="32"/>
      <c r="E5" s="32"/>
      <c r="F5" s="32"/>
      <c r="G5" s="32">
        <v>1</v>
      </c>
      <c r="H5" s="32"/>
      <c r="I5" s="32"/>
      <c r="J5" s="32"/>
      <c r="K5" s="32"/>
      <c r="L5" s="482">
        <f t="shared" si="0"/>
        <v>1</v>
      </c>
    </row>
    <row r="6" spans="1:12" ht="24.95" customHeight="1" x14ac:dyDescent="0.2">
      <c r="A6" s="32" t="s">
        <v>798</v>
      </c>
      <c r="B6" s="482"/>
      <c r="C6" s="32"/>
      <c r="D6" s="32"/>
      <c r="E6" s="32"/>
      <c r="F6" s="32"/>
      <c r="G6" s="32">
        <v>1</v>
      </c>
      <c r="H6" s="32"/>
      <c r="I6" s="32"/>
      <c r="J6" s="32"/>
      <c r="K6" s="32"/>
      <c r="L6" s="482">
        <f t="shared" si="0"/>
        <v>1</v>
      </c>
    </row>
    <row r="7" spans="1:12" ht="24.95" customHeight="1" x14ac:dyDescent="0.2">
      <c r="A7" s="32" t="s">
        <v>799</v>
      </c>
      <c r="B7" s="482">
        <v>45</v>
      </c>
      <c r="C7" s="32"/>
      <c r="D7" s="32"/>
      <c r="E7" s="32"/>
      <c r="F7" s="32"/>
      <c r="G7" s="32"/>
      <c r="H7" s="32"/>
      <c r="I7" s="32"/>
      <c r="J7" s="32"/>
      <c r="K7" s="32">
        <v>45</v>
      </c>
      <c r="L7" s="482">
        <f t="shared" si="0"/>
        <v>45</v>
      </c>
    </row>
    <row r="8" spans="1:12" s="485" customFormat="1" ht="24.95" customHeight="1" x14ac:dyDescent="0.2">
      <c r="A8" s="483" t="s">
        <v>37</v>
      </c>
      <c r="B8" s="484">
        <f>SUM(B3:B7)</f>
        <v>49</v>
      </c>
      <c r="C8" s="484">
        <f t="shared" ref="C8:K8" si="1">SUM(C3:C7)</f>
        <v>0</v>
      </c>
      <c r="D8" s="484">
        <f t="shared" si="1"/>
        <v>0</v>
      </c>
      <c r="E8" s="484">
        <f t="shared" si="1"/>
        <v>0</v>
      </c>
      <c r="F8" s="484">
        <f t="shared" si="1"/>
        <v>0</v>
      </c>
      <c r="G8" s="484">
        <f t="shared" si="1"/>
        <v>5</v>
      </c>
      <c r="H8" s="484">
        <f>SUM(H3:H7)</f>
        <v>1</v>
      </c>
      <c r="I8" s="484">
        <f t="shared" si="1"/>
        <v>0</v>
      </c>
      <c r="J8" s="484">
        <f t="shared" si="1"/>
        <v>2</v>
      </c>
      <c r="K8" s="484">
        <f t="shared" si="1"/>
        <v>45</v>
      </c>
      <c r="L8" s="482">
        <f t="shared" si="0"/>
        <v>53</v>
      </c>
    </row>
    <row r="9" spans="1:12" s="488" customFormat="1" ht="24.95" customHeight="1" x14ac:dyDescent="0.2">
      <c r="A9" s="486" t="s">
        <v>800</v>
      </c>
      <c r="B9" s="486">
        <v>29</v>
      </c>
      <c r="C9" s="486">
        <v>23</v>
      </c>
      <c r="D9" s="486"/>
      <c r="E9" s="486"/>
      <c r="F9" s="486"/>
      <c r="G9" s="486"/>
      <c r="H9" s="486"/>
      <c r="I9" s="486"/>
      <c r="J9" s="486"/>
      <c r="K9" s="486"/>
      <c r="L9" s="487">
        <f t="shared" si="0"/>
        <v>23</v>
      </c>
    </row>
    <row r="10" spans="1:12" ht="24.95" customHeight="1" x14ac:dyDescent="0.2">
      <c r="A10" s="481" t="s">
        <v>801</v>
      </c>
      <c r="B10" s="482"/>
      <c r="C10" s="32"/>
      <c r="D10" s="32"/>
      <c r="E10" s="32"/>
      <c r="F10" s="32"/>
      <c r="G10" s="32"/>
      <c r="H10" s="32"/>
      <c r="I10" s="32"/>
      <c r="J10" s="32"/>
      <c r="K10" s="32"/>
      <c r="L10" s="482"/>
    </row>
    <row r="11" spans="1:12" ht="24.95" customHeight="1" x14ac:dyDescent="0.2">
      <c r="A11" s="32" t="s">
        <v>802</v>
      </c>
      <c r="B11" s="482">
        <v>11.7</v>
      </c>
      <c r="C11" s="32"/>
      <c r="D11" s="32">
        <v>6.7</v>
      </c>
      <c r="E11" s="32"/>
      <c r="F11" s="32"/>
      <c r="G11" s="32">
        <v>4</v>
      </c>
      <c r="H11" s="32"/>
      <c r="I11" s="32"/>
      <c r="J11" s="32">
        <v>3</v>
      </c>
      <c r="K11" s="32"/>
      <c r="L11" s="482">
        <f>SUM(D11:K11)</f>
        <v>13.7</v>
      </c>
    </row>
    <row r="12" spans="1:12" ht="24.95" customHeight="1" x14ac:dyDescent="0.2">
      <c r="A12" s="32" t="s">
        <v>803</v>
      </c>
      <c r="B12" s="482">
        <v>8</v>
      </c>
      <c r="C12" s="32"/>
      <c r="D12" s="32"/>
      <c r="E12" s="32">
        <v>6</v>
      </c>
      <c r="F12" s="32"/>
      <c r="G12" s="32"/>
      <c r="H12" s="32"/>
      <c r="I12" s="32"/>
      <c r="J12" s="32">
        <v>2</v>
      </c>
      <c r="K12" s="32"/>
      <c r="L12" s="482">
        <f>SUM(D12:K12)</f>
        <v>8</v>
      </c>
    </row>
    <row r="13" spans="1:12" ht="24.95" customHeight="1" x14ac:dyDescent="0.2">
      <c r="A13" s="32" t="s">
        <v>804</v>
      </c>
      <c r="B13" s="482">
        <v>7</v>
      </c>
      <c r="C13" s="32"/>
      <c r="D13" s="32"/>
      <c r="E13" s="32"/>
      <c r="F13" s="32"/>
      <c r="G13" s="32">
        <v>2</v>
      </c>
      <c r="H13" s="32"/>
      <c r="I13" s="32">
        <v>1</v>
      </c>
      <c r="J13" s="32">
        <v>4</v>
      </c>
      <c r="K13" s="32"/>
      <c r="L13" s="482">
        <f>SUM(D13:K13)</f>
        <v>7</v>
      </c>
    </row>
    <row r="14" spans="1:12" ht="24.95" customHeight="1" x14ac:dyDescent="0.2">
      <c r="A14" s="32" t="s">
        <v>805</v>
      </c>
      <c r="B14" s="482">
        <v>2</v>
      </c>
      <c r="C14" s="32"/>
      <c r="D14" s="32"/>
      <c r="E14" s="32"/>
      <c r="F14" s="32"/>
      <c r="G14" s="32"/>
      <c r="H14" s="32"/>
      <c r="I14" s="32"/>
      <c r="J14" s="32"/>
      <c r="K14" s="32"/>
      <c r="L14" s="482">
        <f>SUM(D14:K14)</f>
        <v>0</v>
      </c>
    </row>
    <row r="15" spans="1:12" ht="24.95" customHeight="1" x14ac:dyDescent="0.2">
      <c r="A15" s="484" t="s">
        <v>296</v>
      </c>
      <c r="B15" s="484">
        <f t="shared" ref="B15:L15" si="2">SUM(B10:B14)</f>
        <v>28.7</v>
      </c>
      <c r="C15" s="484">
        <f t="shared" si="2"/>
        <v>0</v>
      </c>
      <c r="D15" s="484">
        <f t="shared" si="2"/>
        <v>6.7</v>
      </c>
      <c r="E15" s="484">
        <f t="shared" si="2"/>
        <v>6</v>
      </c>
      <c r="F15" s="484">
        <f t="shared" si="2"/>
        <v>0</v>
      </c>
      <c r="G15" s="484">
        <f t="shared" si="2"/>
        <v>6</v>
      </c>
      <c r="H15" s="484"/>
      <c r="I15" s="484">
        <f t="shared" si="2"/>
        <v>1</v>
      </c>
      <c r="J15" s="484">
        <f t="shared" si="2"/>
        <v>9</v>
      </c>
      <c r="K15" s="484">
        <f t="shared" si="2"/>
        <v>0</v>
      </c>
      <c r="L15" s="484">
        <f t="shared" si="2"/>
        <v>28.7</v>
      </c>
    </row>
    <row r="16" spans="1:12" ht="24.95" customHeight="1" x14ac:dyDescent="0.2">
      <c r="A16" s="489" t="s">
        <v>316</v>
      </c>
      <c r="B16" s="490"/>
      <c r="C16" s="489"/>
      <c r="D16" s="489"/>
      <c r="E16" s="489"/>
      <c r="F16" s="489"/>
      <c r="G16" s="489"/>
      <c r="H16" s="489"/>
      <c r="I16" s="489"/>
      <c r="J16" s="489"/>
      <c r="K16" s="489"/>
      <c r="L16" s="490"/>
    </row>
    <row r="17" spans="1:12" ht="24.95" customHeight="1" x14ac:dyDescent="0.2">
      <c r="A17" s="491" t="s">
        <v>806</v>
      </c>
      <c r="B17" s="492">
        <v>0.6</v>
      </c>
      <c r="C17" s="491"/>
      <c r="D17" s="491"/>
      <c r="E17" s="491"/>
      <c r="F17" s="32">
        <v>0.6</v>
      </c>
      <c r="G17" s="491"/>
      <c r="H17" s="491"/>
      <c r="I17" s="491"/>
      <c r="J17" s="491"/>
      <c r="K17" s="491"/>
      <c r="L17" s="482">
        <f>SUM(D17:K17)</f>
        <v>0.6</v>
      </c>
    </row>
    <row r="18" spans="1:12" ht="24.95" customHeight="1" x14ac:dyDescent="0.2">
      <c r="A18" s="491" t="s">
        <v>807</v>
      </c>
      <c r="B18" s="492">
        <v>2</v>
      </c>
      <c r="C18" s="491"/>
      <c r="D18" s="491"/>
      <c r="E18" s="491"/>
      <c r="F18" s="32"/>
      <c r="G18" s="491">
        <v>3</v>
      </c>
      <c r="H18" s="491"/>
      <c r="I18" s="491"/>
      <c r="J18" s="491">
        <v>1</v>
      </c>
      <c r="K18" s="491"/>
      <c r="L18" s="482">
        <f>SUM(D18:K18)</f>
        <v>4</v>
      </c>
    </row>
    <row r="19" spans="1:12" ht="24.95" customHeight="1" x14ac:dyDescent="0.2">
      <c r="A19" s="484" t="s">
        <v>808</v>
      </c>
      <c r="B19" s="484">
        <f t="shared" ref="B19:K19" si="3">B17+B18</f>
        <v>2.6</v>
      </c>
      <c r="C19" s="484">
        <f t="shared" si="3"/>
        <v>0</v>
      </c>
      <c r="D19" s="484">
        <f t="shared" si="3"/>
        <v>0</v>
      </c>
      <c r="E19" s="484">
        <f t="shared" si="3"/>
        <v>0</v>
      </c>
      <c r="F19" s="484">
        <f t="shared" si="3"/>
        <v>0.6</v>
      </c>
      <c r="G19" s="484">
        <f t="shared" si="3"/>
        <v>3</v>
      </c>
      <c r="H19" s="484"/>
      <c r="I19" s="484">
        <f t="shared" si="3"/>
        <v>0</v>
      </c>
      <c r="J19" s="484">
        <f t="shared" si="3"/>
        <v>1</v>
      </c>
      <c r="K19" s="484">
        <f t="shared" si="3"/>
        <v>0</v>
      </c>
      <c r="L19" s="484">
        <f>L17+L18</f>
        <v>4.5999999999999996</v>
      </c>
    </row>
    <row r="20" spans="1:12" s="485" customFormat="1" ht="24.95" customHeight="1" x14ac:dyDescent="0.2">
      <c r="A20" s="490" t="s">
        <v>809</v>
      </c>
      <c r="B20" s="490">
        <f>SUM(B15+B9+B8+B19)</f>
        <v>109.3</v>
      </c>
      <c r="C20" s="490">
        <f t="shared" ref="C20:K20" si="4">SUM(C15+C9+C8+C19)</f>
        <v>23</v>
      </c>
      <c r="D20" s="490">
        <f t="shared" si="4"/>
        <v>6.7</v>
      </c>
      <c r="E20" s="490">
        <f t="shared" si="4"/>
        <v>6</v>
      </c>
      <c r="F20" s="490">
        <f t="shared" si="4"/>
        <v>0.6</v>
      </c>
      <c r="G20" s="490">
        <f t="shared" si="4"/>
        <v>14</v>
      </c>
      <c r="H20" s="490">
        <f>G8+H15+H19</f>
        <v>5</v>
      </c>
      <c r="I20" s="490">
        <f t="shared" si="4"/>
        <v>1</v>
      </c>
      <c r="J20" s="490">
        <f t="shared" si="4"/>
        <v>12</v>
      </c>
      <c r="K20" s="490">
        <f t="shared" si="4"/>
        <v>45</v>
      </c>
      <c r="L20" s="490">
        <f>SUM(L15+L9+L8+L19)</f>
        <v>109.3</v>
      </c>
    </row>
    <row r="22" spans="1:12" ht="15.75" x14ac:dyDescent="0.25">
      <c r="A22" s="493"/>
      <c r="B22" s="493"/>
      <c r="C22" s="493"/>
      <c r="D22" s="493"/>
      <c r="J22" s="494"/>
    </row>
    <row r="23" spans="1:12" x14ac:dyDescent="0.2">
      <c r="A23" s="485"/>
    </row>
    <row r="24" spans="1:12" x14ac:dyDescent="0.2">
      <c r="A24" s="485"/>
    </row>
  </sheetData>
  <printOptions horizontalCentered="1"/>
  <pageMargins left="0.23622047244094491" right="0.19685039370078741" top="0.74803149606299213" bottom="0.74803149606299213" header="0.31496062992125984" footer="0.31496062992125984"/>
  <pageSetup paperSize="9" scale="83" orientation="landscape" horizontalDpi="4294967294" r:id="rId1"/>
  <headerFooter>
    <oddHeader xml:space="preserve">&amp;C&amp;"Arial CE,Félkövér"5/2018( IV.27.) számú rendelethez
ZALAKAROS VÁROS ÖNKORMÁNYZATÁNAK ÉS KÖLTSÉGVETÉSI SZERVEI  
 2016.ÉVI LÉTSZÁMÁNAK ALAKULÁSA&amp;R&amp;A
&amp;P.oldal
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X35"/>
  <sheetViews>
    <sheetView zoomScaleNormal="100" workbookViewId="0">
      <selection activeCell="T1" sqref="T1:T1048576"/>
    </sheetView>
  </sheetViews>
  <sheetFormatPr defaultRowHeight="12.75" x14ac:dyDescent="0.2"/>
  <cols>
    <col min="1" max="1" width="10" style="388" customWidth="1"/>
    <col min="2" max="2" width="32.85546875" style="388" customWidth="1"/>
    <col min="3" max="4" width="13" style="388" customWidth="1"/>
    <col min="5" max="5" width="13.42578125" style="388" hidden="1" customWidth="1"/>
    <col min="6" max="7" width="12.28515625" style="388" customWidth="1"/>
    <col min="8" max="8" width="12.28515625" style="388" hidden="1" customWidth="1"/>
    <col min="9" max="10" width="11.85546875" style="388" customWidth="1"/>
    <col min="11" max="11" width="13.28515625" style="388" hidden="1" customWidth="1"/>
    <col min="12" max="13" width="12.140625" style="388" customWidth="1"/>
    <col min="14" max="14" width="13" style="388" hidden="1" customWidth="1"/>
    <col min="15" max="16" width="14.140625" style="388" customWidth="1"/>
    <col min="17" max="17" width="12" style="388" hidden="1" customWidth="1"/>
    <col min="18" max="19" width="12.5703125" style="388" customWidth="1"/>
    <col min="20" max="20" width="14.42578125" style="388" hidden="1" customWidth="1"/>
    <col min="21" max="16384" width="9.140625" style="388"/>
  </cols>
  <sheetData>
    <row r="1" spans="1:24" ht="55.5" customHeight="1" x14ac:dyDescent="0.2">
      <c r="B1" s="400"/>
      <c r="C1" s="400"/>
      <c r="D1" s="400"/>
      <c r="E1" s="400"/>
      <c r="F1" s="400"/>
      <c r="G1" s="400"/>
      <c r="H1" s="400"/>
      <c r="I1" s="400"/>
      <c r="J1" s="400"/>
      <c r="K1" s="400"/>
    </row>
    <row r="2" spans="1:24" x14ac:dyDescent="0.2">
      <c r="A2" s="735" t="s">
        <v>718</v>
      </c>
      <c r="B2" s="735" t="s">
        <v>827</v>
      </c>
      <c r="C2" s="738" t="s">
        <v>826</v>
      </c>
      <c r="D2" s="739"/>
      <c r="E2" s="740"/>
      <c r="F2" s="744" t="s">
        <v>825</v>
      </c>
      <c r="G2" s="744"/>
      <c r="H2" s="744"/>
      <c r="I2" s="744"/>
      <c r="J2" s="744"/>
      <c r="K2" s="744"/>
      <c r="L2" s="744"/>
      <c r="M2" s="744"/>
      <c r="N2" s="744"/>
      <c r="O2" s="744"/>
      <c r="P2" s="744"/>
      <c r="Q2" s="744"/>
      <c r="R2" s="744"/>
      <c r="S2" s="744"/>
      <c r="T2" s="744"/>
    </row>
    <row r="3" spans="1:24" ht="51" customHeight="1" x14ac:dyDescent="0.2">
      <c r="A3" s="736"/>
      <c r="B3" s="736"/>
      <c r="C3" s="741"/>
      <c r="D3" s="742"/>
      <c r="E3" s="743"/>
      <c r="F3" s="734" t="s">
        <v>824</v>
      </c>
      <c r="G3" s="734"/>
      <c r="H3" s="734"/>
      <c r="I3" s="734" t="s">
        <v>823</v>
      </c>
      <c r="J3" s="734"/>
      <c r="K3" s="734"/>
      <c r="L3" s="734" t="s">
        <v>822</v>
      </c>
      <c r="M3" s="734"/>
      <c r="N3" s="734"/>
      <c r="O3" s="734" t="s">
        <v>821</v>
      </c>
      <c r="P3" s="734"/>
      <c r="Q3" s="734"/>
      <c r="R3" s="734" t="s">
        <v>820</v>
      </c>
      <c r="S3" s="734"/>
      <c r="T3" s="734"/>
    </row>
    <row r="4" spans="1:24" ht="54.75" customHeight="1" x14ac:dyDescent="0.2">
      <c r="A4" s="737"/>
      <c r="B4" s="737"/>
      <c r="C4" s="498" t="s">
        <v>819</v>
      </c>
      <c r="D4" s="512" t="s">
        <v>818</v>
      </c>
      <c r="E4" s="498" t="s">
        <v>841</v>
      </c>
      <c r="F4" s="498" t="s">
        <v>819</v>
      </c>
      <c r="G4" s="512" t="s">
        <v>818</v>
      </c>
      <c r="H4" s="512" t="s">
        <v>841</v>
      </c>
      <c r="I4" s="498" t="s">
        <v>819</v>
      </c>
      <c r="J4" s="512" t="s">
        <v>818</v>
      </c>
      <c r="K4" s="512" t="s">
        <v>841</v>
      </c>
      <c r="L4" s="498" t="s">
        <v>819</v>
      </c>
      <c r="M4" s="512" t="s">
        <v>818</v>
      </c>
      <c r="N4" s="512" t="s">
        <v>841</v>
      </c>
      <c r="O4" s="498" t="s">
        <v>819</v>
      </c>
      <c r="P4" s="512" t="s">
        <v>818</v>
      </c>
      <c r="Q4" s="512" t="s">
        <v>841</v>
      </c>
      <c r="R4" s="498" t="s">
        <v>819</v>
      </c>
      <c r="S4" s="512" t="s">
        <v>818</v>
      </c>
      <c r="T4" s="512" t="s">
        <v>841</v>
      </c>
    </row>
    <row r="5" spans="1:24" ht="30" customHeight="1" x14ac:dyDescent="0.2">
      <c r="A5" s="498" t="s">
        <v>1</v>
      </c>
      <c r="B5" s="498" t="s">
        <v>2</v>
      </c>
      <c r="C5" s="498" t="s">
        <v>3</v>
      </c>
      <c r="D5" s="512" t="s">
        <v>4</v>
      </c>
      <c r="E5" s="498" t="s">
        <v>4</v>
      </c>
      <c r="F5" s="498" t="s">
        <v>6</v>
      </c>
      <c r="G5" s="512" t="s">
        <v>17</v>
      </c>
      <c r="H5" s="498" t="s">
        <v>17</v>
      </c>
      <c r="I5" s="498" t="s">
        <v>14</v>
      </c>
      <c r="J5" s="512" t="s">
        <v>18</v>
      </c>
      <c r="K5" s="498" t="s">
        <v>18</v>
      </c>
      <c r="L5" s="498" t="s">
        <v>817</v>
      </c>
      <c r="M5" s="512" t="s">
        <v>816</v>
      </c>
      <c r="N5" s="498" t="s">
        <v>816</v>
      </c>
      <c r="O5" s="498" t="s">
        <v>139</v>
      </c>
      <c r="P5" s="512" t="s">
        <v>22</v>
      </c>
      <c r="Q5" s="498" t="s">
        <v>22</v>
      </c>
      <c r="R5" s="498" t="s">
        <v>815</v>
      </c>
      <c r="S5" s="512" t="s">
        <v>814</v>
      </c>
      <c r="T5" s="498" t="s">
        <v>814</v>
      </c>
    </row>
    <row r="6" spans="1:24" ht="19.5" customHeight="1" x14ac:dyDescent="0.2">
      <c r="A6" s="502" t="s">
        <v>1</v>
      </c>
      <c r="B6" s="502" t="s">
        <v>49</v>
      </c>
      <c r="C6" s="500">
        <f>'[1]4.számú melléklet'!AO62</f>
        <v>124616616</v>
      </c>
      <c r="D6" s="500">
        <f>'4.számú melléklet'!CP63</f>
        <v>131086600</v>
      </c>
      <c r="E6" s="500">
        <f>'4.számú melléklet'!CQ63</f>
        <v>126089312</v>
      </c>
      <c r="F6" s="501">
        <f>'[1]1.a számú melléklet '!G5</f>
        <v>76760800</v>
      </c>
      <c r="G6" s="501">
        <v>78321633</v>
      </c>
      <c r="H6" s="501">
        <v>78321633</v>
      </c>
      <c r="I6" s="501">
        <f t="shared" ref="I6:K8" si="0">C6-F6-O6</f>
        <v>47105816</v>
      </c>
      <c r="J6" s="501">
        <f t="shared" si="0"/>
        <v>46526787</v>
      </c>
      <c r="K6" s="501">
        <f t="shared" si="0"/>
        <v>40608580</v>
      </c>
      <c r="L6" s="501">
        <f>F6+I6</f>
        <v>123866616</v>
      </c>
      <c r="M6" s="501">
        <f t="shared" ref="M6:M8" si="1">G6+J6</f>
        <v>124848420</v>
      </c>
      <c r="N6" s="501">
        <v>124848420</v>
      </c>
      <c r="O6" s="501">
        <f>'[1]3.a.számú melléklet'!AK66</f>
        <v>750000</v>
      </c>
      <c r="P6" s="501">
        <f>'3.a.számú melléklet'!CG65</f>
        <v>6238180</v>
      </c>
      <c r="Q6" s="501">
        <f>'3.a.számú melléklet'!CH65</f>
        <v>7159099</v>
      </c>
      <c r="R6" s="500">
        <f>L6+O6</f>
        <v>124616616</v>
      </c>
      <c r="S6" s="500">
        <f t="shared" ref="S6:T8" si="2">M6+P6</f>
        <v>131086600</v>
      </c>
      <c r="T6" s="500">
        <f t="shared" si="2"/>
        <v>132007519</v>
      </c>
    </row>
    <row r="7" spans="1:24" ht="21.75" customHeight="1" x14ac:dyDescent="0.2">
      <c r="A7" s="502" t="s">
        <v>2</v>
      </c>
      <c r="B7" s="502" t="s">
        <v>296</v>
      </c>
      <c r="C7" s="500">
        <f>'[1]4.számú melléklet'!AO76</f>
        <v>153835130</v>
      </c>
      <c r="D7" s="500">
        <f>'4.számú melléklet'!CP77</f>
        <v>166827928</v>
      </c>
      <c r="E7" s="500">
        <f>'4.számú melléklet'!CQ77</f>
        <v>164615366</v>
      </c>
      <c r="F7" s="501">
        <f>'[1]1.a számú melléklet '!G32+'[1]1.a számú melléklet '!G39+'[1]1.a számú melléklet '!G41+'[1]1.a számú melléklet '!G42</f>
        <v>76263960</v>
      </c>
      <c r="G7" s="501">
        <v>92085527</v>
      </c>
      <c r="H7" s="501">
        <v>92085527</v>
      </c>
      <c r="I7" s="501">
        <f t="shared" si="0"/>
        <v>28269443</v>
      </c>
      <c r="J7" s="501">
        <f t="shared" si="0"/>
        <v>19260315</v>
      </c>
      <c r="K7" s="501">
        <f t="shared" si="0"/>
        <v>17047753</v>
      </c>
      <c r="L7" s="501">
        <f>F7+I7</f>
        <v>104533403</v>
      </c>
      <c r="M7" s="583">
        <f t="shared" si="1"/>
        <v>111345842</v>
      </c>
      <c r="N7" s="583">
        <v>111345842</v>
      </c>
      <c r="O7" s="501">
        <f>'[1]3.a.számú melléklet'!AK82</f>
        <v>49301727</v>
      </c>
      <c r="P7" s="501">
        <f>'3.a.számú melléklet'!CG81</f>
        <v>55482086</v>
      </c>
      <c r="Q7" s="501">
        <f>'3.a.számú melléklet'!CH81</f>
        <v>55482086</v>
      </c>
      <c r="R7" s="500">
        <f>L7+O7</f>
        <v>153835130</v>
      </c>
      <c r="S7" s="500">
        <f t="shared" si="2"/>
        <v>166827928</v>
      </c>
      <c r="T7" s="500">
        <f t="shared" si="2"/>
        <v>166827928</v>
      </c>
      <c r="X7" s="503"/>
    </row>
    <row r="8" spans="1:24" ht="24.75" customHeight="1" x14ac:dyDescent="0.2">
      <c r="A8" s="502" t="s">
        <v>3</v>
      </c>
      <c r="B8" s="502" t="s">
        <v>298</v>
      </c>
      <c r="C8" s="500">
        <f>'[1]4.számú melléklet'!AO82</f>
        <v>28896468</v>
      </c>
      <c r="D8" s="500">
        <f>'4.számú melléklet'!CP83</f>
        <v>41268387</v>
      </c>
      <c r="E8" s="500">
        <f>'4.számú melléklet'!CQ83</f>
        <v>38771527</v>
      </c>
      <c r="F8" s="501">
        <f>'[1]1.a számú melléklet '!G46</f>
        <v>2815800</v>
      </c>
      <c r="G8" s="501">
        <f>'1.a számú melléklet '!J47</f>
        <v>3807704</v>
      </c>
      <c r="H8" s="501">
        <f>'1.a számú melléklet '!M47</f>
        <v>3807704</v>
      </c>
      <c r="I8" s="501">
        <f t="shared" si="0"/>
        <v>20780668</v>
      </c>
      <c r="J8" s="501">
        <f t="shared" si="0"/>
        <v>20780168</v>
      </c>
      <c r="K8" s="501">
        <f t="shared" si="0"/>
        <v>18283308</v>
      </c>
      <c r="L8" s="501">
        <f>F8+I8</f>
        <v>23596468</v>
      </c>
      <c r="M8" s="501">
        <f t="shared" si="1"/>
        <v>24587872</v>
      </c>
      <c r="N8" s="501">
        <v>24587872</v>
      </c>
      <c r="O8" s="501">
        <f>'[1]3.a.számú melléklet'!AK88</f>
        <v>5300000</v>
      </c>
      <c r="P8" s="501">
        <f>'3.a.számú melléklet'!CG87</f>
        <v>16680515</v>
      </c>
      <c r="Q8" s="501">
        <f>'3.a.számú melléklet'!CH87</f>
        <v>16680515</v>
      </c>
      <c r="R8" s="500">
        <f>L8+O8</f>
        <v>28896468</v>
      </c>
      <c r="S8" s="500">
        <f t="shared" si="2"/>
        <v>41268387</v>
      </c>
      <c r="T8" s="500">
        <f t="shared" si="2"/>
        <v>41268387</v>
      </c>
    </row>
    <row r="9" spans="1:24" ht="21.75" customHeight="1" x14ac:dyDescent="0.2">
      <c r="A9" s="499"/>
      <c r="B9" s="498" t="s">
        <v>36</v>
      </c>
      <c r="C9" s="497">
        <f t="shared" ref="C9:T9" si="3">SUM(C6:C8)</f>
        <v>307348214</v>
      </c>
      <c r="D9" s="497">
        <f t="shared" ref="D9" si="4">SUM(D6:D8)</f>
        <v>339182915</v>
      </c>
      <c r="E9" s="497">
        <f t="shared" si="3"/>
        <v>329476205</v>
      </c>
      <c r="F9" s="497">
        <f t="shared" si="3"/>
        <v>155840560</v>
      </c>
      <c r="G9" s="497">
        <f t="shared" ref="G9" si="5">SUM(G6:G8)</f>
        <v>174214864</v>
      </c>
      <c r="H9" s="497">
        <f t="shared" si="3"/>
        <v>174214864</v>
      </c>
      <c r="I9" s="497">
        <f t="shared" si="3"/>
        <v>96155927</v>
      </c>
      <c r="J9" s="497">
        <f t="shared" ref="J9" si="6">SUM(J6:J8)</f>
        <v>86567270</v>
      </c>
      <c r="K9" s="497">
        <f t="shared" si="3"/>
        <v>75939641</v>
      </c>
      <c r="L9" s="497">
        <f t="shared" si="3"/>
        <v>251996487</v>
      </c>
      <c r="M9" s="497">
        <f t="shared" ref="M9" si="7">SUM(M6:M8)</f>
        <v>260782134</v>
      </c>
      <c r="N9" s="497">
        <f t="shared" si="3"/>
        <v>260782134</v>
      </c>
      <c r="O9" s="497">
        <f t="shared" si="3"/>
        <v>55351727</v>
      </c>
      <c r="P9" s="497">
        <f t="shared" ref="P9" si="8">SUM(P6:P8)</f>
        <v>78400781</v>
      </c>
      <c r="Q9" s="497">
        <f t="shared" si="3"/>
        <v>79321700</v>
      </c>
      <c r="R9" s="497">
        <f t="shared" si="3"/>
        <v>307348214</v>
      </c>
      <c r="S9" s="497">
        <f t="shared" ref="S9" si="9">SUM(S6:S8)</f>
        <v>339182915</v>
      </c>
      <c r="T9" s="497">
        <f t="shared" si="3"/>
        <v>340103834</v>
      </c>
    </row>
    <row r="10" spans="1:24" ht="15" x14ac:dyDescent="0.2">
      <c r="K10" s="400"/>
    </row>
    <row r="35" spans="15:16" x14ac:dyDescent="0.2">
      <c r="O35" s="402"/>
      <c r="P35" s="402"/>
    </row>
  </sheetData>
  <mergeCells count="9">
    <mergeCell ref="I3:K3"/>
    <mergeCell ref="L3:N3"/>
    <mergeCell ref="O3:Q3"/>
    <mergeCell ref="R3:T3"/>
    <mergeCell ref="A2:A4"/>
    <mergeCell ref="B2:B4"/>
    <mergeCell ref="C2:E3"/>
    <mergeCell ref="F2:T2"/>
    <mergeCell ref="F3:H3"/>
  </mergeCells>
  <printOptions horizontalCentered="1"/>
  <pageMargins left="0.23622047244094491" right="0.23622047244094491" top="1.3385826771653544" bottom="0.19685039370078741" header="0.59055118110236227" footer="0.19685039370078741"/>
  <pageSetup paperSize="9" scale="90" orientation="landscape" horizontalDpi="4294967294" r:id="rId1"/>
  <headerFooter alignWithMargins="0">
    <oddHeader xml:space="preserve">&amp;C&amp;"Garamond,Félkövér"&amp;14 5/2018( IV.27.) számú költségvetési rendelethez
ZALAKAROS VÁROS ÖNKORMÁNYZAT 
KÖLTSÉGVETÉSI SZERVEI 
FINANSZÍROZÁSÁNAK BEMUTATÁSA
&amp;R&amp;A
&amp;P.oldal
forintban
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N56"/>
  <sheetViews>
    <sheetView zoomScaleNormal="100" zoomScaleSheetLayoutView="100" zoomScalePageLayoutView="75" workbookViewId="0">
      <selection activeCell="J55" sqref="J55"/>
    </sheetView>
  </sheetViews>
  <sheetFormatPr defaultRowHeight="14.25" x14ac:dyDescent="0.2"/>
  <cols>
    <col min="1" max="1" width="75.140625" style="56" customWidth="1"/>
    <col min="2" max="2" width="8" style="56" customWidth="1"/>
    <col min="3" max="3" width="11.85546875" style="56" customWidth="1"/>
    <col min="4" max="4" width="12.85546875" style="56" customWidth="1"/>
    <col min="5" max="5" width="8.42578125" style="56" customWidth="1"/>
    <col min="6" max="6" width="12.42578125" style="56" customWidth="1"/>
    <col min="7" max="7" width="13.7109375" style="56" customWidth="1"/>
    <col min="8" max="8" width="9.7109375" style="56" customWidth="1"/>
    <col min="9" max="9" width="12.28515625" style="56" customWidth="1"/>
    <col min="10" max="10" width="14.85546875" style="56" customWidth="1"/>
    <col min="11" max="11" width="9.140625" style="56"/>
    <col min="12" max="12" width="12.5703125" style="56" customWidth="1"/>
    <col min="13" max="13" width="15.85546875" style="56" customWidth="1"/>
    <col min="14" max="14" width="12.5703125" style="56" customWidth="1"/>
    <col min="15" max="16384" width="9.140625" style="56"/>
  </cols>
  <sheetData>
    <row r="1" spans="1:14" ht="15" customHeight="1" x14ac:dyDescent="0.2">
      <c r="A1" s="597" t="s">
        <v>23</v>
      </c>
      <c r="B1" s="594" t="s">
        <v>594</v>
      </c>
      <c r="C1" s="595"/>
      <c r="D1" s="596"/>
      <c r="E1" s="594" t="s">
        <v>595</v>
      </c>
      <c r="F1" s="595"/>
      <c r="G1" s="596"/>
      <c r="H1" s="594" t="s">
        <v>989</v>
      </c>
      <c r="I1" s="595"/>
      <c r="J1" s="596"/>
      <c r="K1" s="594" t="s">
        <v>991</v>
      </c>
      <c r="L1" s="595"/>
      <c r="M1" s="595"/>
      <c r="N1" s="592" t="s">
        <v>990</v>
      </c>
    </row>
    <row r="2" spans="1:14" s="87" customFormat="1" ht="60" x14ac:dyDescent="0.2">
      <c r="A2" s="598"/>
      <c r="B2" s="240" t="s">
        <v>161</v>
      </c>
      <c r="C2" s="240" t="s">
        <v>70</v>
      </c>
      <c r="D2" s="241" t="s">
        <v>162</v>
      </c>
      <c r="E2" s="240" t="s">
        <v>161</v>
      </c>
      <c r="F2" s="240" t="s">
        <v>70</v>
      </c>
      <c r="G2" s="241" t="s">
        <v>560</v>
      </c>
      <c r="H2" s="240" t="s">
        <v>161</v>
      </c>
      <c r="I2" s="240" t="s">
        <v>70</v>
      </c>
      <c r="J2" s="241" t="s">
        <v>560</v>
      </c>
      <c r="K2" s="240" t="s">
        <v>161</v>
      </c>
      <c r="L2" s="240" t="s">
        <v>70</v>
      </c>
      <c r="M2" s="562" t="s">
        <v>560</v>
      </c>
      <c r="N2" s="593"/>
    </row>
    <row r="3" spans="1:14" ht="15" x14ac:dyDescent="0.2">
      <c r="A3" s="599"/>
      <c r="B3" s="242"/>
      <c r="C3" s="242" t="s">
        <v>24</v>
      </c>
      <c r="D3" s="242" t="s">
        <v>333</v>
      </c>
      <c r="E3" s="242"/>
      <c r="F3" s="242" t="s">
        <v>24</v>
      </c>
      <c r="G3" s="242" t="s">
        <v>333</v>
      </c>
      <c r="H3" s="242"/>
      <c r="I3" s="242" t="s">
        <v>24</v>
      </c>
      <c r="J3" s="242" t="s">
        <v>333</v>
      </c>
      <c r="K3" s="242"/>
      <c r="L3" s="242" t="s">
        <v>24</v>
      </c>
      <c r="M3" s="557" t="s">
        <v>333</v>
      </c>
      <c r="N3" s="579" t="s">
        <v>992</v>
      </c>
    </row>
    <row r="4" spans="1:14" x14ac:dyDescent="0.2">
      <c r="A4" s="127" t="s">
        <v>53</v>
      </c>
      <c r="N4" s="578"/>
    </row>
    <row r="5" spans="1:14" ht="15" x14ac:dyDescent="0.25">
      <c r="A5" s="81" t="s">
        <v>54</v>
      </c>
      <c r="B5" s="128">
        <v>16.68</v>
      </c>
      <c r="C5" s="129">
        <v>4580000</v>
      </c>
      <c r="D5" s="130">
        <v>76394400</v>
      </c>
      <c r="E5" s="128">
        <v>16.760000000000002</v>
      </c>
      <c r="F5" s="129">
        <v>4580000</v>
      </c>
      <c r="G5" s="130">
        <f>E5*F5</f>
        <v>76760800</v>
      </c>
      <c r="H5" s="128">
        <v>16.760000000000002</v>
      </c>
      <c r="I5" s="129">
        <v>4580000</v>
      </c>
      <c r="J5" s="130">
        <f>H5*I5</f>
        <v>76760800</v>
      </c>
      <c r="K5" s="128">
        <v>16.760000000000002</v>
      </c>
      <c r="L5" s="129">
        <v>4580000</v>
      </c>
      <c r="M5" s="563">
        <f>K5*L5</f>
        <v>76760800</v>
      </c>
      <c r="N5" s="580">
        <f>M5-J5</f>
        <v>0</v>
      </c>
    </row>
    <row r="6" spans="1:14" ht="15" x14ac:dyDescent="0.25">
      <c r="A6" s="81" t="s">
        <v>55</v>
      </c>
      <c r="B6" s="129"/>
      <c r="C6" s="129"/>
      <c r="D6" s="130"/>
      <c r="E6" s="129"/>
      <c r="F6" s="129"/>
      <c r="G6" s="130"/>
      <c r="H6" s="129"/>
      <c r="I6" s="129"/>
      <c r="J6" s="130"/>
      <c r="K6" s="129"/>
      <c r="L6" s="129"/>
      <c r="M6" s="563"/>
      <c r="N6" s="578"/>
    </row>
    <row r="7" spans="1:14" ht="15" x14ac:dyDescent="0.25">
      <c r="A7" s="81" t="s">
        <v>195</v>
      </c>
      <c r="B7" s="129"/>
      <c r="C7" s="129"/>
      <c r="D7" s="130">
        <f>D9+D11+D13+D15</f>
        <v>1931393</v>
      </c>
      <c r="E7" s="129"/>
      <c r="F7" s="129"/>
      <c r="G7" s="130">
        <f>G9+G11+G13+G15</f>
        <v>0</v>
      </c>
      <c r="H7" s="129"/>
      <c r="I7" s="129"/>
      <c r="J7" s="130">
        <f>J9+J11+J13+J15</f>
        <v>0</v>
      </c>
      <c r="K7" s="129"/>
      <c r="L7" s="129"/>
      <c r="M7" s="563">
        <f>M9+M11+M13+M15</f>
        <v>0</v>
      </c>
      <c r="N7" s="580">
        <f>M7-J7</f>
        <v>0</v>
      </c>
    </row>
    <row r="8" spans="1:14" x14ac:dyDescent="0.2">
      <c r="A8" s="82" t="s">
        <v>56</v>
      </c>
      <c r="B8" s="58"/>
      <c r="C8" s="59"/>
      <c r="D8" s="60">
        <v>7550780</v>
      </c>
      <c r="E8" s="58"/>
      <c r="F8" s="59"/>
      <c r="G8" s="60">
        <v>7550780</v>
      </c>
      <c r="H8" s="58"/>
      <c r="I8" s="59"/>
      <c r="J8" s="60">
        <v>7550780</v>
      </c>
      <c r="K8" s="58"/>
      <c r="L8" s="59"/>
      <c r="M8" s="564">
        <v>7550780</v>
      </c>
      <c r="N8" s="580">
        <f>M8-J8</f>
        <v>0</v>
      </c>
    </row>
    <row r="9" spans="1:14" x14ac:dyDescent="0.2">
      <c r="A9" s="82" t="s">
        <v>80</v>
      </c>
      <c r="B9" s="58"/>
      <c r="C9" s="59"/>
      <c r="D9" s="60"/>
      <c r="E9" s="58"/>
      <c r="F9" s="59"/>
      <c r="G9" s="60"/>
      <c r="H9" s="58"/>
      <c r="I9" s="59"/>
      <c r="J9" s="60"/>
      <c r="K9" s="58"/>
      <c r="L9" s="59"/>
      <c r="M9" s="564"/>
      <c r="N9" s="578"/>
    </row>
    <row r="10" spans="1:14" x14ac:dyDescent="0.2">
      <c r="A10" s="82" t="s">
        <v>57</v>
      </c>
      <c r="B10" s="61"/>
      <c r="C10" s="61"/>
      <c r="D10" s="60">
        <v>14880000</v>
      </c>
      <c r="E10" s="61"/>
      <c r="F10" s="61"/>
      <c r="G10" s="60">
        <v>14912000</v>
      </c>
      <c r="H10" s="61"/>
      <c r="I10" s="61"/>
      <c r="J10" s="60">
        <v>14912000</v>
      </c>
      <c r="K10" s="61"/>
      <c r="L10" s="61"/>
      <c r="M10" s="564">
        <v>14912000</v>
      </c>
      <c r="N10" s="580">
        <f>M10-J10</f>
        <v>0</v>
      </c>
    </row>
    <row r="11" spans="1:14" x14ac:dyDescent="0.2">
      <c r="A11" s="82" t="s">
        <v>81</v>
      </c>
      <c r="B11" s="61"/>
      <c r="C11" s="61"/>
      <c r="D11" s="60"/>
      <c r="E11" s="61"/>
      <c r="F11" s="61"/>
      <c r="G11" s="60"/>
      <c r="H11" s="61"/>
      <c r="I11" s="61"/>
      <c r="J11" s="60"/>
      <c r="K11" s="61"/>
      <c r="L11" s="61"/>
      <c r="M11" s="564"/>
      <c r="N11" s="578"/>
    </row>
    <row r="12" spans="1:14" x14ac:dyDescent="0.2">
      <c r="A12" s="82" t="s">
        <v>58</v>
      </c>
      <c r="B12" s="61"/>
      <c r="C12" s="61"/>
      <c r="D12" s="60">
        <v>672681</v>
      </c>
      <c r="E12" s="61"/>
      <c r="F12" s="61"/>
      <c r="G12" s="60">
        <v>672681</v>
      </c>
      <c r="H12" s="61"/>
      <c r="I12" s="61"/>
      <c r="J12" s="60">
        <v>672681</v>
      </c>
      <c r="K12" s="61"/>
      <c r="L12" s="61"/>
      <c r="M12" s="564">
        <v>672681</v>
      </c>
      <c r="N12" s="580">
        <f>M12-J12</f>
        <v>0</v>
      </c>
    </row>
    <row r="13" spans="1:14" x14ac:dyDescent="0.2">
      <c r="A13" s="82" t="s">
        <v>82</v>
      </c>
      <c r="B13" s="61"/>
      <c r="C13" s="61"/>
      <c r="D13" s="60"/>
      <c r="E13" s="61"/>
      <c r="F13" s="61"/>
      <c r="G13" s="60"/>
      <c r="H13" s="61"/>
      <c r="I13" s="61"/>
      <c r="J13" s="60"/>
      <c r="K13" s="61"/>
      <c r="L13" s="61"/>
      <c r="M13" s="564"/>
      <c r="N13" s="578"/>
    </row>
    <row r="14" spans="1:14" x14ac:dyDescent="0.2">
      <c r="A14" s="82" t="s">
        <v>59</v>
      </c>
      <c r="B14" s="61"/>
      <c r="C14" s="61"/>
      <c r="D14" s="60">
        <v>7232220</v>
      </c>
      <c r="E14" s="61"/>
      <c r="F14" s="61"/>
      <c r="G14" s="60">
        <v>7209520</v>
      </c>
      <c r="H14" s="61"/>
      <c r="I14" s="61"/>
      <c r="J14" s="60">
        <v>7209520</v>
      </c>
      <c r="K14" s="61"/>
      <c r="L14" s="61"/>
      <c r="M14" s="564">
        <v>7209520</v>
      </c>
      <c r="N14" s="580">
        <f>M14-J14</f>
        <v>0</v>
      </c>
    </row>
    <row r="15" spans="1:14" x14ac:dyDescent="0.2">
      <c r="A15" s="82" t="s">
        <v>59</v>
      </c>
      <c r="B15" s="61"/>
      <c r="C15" s="61"/>
      <c r="D15" s="60">
        <v>1931393</v>
      </c>
      <c r="E15" s="61"/>
      <c r="F15" s="61"/>
      <c r="G15" s="60"/>
      <c r="H15" s="61"/>
      <c r="I15" s="61"/>
      <c r="J15" s="60"/>
      <c r="K15" s="61"/>
      <c r="L15" s="61"/>
      <c r="M15" s="564"/>
      <c r="N15" s="578"/>
    </row>
    <row r="16" spans="1:14" ht="15" x14ac:dyDescent="0.2">
      <c r="A16" s="81" t="s">
        <v>239</v>
      </c>
      <c r="B16" s="62"/>
      <c r="C16" s="62"/>
      <c r="D16" s="63"/>
      <c r="E16" s="62"/>
      <c r="F16" s="62"/>
      <c r="G16" s="63"/>
      <c r="H16" s="62"/>
      <c r="I16" s="62"/>
      <c r="J16" s="63"/>
      <c r="K16" s="62"/>
      <c r="L16" s="62"/>
      <c r="M16" s="565"/>
      <c r="N16" s="578"/>
    </row>
    <row r="17" spans="1:14" ht="15" x14ac:dyDescent="0.2">
      <c r="A17" s="81" t="s">
        <v>240</v>
      </c>
      <c r="B17" s="62"/>
      <c r="C17" s="62"/>
      <c r="D17" s="63">
        <v>6623100</v>
      </c>
      <c r="E17" s="62"/>
      <c r="F17" s="62"/>
      <c r="G17" s="63">
        <v>6669000</v>
      </c>
      <c r="H17" s="62"/>
      <c r="I17" s="62"/>
      <c r="J17" s="63">
        <v>6669000</v>
      </c>
      <c r="K17" s="62"/>
      <c r="L17" s="62"/>
      <c r="M17" s="565">
        <v>6669000</v>
      </c>
      <c r="N17" s="580">
        <f>M17-J17</f>
        <v>0</v>
      </c>
    </row>
    <row r="18" spans="1:14" ht="14.25" customHeight="1" x14ac:dyDescent="0.2">
      <c r="A18" s="81" t="s">
        <v>243</v>
      </c>
      <c r="B18" s="62"/>
      <c r="C18" s="62"/>
      <c r="D18" s="63"/>
      <c r="E18" s="62"/>
      <c r="F18" s="62"/>
      <c r="G18" s="63"/>
      <c r="H18" s="62"/>
      <c r="I18" s="62"/>
      <c r="J18" s="63"/>
      <c r="K18" s="62"/>
      <c r="L18" s="62"/>
      <c r="M18" s="565"/>
      <c r="N18" s="578"/>
    </row>
    <row r="19" spans="1:14" ht="14.25" customHeight="1" x14ac:dyDescent="0.2">
      <c r="A19" s="81" t="s">
        <v>241</v>
      </c>
      <c r="B19" s="62"/>
      <c r="C19" s="62"/>
      <c r="D19" s="63">
        <v>910350</v>
      </c>
      <c r="E19" s="62"/>
      <c r="F19" s="62"/>
      <c r="G19" s="63">
        <v>953700</v>
      </c>
      <c r="H19" s="62"/>
      <c r="I19" s="62"/>
      <c r="J19" s="63">
        <v>953700</v>
      </c>
      <c r="K19" s="62"/>
      <c r="L19" s="62"/>
      <c r="M19" s="565">
        <v>953700</v>
      </c>
      <c r="N19" s="580">
        <f>M19-J19</f>
        <v>0</v>
      </c>
    </row>
    <row r="20" spans="1:14" ht="14.25" customHeight="1" x14ac:dyDescent="0.2">
      <c r="A20" s="81" t="s">
        <v>242</v>
      </c>
      <c r="B20" s="62"/>
      <c r="C20" s="62"/>
      <c r="D20" s="63"/>
      <c r="E20" s="62"/>
      <c r="F20" s="62"/>
      <c r="G20" s="63"/>
      <c r="H20" s="62"/>
      <c r="I20" s="62"/>
      <c r="J20" s="63"/>
      <c r="K20" s="62"/>
      <c r="L20" s="62"/>
      <c r="M20" s="565"/>
      <c r="N20" s="578"/>
    </row>
    <row r="21" spans="1:14" ht="14.25" customHeight="1" x14ac:dyDescent="0.2">
      <c r="A21" s="81" t="s">
        <v>244</v>
      </c>
      <c r="B21" s="62"/>
      <c r="C21" s="62"/>
      <c r="D21" s="63">
        <v>239527700</v>
      </c>
      <c r="E21" s="62"/>
      <c r="F21" s="62"/>
      <c r="G21" s="63">
        <v>160021000</v>
      </c>
      <c r="H21" s="62"/>
      <c r="I21" s="62"/>
      <c r="J21" s="63">
        <v>160021000</v>
      </c>
      <c r="K21" s="62"/>
      <c r="L21" s="62"/>
      <c r="M21" s="565">
        <v>160021000</v>
      </c>
      <c r="N21" s="580">
        <f t="shared" ref="N21:N25" si="0">M21-J21</f>
        <v>0</v>
      </c>
    </row>
    <row r="22" spans="1:14" ht="14.25" customHeight="1" x14ac:dyDescent="0.2">
      <c r="A22" s="81" t="s">
        <v>245</v>
      </c>
      <c r="B22" s="62"/>
      <c r="C22" s="62"/>
      <c r="D22" s="63">
        <v>239527700</v>
      </c>
      <c r="E22" s="62"/>
      <c r="F22" s="62"/>
      <c r="G22" s="63">
        <v>154097949</v>
      </c>
      <c r="H22" s="62"/>
      <c r="I22" s="62"/>
      <c r="J22" s="63">
        <v>154097949</v>
      </c>
      <c r="K22" s="62"/>
      <c r="L22" s="62"/>
      <c r="M22" s="565">
        <v>154097949</v>
      </c>
      <c r="N22" s="580">
        <f t="shared" si="0"/>
        <v>0</v>
      </c>
    </row>
    <row r="23" spans="1:14" ht="14.25" customHeight="1" x14ac:dyDescent="0.2">
      <c r="A23" s="81" t="s">
        <v>596</v>
      </c>
      <c r="B23" s="62"/>
      <c r="C23" s="62"/>
      <c r="D23" s="63">
        <v>421259</v>
      </c>
      <c r="E23" s="62"/>
      <c r="F23" s="62"/>
      <c r="G23" s="63">
        <v>357251</v>
      </c>
      <c r="H23" s="62"/>
      <c r="I23" s="62"/>
      <c r="J23" s="63">
        <v>357251</v>
      </c>
      <c r="K23" s="62"/>
      <c r="L23" s="62"/>
      <c r="M23" s="565">
        <v>357251</v>
      </c>
      <c r="N23" s="580">
        <f t="shared" si="0"/>
        <v>0</v>
      </c>
    </row>
    <row r="24" spans="1:14" ht="14.25" customHeight="1" x14ac:dyDescent="0.2">
      <c r="A24" s="81" t="s">
        <v>246</v>
      </c>
      <c r="B24" s="62"/>
      <c r="C24" s="62"/>
      <c r="D24" s="63">
        <v>-35937738</v>
      </c>
      <c r="E24" s="62"/>
      <c r="F24" s="62"/>
      <c r="G24" s="63">
        <v>-43890732</v>
      </c>
      <c r="H24" s="62"/>
      <c r="I24" s="62"/>
      <c r="J24" s="63">
        <v>-43890732</v>
      </c>
      <c r="K24" s="62"/>
      <c r="L24" s="62"/>
      <c r="M24" s="565">
        <v>-43890732</v>
      </c>
      <c r="N24" s="580">
        <f t="shared" si="0"/>
        <v>0</v>
      </c>
    </row>
    <row r="25" spans="1:14" ht="15" x14ac:dyDescent="0.25">
      <c r="A25" s="243" t="s">
        <v>60</v>
      </c>
      <c r="B25" s="244"/>
      <c r="C25" s="244"/>
      <c r="D25" s="245">
        <f>D5+D7+D22+D23</f>
        <v>318274752</v>
      </c>
      <c r="E25" s="244"/>
      <c r="F25" s="244"/>
      <c r="G25" s="245">
        <f>G5+G7+G22+G23</f>
        <v>231216000</v>
      </c>
      <c r="H25" s="244"/>
      <c r="I25" s="244"/>
      <c r="J25" s="245">
        <f>J5+J7+J22+J23</f>
        <v>231216000</v>
      </c>
      <c r="K25" s="244"/>
      <c r="L25" s="244"/>
      <c r="M25" s="566">
        <f>M5+M7+M22+M23</f>
        <v>231216000</v>
      </c>
      <c r="N25" s="581">
        <f t="shared" si="0"/>
        <v>0</v>
      </c>
    </row>
    <row r="26" spans="1:14" ht="15" x14ac:dyDescent="0.25">
      <c r="A26" s="81" t="s">
        <v>61</v>
      </c>
      <c r="B26" s="129"/>
      <c r="C26" s="129"/>
      <c r="D26" s="130"/>
      <c r="E26" s="129"/>
      <c r="F26" s="129"/>
      <c r="G26" s="130"/>
      <c r="H26" s="129"/>
      <c r="I26" s="129"/>
      <c r="J26" s="130"/>
      <c r="K26" s="129"/>
      <c r="L26" s="129"/>
      <c r="M26" s="563"/>
      <c r="N26" s="578"/>
    </row>
    <row r="27" spans="1:14" x14ac:dyDescent="0.2">
      <c r="A27" s="110" t="s">
        <v>483</v>
      </c>
      <c r="B27" s="205">
        <v>6.97</v>
      </c>
      <c r="C27" s="131">
        <v>4308000</v>
      </c>
      <c r="D27" s="132">
        <v>30012400</v>
      </c>
      <c r="E27" s="205">
        <v>7.5</v>
      </c>
      <c r="F27" s="131">
        <v>4469900</v>
      </c>
      <c r="G27" s="132">
        <v>32779267</v>
      </c>
      <c r="H27" s="205">
        <v>7.5</v>
      </c>
      <c r="I27" s="131">
        <v>4469900</v>
      </c>
      <c r="J27" s="132">
        <v>32928263</v>
      </c>
      <c r="K27" s="205">
        <v>7.5</v>
      </c>
      <c r="L27" s="131">
        <v>4469900</v>
      </c>
      <c r="M27" s="567">
        <v>32928263</v>
      </c>
      <c r="N27" s="580">
        <f t="shared" ref="N27:N55" si="1">M27-J27</f>
        <v>0</v>
      </c>
    </row>
    <row r="28" spans="1:14" x14ac:dyDescent="0.2">
      <c r="A28" s="110" t="s">
        <v>484</v>
      </c>
      <c r="B28" s="205">
        <v>7.6</v>
      </c>
      <c r="C28" s="131"/>
      <c r="D28" s="132">
        <v>266000</v>
      </c>
      <c r="E28" s="205">
        <v>7.6</v>
      </c>
      <c r="F28" s="131"/>
      <c r="G28" s="132">
        <v>267400</v>
      </c>
      <c r="H28" s="205">
        <v>7.1</v>
      </c>
      <c r="I28" s="131"/>
      <c r="J28" s="132">
        <v>271220</v>
      </c>
      <c r="K28" s="205">
        <v>7.1</v>
      </c>
      <c r="L28" s="131"/>
      <c r="M28" s="567">
        <v>271220</v>
      </c>
      <c r="N28" s="580">
        <f t="shared" si="1"/>
        <v>0</v>
      </c>
    </row>
    <row r="29" spans="1:14" x14ac:dyDescent="0.2">
      <c r="A29" s="214" t="s">
        <v>485</v>
      </c>
      <c r="B29" s="206">
        <v>4.6900000000000004</v>
      </c>
      <c r="C29" s="131">
        <v>1800000</v>
      </c>
      <c r="D29" s="132">
        <v>8454000</v>
      </c>
      <c r="E29" s="206">
        <v>4</v>
      </c>
      <c r="F29" s="131">
        <v>1800000</v>
      </c>
      <c r="G29" s="132">
        <v>7200000</v>
      </c>
      <c r="H29" s="206">
        <v>4</v>
      </c>
      <c r="I29" s="131">
        <v>1800000</v>
      </c>
      <c r="J29" s="132">
        <v>7200000</v>
      </c>
      <c r="K29" s="206">
        <v>4</v>
      </c>
      <c r="L29" s="131">
        <v>1800000</v>
      </c>
      <c r="M29" s="567">
        <v>7200000</v>
      </c>
      <c r="N29" s="580">
        <f t="shared" si="1"/>
        <v>0</v>
      </c>
    </row>
    <row r="30" spans="1:14" x14ac:dyDescent="0.2">
      <c r="A30" s="216" t="s">
        <v>597</v>
      </c>
      <c r="B30" s="213"/>
      <c r="C30" s="211"/>
      <c r="D30" s="212">
        <v>352000</v>
      </c>
      <c r="E30" s="213"/>
      <c r="F30" s="211"/>
      <c r="G30" s="212">
        <v>1949500</v>
      </c>
      <c r="H30" s="213"/>
      <c r="I30" s="211"/>
      <c r="J30" s="212">
        <v>2459162</v>
      </c>
      <c r="K30" s="213"/>
      <c r="L30" s="211"/>
      <c r="M30" s="568">
        <v>2459162</v>
      </c>
      <c r="N30" s="580">
        <f t="shared" si="1"/>
        <v>0</v>
      </c>
    </row>
    <row r="31" spans="1:14" x14ac:dyDescent="0.2">
      <c r="A31" s="216" t="s">
        <v>993</v>
      </c>
      <c r="B31" s="213"/>
      <c r="C31" s="211"/>
      <c r="D31" s="212"/>
      <c r="E31" s="213"/>
      <c r="F31" s="211"/>
      <c r="G31" s="212"/>
      <c r="H31" s="213"/>
      <c r="I31" s="211"/>
      <c r="J31" s="212">
        <v>1468000</v>
      </c>
      <c r="K31" s="213"/>
      <c r="L31" s="211"/>
      <c r="M31" s="568">
        <v>1468000</v>
      </c>
      <c r="N31" s="580">
        <f t="shared" si="1"/>
        <v>0</v>
      </c>
    </row>
    <row r="32" spans="1:14" x14ac:dyDescent="0.2">
      <c r="A32" s="215" t="s">
        <v>994</v>
      </c>
      <c r="B32" s="207">
        <v>75</v>
      </c>
      <c r="C32" s="133">
        <v>80000</v>
      </c>
      <c r="D32" s="134">
        <v>5893333</v>
      </c>
      <c r="E32" s="207">
        <v>75</v>
      </c>
      <c r="F32" s="133">
        <v>80000</v>
      </c>
      <c r="G32" s="134">
        <v>6454300</v>
      </c>
      <c r="H32" s="207">
        <v>81</v>
      </c>
      <c r="I32" s="133">
        <v>81700</v>
      </c>
      <c r="J32" s="134">
        <v>6481533</v>
      </c>
      <c r="K32" s="207">
        <v>81</v>
      </c>
      <c r="L32" s="133">
        <v>81700</v>
      </c>
      <c r="M32" s="569">
        <v>6481533</v>
      </c>
      <c r="N32" s="580">
        <f t="shared" si="1"/>
        <v>0</v>
      </c>
    </row>
    <row r="33" spans="1:14" ht="15" x14ac:dyDescent="0.25">
      <c r="A33" s="246" t="s">
        <v>62</v>
      </c>
      <c r="B33" s="247"/>
      <c r="C33" s="247"/>
      <c r="D33" s="247">
        <f>SUM(D27:D32)</f>
        <v>44977733</v>
      </c>
      <c r="E33" s="247"/>
      <c r="F33" s="247"/>
      <c r="G33" s="247">
        <f>SUM(G27:G32)</f>
        <v>48650467</v>
      </c>
      <c r="H33" s="247"/>
      <c r="I33" s="247"/>
      <c r="J33" s="247">
        <f>SUM(J27:J32)</f>
        <v>50808178</v>
      </c>
      <c r="K33" s="247"/>
      <c r="L33" s="247"/>
      <c r="M33" s="570">
        <f>SUM(M27:M32)</f>
        <v>50808178</v>
      </c>
      <c r="N33" s="581">
        <f t="shared" si="1"/>
        <v>0</v>
      </c>
    </row>
    <row r="34" spans="1:14" ht="15" x14ac:dyDescent="0.25">
      <c r="A34" s="108" t="s">
        <v>63</v>
      </c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571"/>
      <c r="N34" s="580"/>
    </row>
    <row r="35" spans="1:14" x14ac:dyDescent="0.2">
      <c r="A35" s="82" t="s">
        <v>64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572"/>
      <c r="N35" s="580">
        <f t="shared" si="1"/>
        <v>0</v>
      </c>
    </row>
    <row r="36" spans="1:14" x14ac:dyDescent="0.2">
      <c r="A36" s="110" t="s">
        <v>196</v>
      </c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572"/>
      <c r="N36" s="580">
        <f t="shared" si="1"/>
        <v>0</v>
      </c>
    </row>
    <row r="37" spans="1:14" x14ac:dyDescent="0.2">
      <c r="A37" s="82" t="s">
        <v>65</v>
      </c>
      <c r="B37" s="64"/>
      <c r="C37" s="61"/>
      <c r="D37" s="61"/>
      <c r="E37" s="64"/>
      <c r="F37" s="61"/>
      <c r="G37" s="61"/>
      <c r="H37" s="64"/>
      <c r="I37" s="61"/>
      <c r="J37" s="61"/>
      <c r="K37" s="64"/>
      <c r="L37" s="61"/>
      <c r="M37" s="564"/>
      <c r="N37" s="580">
        <f t="shared" si="1"/>
        <v>0</v>
      </c>
    </row>
    <row r="38" spans="1:14" x14ac:dyDescent="0.2">
      <c r="A38" s="110" t="s">
        <v>598</v>
      </c>
      <c r="B38" s="352"/>
      <c r="C38" s="66"/>
      <c r="D38" s="66">
        <v>7500000</v>
      </c>
      <c r="E38" s="352"/>
      <c r="F38" s="66"/>
      <c r="G38" s="66">
        <v>3000000</v>
      </c>
      <c r="H38" s="352"/>
      <c r="I38" s="66"/>
      <c r="J38" s="66">
        <v>3000000</v>
      </c>
      <c r="K38" s="352"/>
      <c r="L38" s="66"/>
      <c r="M38" s="573">
        <v>3000000</v>
      </c>
      <c r="N38" s="580">
        <f t="shared" si="1"/>
        <v>0</v>
      </c>
    </row>
    <row r="39" spans="1:14" x14ac:dyDescent="0.2">
      <c r="A39" s="82" t="s">
        <v>68</v>
      </c>
      <c r="B39" s="65">
        <v>70</v>
      </c>
      <c r="C39" s="67">
        <v>55360</v>
      </c>
      <c r="D39" s="66">
        <v>3875200</v>
      </c>
      <c r="E39" s="65">
        <v>70</v>
      </c>
      <c r="F39" s="67">
        <v>55360</v>
      </c>
      <c r="G39" s="66">
        <v>3875200</v>
      </c>
      <c r="H39" s="65">
        <v>68</v>
      </c>
      <c r="I39" s="67">
        <v>55360</v>
      </c>
      <c r="J39" s="66">
        <v>3764480</v>
      </c>
      <c r="K39" s="65">
        <v>67</v>
      </c>
      <c r="L39" s="67">
        <v>55360</v>
      </c>
      <c r="M39" s="573">
        <v>3709120</v>
      </c>
      <c r="N39" s="580">
        <f t="shared" si="1"/>
        <v>-55360</v>
      </c>
    </row>
    <row r="40" spans="1:14" x14ac:dyDescent="0.2">
      <c r="A40" s="83" t="s">
        <v>66</v>
      </c>
      <c r="B40" s="68">
        <v>30</v>
      </c>
      <c r="C40" s="69">
        <v>494100</v>
      </c>
      <c r="D40" s="66">
        <v>14823000</v>
      </c>
      <c r="E40" s="68">
        <v>27</v>
      </c>
      <c r="F40" s="69"/>
      <c r="G40" s="66">
        <v>13414815</v>
      </c>
      <c r="H40" s="68">
        <v>22</v>
      </c>
      <c r="I40" s="69"/>
      <c r="J40" s="66">
        <v>10870200</v>
      </c>
      <c r="K40" s="68">
        <v>25</v>
      </c>
      <c r="L40" s="69"/>
      <c r="M40" s="573">
        <v>12352500</v>
      </c>
      <c r="N40" s="580">
        <f t="shared" si="1"/>
        <v>1482300</v>
      </c>
    </row>
    <row r="41" spans="1:14" x14ac:dyDescent="0.2">
      <c r="A41" s="84" t="s">
        <v>83</v>
      </c>
      <c r="B41" s="68"/>
      <c r="C41" s="69"/>
      <c r="D41" s="66">
        <f>B41*C41</f>
        <v>0</v>
      </c>
      <c r="E41" s="68"/>
      <c r="F41" s="69"/>
      <c r="G41" s="66">
        <f>E41*F41</f>
        <v>0</v>
      </c>
      <c r="H41" s="68">
        <v>1</v>
      </c>
      <c r="I41" s="69"/>
      <c r="J41" s="66">
        <v>543510</v>
      </c>
      <c r="K41" s="68">
        <v>1</v>
      </c>
      <c r="L41" s="69">
        <v>543510</v>
      </c>
      <c r="M41" s="573">
        <f>K41*L41</f>
        <v>543510</v>
      </c>
      <c r="N41" s="580">
        <f t="shared" si="1"/>
        <v>0</v>
      </c>
    </row>
    <row r="42" spans="1:14" x14ac:dyDescent="0.2">
      <c r="A42" s="86" t="s">
        <v>84</v>
      </c>
      <c r="B42" s="135">
        <v>7.13</v>
      </c>
      <c r="C42" s="69">
        <v>1632000</v>
      </c>
      <c r="D42" s="66">
        <v>11636160</v>
      </c>
      <c r="E42" s="135">
        <v>7.43</v>
      </c>
      <c r="F42" s="69">
        <v>1632000</v>
      </c>
      <c r="G42" s="66">
        <v>12125760</v>
      </c>
      <c r="H42" s="135">
        <v>7.43</v>
      </c>
      <c r="I42" s="69">
        <v>1632000</v>
      </c>
      <c r="J42" s="66">
        <v>12125760</v>
      </c>
      <c r="K42" s="135">
        <v>7.32</v>
      </c>
      <c r="L42" s="69"/>
      <c r="M42" s="573">
        <v>11946240</v>
      </c>
      <c r="N42" s="580">
        <f t="shared" si="1"/>
        <v>-179520</v>
      </c>
    </row>
    <row r="43" spans="1:14" x14ac:dyDescent="0.2">
      <c r="A43" s="101" t="s">
        <v>247</v>
      </c>
      <c r="B43" s="70"/>
      <c r="C43" s="69"/>
      <c r="D43" s="73">
        <v>2128960</v>
      </c>
      <c r="E43" s="70"/>
      <c r="F43" s="69"/>
      <c r="G43" s="73">
        <v>2072918</v>
      </c>
      <c r="H43" s="70"/>
      <c r="I43" s="69"/>
      <c r="J43" s="73">
        <v>2404632</v>
      </c>
      <c r="K43" s="70"/>
      <c r="L43" s="69"/>
      <c r="M43" s="574">
        <v>2404632</v>
      </c>
      <c r="N43" s="580">
        <f t="shared" si="1"/>
        <v>0</v>
      </c>
    </row>
    <row r="44" spans="1:14" x14ac:dyDescent="0.2">
      <c r="A44" s="101" t="s">
        <v>562</v>
      </c>
      <c r="B44" s="70"/>
      <c r="C44" s="69"/>
      <c r="D44" s="73">
        <v>41610</v>
      </c>
      <c r="E44" s="70"/>
      <c r="F44" s="69"/>
      <c r="G44" s="73">
        <v>23655</v>
      </c>
      <c r="H44" s="70"/>
      <c r="I44" s="69"/>
      <c r="J44" s="73">
        <v>1425</v>
      </c>
      <c r="K44" s="70"/>
      <c r="L44" s="69"/>
      <c r="M44" s="574">
        <v>1425</v>
      </c>
      <c r="N44" s="580">
        <f t="shared" si="1"/>
        <v>0</v>
      </c>
    </row>
    <row r="45" spans="1:14" x14ac:dyDescent="0.2">
      <c r="A45" s="101" t="s">
        <v>518</v>
      </c>
      <c r="B45" s="70"/>
      <c r="C45" s="69"/>
      <c r="D45" s="73">
        <v>0</v>
      </c>
      <c r="E45" s="70"/>
      <c r="F45" s="69"/>
      <c r="G45" s="73"/>
      <c r="H45" s="70"/>
      <c r="I45" s="69"/>
      <c r="J45" s="73">
        <v>6881117</v>
      </c>
      <c r="K45" s="70"/>
      <c r="L45" s="69"/>
      <c r="M45" s="574">
        <v>6881117</v>
      </c>
      <c r="N45" s="580">
        <f t="shared" si="1"/>
        <v>0</v>
      </c>
    </row>
    <row r="46" spans="1:14" ht="15" x14ac:dyDescent="0.25">
      <c r="A46" s="246" t="s">
        <v>67</v>
      </c>
      <c r="B46" s="248"/>
      <c r="C46" s="249"/>
      <c r="D46" s="250">
        <f>SUM(D36:D45)</f>
        <v>40004930</v>
      </c>
      <c r="E46" s="248"/>
      <c r="F46" s="249"/>
      <c r="G46" s="250">
        <f>SUM(G36:G45)</f>
        <v>34512348</v>
      </c>
      <c r="H46" s="248"/>
      <c r="I46" s="249"/>
      <c r="J46" s="250">
        <f>SUM(J36:J45)</f>
        <v>39591124</v>
      </c>
      <c r="K46" s="248"/>
      <c r="L46" s="249"/>
      <c r="M46" s="575">
        <f>SUM(M36:M45)</f>
        <v>40838544</v>
      </c>
      <c r="N46" s="581">
        <f t="shared" si="1"/>
        <v>1247420</v>
      </c>
    </row>
    <row r="47" spans="1:14" ht="15" x14ac:dyDescent="0.25">
      <c r="A47" s="246" t="s">
        <v>188</v>
      </c>
      <c r="B47" s="247"/>
      <c r="C47" s="249"/>
      <c r="D47" s="250">
        <v>2796420</v>
      </c>
      <c r="E47" s="247"/>
      <c r="F47" s="249"/>
      <c r="G47" s="250">
        <v>2815800</v>
      </c>
      <c r="H47" s="247"/>
      <c r="I47" s="249"/>
      <c r="J47" s="250">
        <v>3807704</v>
      </c>
      <c r="K47" s="247"/>
      <c r="L47" s="249"/>
      <c r="M47" s="575">
        <v>3807704</v>
      </c>
      <c r="N47" s="581">
        <f t="shared" si="1"/>
        <v>0</v>
      </c>
    </row>
    <row r="48" spans="1:14" s="102" customFormat="1" ht="15" x14ac:dyDescent="0.25">
      <c r="A48" s="251" t="s">
        <v>69</v>
      </c>
      <c r="B48" s="174"/>
      <c r="C48" s="175"/>
      <c r="D48" s="176">
        <f>D25+D33+D46+D47</f>
        <v>406053835</v>
      </c>
      <c r="E48" s="174"/>
      <c r="F48" s="175"/>
      <c r="G48" s="176">
        <f>G25+G33+G46+G47</f>
        <v>317194615</v>
      </c>
      <c r="H48" s="174"/>
      <c r="I48" s="175"/>
      <c r="J48" s="176">
        <f>J25+J33+J46+J47</f>
        <v>325423006</v>
      </c>
      <c r="K48" s="174"/>
      <c r="L48" s="175"/>
      <c r="M48" s="576">
        <f>M25+M33+M46+M47</f>
        <v>326670426</v>
      </c>
      <c r="N48" s="582">
        <f t="shared" si="1"/>
        <v>1247420</v>
      </c>
    </row>
    <row r="49" spans="1:14" x14ac:dyDescent="0.2">
      <c r="A49" s="85" t="s">
        <v>85</v>
      </c>
      <c r="B49" s="64"/>
      <c r="C49" s="72"/>
      <c r="D49" s="64"/>
      <c r="E49" s="64"/>
      <c r="F49" s="72"/>
      <c r="G49" s="64"/>
      <c r="H49" s="64"/>
      <c r="I49" s="72"/>
      <c r="J49" s="64"/>
      <c r="K49" s="64"/>
      <c r="L49" s="72"/>
      <c r="M49" s="572"/>
      <c r="N49" s="580">
        <f t="shared" si="1"/>
        <v>0</v>
      </c>
    </row>
    <row r="50" spans="1:14" x14ac:dyDescent="0.2">
      <c r="A50" s="86" t="s">
        <v>86</v>
      </c>
      <c r="B50" s="64">
        <v>95</v>
      </c>
      <c r="C50" s="72">
        <v>188500</v>
      </c>
      <c r="D50" s="64">
        <v>17907500</v>
      </c>
      <c r="E50" s="64">
        <v>52</v>
      </c>
      <c r="F50" s="72">
        <v>273000</v>
      </c>
      <c r="G50" s="64">
        <v>15196000</v>
      </c>
      <c r="H50" s="64">
        <v>55</v>
      </c>
      <c r="I50" s="72">
        <v>273000</v>
      </c>
      <c r="J50" s="64">
        <v>18665000</v>
      </c>
      <c r="K50" s="64">
        <v>50</v>
      </c>
      <c r="L50" s="72">
        <v>273000</v>
      </c>
      <c r="M50" s="572">
        <v>18520000</v>
      </c>
      <c r="N50" s="580">
        <f t="shared" si="1"/>
        <v>-145000</v>
      </c>
    </row>
    <row r="51" spans="1:14" ht="15" x14ac:dyDescent="0.25">
      <c r="A51" s="86" t="s">
        <v>87</v>
      </c>
      <c r="B51" s="57"/>
      <c r="C51" s="71"/>
      <c r="D51" s="73"/>
      <c r="E51" s="57"/>
      <c r="F51" s="71"/>
      <c r="G51" s="73">
        <v>0</v>
      </c>
      <c r="H51" s="57"/>
      <c r="I51" s="71"/>
      <c r="J51" s="73">
        <v>0</v>
      </c>
      <c r="K51" s="57"/>
      <c r="L51" s="71"/>
      <c r="M51" s="574">
        <v>0</v>
      </c>
      <c r="N51" s="580">
        <f t="shared" si="1"/>
        <v>0</v>
      </c>
    </row>
    <row r="52" spans="1:14" ht="15" x14ac:dyDescent="0.25">
      <c r="A52" s="246" t="s">
        <v>85</v>
      </c>
      <c r="B52" s="247"/>
      <c r="C52" s="247"/>
      <c r="D52" s="247">
        <f>SUM(D50:D51)</f>
        <v>17907500</v>
      </c>
      <c r="E52" s="247"/>
      <c r="F52" s="247"/>
      <c r="G52" s="247">
        <f>SUM(G50:G51)</f>
        <v>15196000</v>
      </c>
      <c r="H52" s="247"/>
      <c r="I52" s="247"/>
      <c r="J52" s="247">
        <f>SUM(J50:J51)</f>
        <v>18665000</v>
      </c>
      <c r="K52" s="247"/>
      <c r="L52" s="247"/>
      <c r="M52" s="570">
        <f>SUM(M50:M51)</f>
        <v>18520000</v>
      </c>
      <c r="N52" s="581">
        <f t="shared" si="1"/>
        <v>-145000</v>
      </c>
    </row>
    <row r="53" spans="1:14" ht="15" x14ac:dyDescent="0.25">
      <c r="A53" s="246" t="s">
        <v>279</v>
      </c>
      <c r="B53" s="247"/>
      <c r="C53" s="247"/>
      <c r="D53" s="247">
        <v>0</v>
      </c>
      <c r="E53" s="247"/>
      <c r="F53" s="247"/>
      <c r="G53" s="247"/>
      <c r="H53" s="247"/>
      <c r="I53" s="247"/>
      <c r="J53" s="247">
        <v>10864418</v>
      </c>
      <c r="K53" s="247"/>
      <c r="L53" s="247"/>
      <c r="M53" s="570">
        <v>10864418</v>
      </c>
      <c r="N53" s="581">
        <f t="shared" si="1"/>
        <v>0</v>
      </c>
    </row>
    <row r="54" spans="1:14" ht="15" x14ac:dyDescent="0.25">
      <c r="A54" s="246" t="s">
        <v>828</v>
      </c>
      <c r="B54" s="247"/>
      <c r="C54" s="247"/>
      <c r="D54" s="247"/>
      <c r="E54" s="247"/>
      <c r="F54" s="247"/>
      <c r="G54" s="247"/>
      <c r="H54" s="247"/>
      <c r="I54" s="247"/>
      <c r="J54" s="247">
        <v>1640820</v>
      </c>
      <c r="K54" s="247"/>
      <c r="L54" s="247"/>
      <c r="M54" s="570">
        <v>1640820</v>
      </c>
      <c r="N54" s="581">
        <f t="shared" si="1"/>
        <v>0</v>
      </c>
    </row>
    <row r="55" spans="1:14" ht="15" x14ac:dyDescent="0.25">
      <c r="A55" s="251" t="s">
        <v>88</v>
      </c>
      <c r="B55" s="252"/>
      <c r="C55" s="252"/>
      <c r="D55" s="253">
        <f>D48+D52+D53</f>
        <v>423961335</v>
      </c>
      <c r="E55" s="252"/>
      <c r="F55" s="252"/>
      <c r="G55" s="253">
        <f>G48+G52+G53</f>
        <v>332390615</v>
      </c>
      <c r="H55" s="252"/>
      <c r="I55" s="252"/>
      <c r="J55" s="253">
        <f>J48+J52+J53+J54</f>
        <v>356593244</v>
      </c>
      <c r="K55" s="252"/>
      <c r="L55" s="252"/>
      <c r="M55" s="577">
        <f>M48+M52+M53+M54</f>
        <v>357695664</v>
      </c>
      <c r="N55" s="582">
        <f t="shared" si="1"/>
        <v>1102420</v>
      </c>
    </row>
    <row r="56" spans="1:14" x14ac:dyDescent="0.2">
      <c r="A56" s="107"/>
    </row>
  </sheetData>
  <mergeCells count="6">
    <mergeCell ref="N1:N2"/>
    <mergeCell ref="B1:D1"/>
    <mergeCell ref="A1:A3"/>
    <mergeCell ref="E1:G1"/>
    <mergeCell ref="H1:J1"/>
    <mergeCell ref="K1:M1"/>
  </mergeCells>
  <phoneticPr fontId="24" type="noConversion"/>
  <printOptions horizontalCentered="1"/>
  <pageMargins left="0.23622047244094491" right="0.23622047244094491" top="1.1023622047244095" bottom="0.19685039370078741" header="0.19685039370078741" footer="0.19685039370078741"/>
  <pageSetup paperSize="9" scale="44" fitToHeight="0" orientation="portrait" horizontalDpi="4294967294" r:id="rId1"/>
  <headerFooter alignWithMargins="0">
    <oddHeader>&amp;C&amp;"Garamond,Félkövér"&amp;14 5/2018 (IV.27.) számú rendelethez 
ZALAKAROS VÁROS ÖNKORMÁNYZATÁNAK 
ÁLLAMI HOZZÁJÁRULÁSA 2017. ÉVBEN 
&amp;12
&amp;14
&amp;R&amp;A
&amp;P.oldal
forintban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P247"/>
  <sheetViews>
    <sheetView topLeftCell="C1" zoomScaleNormal="100" zoomScaleSheetLayoutView="100" workbookViewId="0">
      <selection activeCell="P1" sqref="P1:P1048576"/>
    </sheetView>
  </sheetViews>
  <sheetFormatPr defaultRowHeight="12.75" x14ac:dyDescent="0.2"/>
  <cols>
    <col min="1" max="1" width="4.5703125" customWidth="1"/>
    <col min="2" max="2" width="44.85546875" customWidth="1"/>
    <col min="3" max="3" width="15" customWidth="1"/>
    <col min="4" max="4" width="16" customWidth="1"/>
    <col min="5" max="5" width="16.85546875" bestFit="1" customWidth="1"/>
    <col min="6" max="7" width="16.85546875" customWidth="1"/>
    <col min="8" max="8" width="16.85546875" hidden="1" customWidth="1"/>
    <col min="9" max="9" width="5.7109375" customWidth="1"/>
    <col min="10" max="10" width="50.42578125" bestFit="1" customWidth="1"/>
    <col min="11" max="11" width="15.140625" customWidth="1"/>
    <col min="12" max="12" width="16.7109375" customWidth="1"/>
    <col min="13" max="13" width="16.85546875" bestFit="1" customWidth="1"/>
    <col min="14" max="14" width="16.28515625" customWidth="1"/>
    <col min="15" max="15" width="16.7109375" customWidth="1"/>
    <col min="16" max="16" width="16.28515625" hidden="1" customWidth="1"/>
  </cols>
  <sheetData>
    <row r="1" spans="1:16" ht="12.95" customHeight="1" x14ac:dyDescent="0.2">
      <c r="A1" s="601" t="s">
        <v>13</v>
      </c>
      <c r="B1" s="601" t="s">
        <v>0</v>
      </c>
      <c r="C1" s="601" t="s">
        <v>322</v>
      </c>
      <c r="D1" s="586" t="s">
        <v>221</v>
      </c>
      <c r="E1" s="588" t="s">
        <v>842</v>
      </c>
      <c r="F1" s="588" t="s">
        <v>810</v>
      </c>
      <c r="G1" s="588" t="s">
        <v>840</v>
      </c>
      <c r="H1" s="588" t="s">
        <v>841</v>
      </c>
      <c r="I1" s="601" t="s">
        <v>13</v>
      </c>
      <c r="J1" s="601" t="s">
        <v>0</v>
      </c>
      <c r="K1" s="601" t="s">
        <v>322</v>
      </c>
      <c r="L1" s="586" t="s">
        <v>221</v>
      </c>
      <c r="M1" s="586" t="s">
        <v>644</v>
      </c>
      <c r="N1" s="588" t="s">
        <v>810</v>
      </c>
      <c r="O1" s="588" t="s">
        <v>840</v>
      </c>
      <c r="P1" s="588" t="s">
        <v>841</v>
      </c>
    </row>
    <row r="2" spans="1:16" ht="15" customHeight="1" x14ac:dyDescent="0.2">
      <c r="A2" s="601"/>
      <c r="B2" s="601"/>
      <c r="C2" s="601"/>
      <c r="D2" s="586"/>
      <c r="E2" s="589"/>
      <c r="F2" s="589"/>
      <c r="G2" s="589"/>
      <c r="H2" s="589"/>
      <c r="I2" s="601"/>
      <c r="J2" s="601"/>
      <c r="K2" s="601"/>
      <c r="L2" s="586"/>
      <c r="M2" s="586"/>
      <c r="N2" s="589"/>
      <c r="O2" s="589"/>
      <c r="P2" s="589"/>
    </row>
    <row r="3" spans="1:16" ht="15" customHeight="1" x14ac:dyDescent="0.2">
      <c r="A3" s="600" t="s">
        <v>30</v>
      </c>
      <c r="B3" s="600"/>
      <c r="C3" s="496"/>
      <c r="D3" s="496"/>
      <c r="E3" s="496"/>
      <c r="F3" s="507"/>
      <c r="G3" s="507"/>
      <c r="H3" s="496"/>
      <c r="I3" s="600" t="s">
        <v>19</v>
      </c>
      <c r="J3" s="600"/>
      <c r="K3" s="138"/>
      <c r="L3" s="138"/>
      <c r="M3" s="496"/>
      <c r="N3" s="496"/>
      <c r="O3" s="507"/>
      <c r="P3" s="507"/>
    </row>
    <row r="4" spans="1:16" ht="15" customHeight="1" x14ac:dyDescent="0.2">
      <c r="A4" s="48" t="s">
        <v>42</v>
      </c>
      <c r="B4" s="9" t="s">
        <v>37</v>
      </c>
      <c r="C4" s="2"/>
      <c r="D4" s="2"/>
      <c r="E4" s="2"/>
      <c r="F4" s="2"/>
      <c r="G4" s="2"/>
      <c r="H4" s="2"/>
      <c r="I4" s="48" t="s">
        <v>42</v>
      </c>
      <c r="J4" s="9" t="s">
        <v>37</v>
      </c>
      <c r="K4" s="2"/>
      <c r="L4" s="2"/>
      <c r="M4" s="2"/>
      <c r="N4" s="2"/>
      <c r="O4" s="2"/>
      <c r="P4" s="2"/>
    </row>
    <row r="5" spans="1:16" ht="15" customHeight="1" x14ac:dyDescent="0.2">
      <c r="A5" s="48"/>
      <c r="B5" s="139" t="s">
        <v>249</v>
      </c>
      <c r="C5" s="140">
        <v>455674335</v>
      </c>
      <c r="D5" s="140">
        <f>'3.a.számú melléklet'!D60+'3.a.számú melléklet'!I60+'3.a.számú melléklet'!N60</f>
        <v>350240394</v>
      </c>
      <c r="E5" s="140">
        <f>'3.a.számú melléklet'!E60+'3.a.számú melléklet'!J60+'3.a.számú melléklet'!O60</f>
        <v>401230958</v>
      </c>
      <c r="F5" s="140">
        <f>'3.a.számú melléklet'!F60+'3.a.számú melléklet'!K60+'3.a.számú melléklet'!P60</f>
        <v>410814388</v>
      </c>
      <c r="G5" s="140">
        <f>'3.a.számú melléklet'!G60+'3.a.számú melléklet'!L60+'3.a.számú melléklet'!Q60</f>
        <v>414392809</v>
      </c>
      <c r="H5" s="140">
        <f>'3.a.számú melléklet'!H60+'3.a.számú melléklet'!M60+'3.a.számú melléklet'!R60</f>
        <v>414112809</v>
      </c>
      <c r="I5" s="48"/>
      <c r="J5" s="139" t="s">
        <v>167</v>
      </c>
      <c r="K5" s="140">
        <v>374775878</v>
      </c>
      <c r="L5" s="136">
        <f>'4.számú melléklet'!E56+'4.számú melléklet'!J56+'4.számú melléklet'!O56</f>
        <v>387317283</v>
      </c>
      <c r="M5" s="136">
        <f>'4.számú melléklet'!F56+'4.számú melléklet'!K56+'4.számú melléklet'!P56</f>
        <v>427295119</v>
      </c>
      <c r="N5" s="136">
        <f>'4.számú melléklet'!G56+'4.számú melléklet'!L56+'4.számú melléklet'!Q56</f>
        <v>431494442</v>
      </c>
      <c r="O5" s="136">
        <f>'4.számú melléklet'!H56+'4.számú melléklet'!M56+'4.számú melléklet'!R56</f>
        <v>429055316</v>
      </c>
      <c r="P5" s="136">
        <f>'4.számú melléklet'!I56+'4.számú melléklet'!N56+'4.számú melléklet'!S56</f>
        <v>416073158</v>
      </c>
    </row>
    <row r="6" spans="1:16" ht="15" customHeight="1" x14ac:dyDescent="0.2">
      <c r="A6" s="48"/>
      <c r="B6" s="141" t="s">
        <v>250</v>
      </c>
      <c r="C6" s="91">
        <v>360000000</v>
      </c>
      <c r="D6" s="91">
        <f>'3.a.számú melléklet'!X60</f>
        <v>410000000</v>
      </c>
      <c r="E6" s="91">
        <f>'3.a.számú melléklet'!Y60</f>
        <v>410000000</v>
      </c>
      <c r="F6" s="91">
        <f>'3.a.számú melléklet'!Z60</f>
        <v>410000000</v>
      </c>
      <c r="G6" s="91">
        <f>'3.a.számú melléklet'!AA60</f>
        <v>481211891</v>
      </c>
      <c r="H6" s="91">
        <f>'3.a.számú melléklet'!AB60</f>
        <v>481211891</v>
      </c>
      <c r="I6" s="48"/>
      <c r="J6" s="141" t="s">
        <v>168</v>
      </c>
      <c r="K6" s="91">
        <v>7000000</v>
      </c>
      <c r="L6" s="136">
        <f>'4.számú melléklet'!T53</f>
        <v>8500000</v>
      </c>
      <c r="M6" s="136">
        <f>'4.számú melléklet'!U53</f>
        <v>8500000</v>
      </c>
      <c r="N6" s="136">
        <f>'4.számú melléklet'!V53</f>
        <v>8660000</v>
      </c>
      <c r="O6" s="136">
        <f>'4.számú melléklet'!W53</f>
        <v>8382200</v>
      </c>
      <c r="P6" s="136">
        <f>'4.számú melléklet'!X56</f>
        <v>4736020</v>
      </c>
    </row>
    <row r="7" spans="1:16" ht="15" customHeight="1" x14ac:dyDescent="0.2">
      <c r="A7" s="48"/>
      <c r="B7" s="139" t="s">
        <v>251</v>
      </c>
      <c r="C7" s="91">
        <v>34265000</v>
      </c>
      <c r="D7" s="91">
        <f>'3.a.számú melléklet'!AC60</f>
        <v>74320128</v>
      </c>
      <c r="E7" s="91">
        <f>'3.a.számú melléklet'!AD60</f>
        <v>85985808</v>
      </c>
      <c r="F7" s="91">
        <f>'3.a.számú melléklet'!AE60</f>
        <v>85985808</v>
      </c>
      <c r="G7" s="91">
        <f>'3.a.számú melléklet'!AF60</f>
        <v>74835651</v>
      </c>
      <c r="H7" s="91">
        <f>'3.a.számú melléklet'!AG60</f>
        <v>73835669</v>
      </c>
      <c r="I7" s="48"/>
      <c r="J7" s="139" t="s">
        <v>169</v>
      </c>
      <c r="K7" s="91">
        <v>38766500</v>
      </c>
      <c r="L7" s="136">
        <f>'4.számú melléklet'!AD56</f>
        <v>26794000</v>
      </c>
      <c r="M7" s="136">
        <f>'4.számú melléklet'!AE56</f>
        <v>31375696</v>
      </c>
      <c r="N7" s="136">
        <f>'4.számú melléklet'!AF56</f>
        <v>35215542</v>
      </c>
      <c r="O7" s="136">
        <f>'4.számú melléklet'!AG56</f>
        <v>40210601</v>
      </c>
      <c r="P7" s="136">
        <f>'4.számú melléklet'!AH56</f>
        <v>40020465</v>
      </c>
    </row>
    <row r="8" spans="1:16" ht="15" customHeight="1" x14ac:dyDescent="0.2">
      <c r="A8" s="48"/>
      <c r="B8" s="139" t="s">
        <v>252</v>
      </c>
      <c r="C8" s="91"/>
      <c r="D8" s="91">
        <f>'3.a.számú melléklet'!AM60</f>
        <v>10000</v>
      </c>
      <c r="E8" s="91">
        <f>'3.a.számú melléklet'!AN60</f>
        <v>5011000</v>
      </c>
      <c r="F8" s="91">
        <f>'3.a.számú melléklet'!AO60</f>
        <v>5011000</v>
      </c>
      <c r="G8" s="91">
        <f>'3.a.számú melléklet'!AP60</f>
        <v>5011000</v>
      </c>
      <c r="H8" s="91">
        <f>'3.a.számú melléklet'!AQ60</f>
        <v>5011000</v>
      </c>
      <c r="I8" s="48"/>
      <c r="J8" s="139" t="s">
        <v>170</v>
      </c>
      <c r="K8" s="91">
        <v>59235000</v>
      </c>
      <c r="L8" s="136">
        <f>'4.számú melléklet'!AN56</f>
        <v>60000000</v>
      </c>
      <c r="M8" s="136">
        <f>'4.számú melléklet'!AO56</f>
        <v>79914000</v>
      </c>
      <c r="N8" s="136">
        <f>'4.számú melléklet'!AP56</f>
        <v>79964000</v>
      </c>
      <c r="O8" s="136">
        <f>'4.számú melléklet'!AQ56</f>
        <v>98355627</v>
      </c>
      <c r="P8" s="136">
        <f>'4.számú melléklet'!AR56</f>
        <v>98355627</v>
      </c>
    </row>
    <row r="9" spans="1:16" ht="15" customHeight="1" x14ac:dyDescent="0.2">
      <c r="A9" s="48"/>
      <c r="B9" s="25" t="s">
        <v>335</v>
      </c>
      <c r="C9" s="91">
        <v>900000</v>
      </c>
      <c r="D9" s="91">
        <f>'3.a.számú melléklet'!AH60</f>
        <v>570000</v>
      </c>
      <c r="E9" s="91">
        <f>'3.a.számú melléklet'!AI60</f>
        <v>570000</v>
      </c>
      <c r="F9" s="91">
        <f>'3.a.számú melléklet'!AJ60</f>
        <v>570000</v>
      </c>
      <c r="G9" s="91">
        <f>'3.a.számú melléklet'!AK60</f>
        <v>570000</v>
      </c>
      <c r="H9" s="91">
        <f>'3.a.számú melléklet'!AL60</f>
        <v>317000</v>
      </c>
      <c r="I9" s="48"/>
      <c r="J9" s="25" t="s">
        <v>172</v>
      </c>
      <c r="K9" s="136">
        <v>1000000</v>
      </c>
      <c r="L9" s="136">
        <f>'4.számú melléklet'!AI56</f>
        <v>1000000</v>
      </c>
      <c r="M9" s="136">
        <f>'4.számú melléklet'!AJ56</f>
        <v>1000000</v>
      </c>
      <c r="N9" s="136">
        <f>'4.számú melléklet'!AK56</f>
        <v>1000000</v>
      </c>
      <c r="O9" s="136">
        <f>'4.számú melléklet'!AL56</f>
        <v>1000000</v>
      </c>
      <c r="P9" s="136">
        <f>'4.számú melléklet'!AM56</f>
        <v>342000</v>
      </c>
    </row>
    <row r="10" spans="1:16" ht="15" customHeight="1" x14ac:dyDescent="0.2">
      <c r="A10" s="48"/>
      <c r="B10" s="9"/>
      <c r="C10" s="91"/>
      <c r="D10" s="91"/>
      <c r="E10" s="91"/>
      <c r="F10" s="91"/>
      <c r="G10" s="91"/>
      <c r="H10" s="91"/>
      <c r="I10" s="48"/>
      <c r="J10" s="25" t="s">
        <v>256</v>
      </c>
      <c r="K10" s="91"/>
      <c r="L10" s="136">
        <f>'4.számú melléklet'!Y56</f>
        <v>0</v>
      </c>
      <c r="M10" s="136">
        <f>'4.számú melléklet'!Z56</f>
        <v>262024</v>
      </c>
      <c r="N10" s="136">
        <f>'4.számú melléklet'!AA56</f>
        <v>262024</v>
      </c>
      <c r="O10" s="136">
        <f>'4.számú melléklet'!AB56</f>
        <v>262024</v>
      </c>
      <c r="P10" s="136">
        <f>'4.számú melléklet'!AC56</f>
        <v>262024</v>
      </c>
    </row>
    <row r="11" spans="1:16" ht="15" customHeight="1" x14ac:dyDescent="0.2">
      <c r="A11" s="48"/>
      <c r="B11" s="25"/>
      <c r="C11" s="136"/>
      <c r="D11" s="136"/>
      <c r="E11" s="136"/>
      <c r="F11" s="136"/>
      <c r="G11" s="136"/>
      <c r="H11" s="136"/>
      <c r="I11" s="48"/>
      <c r="J11" s="25" t="s">
        <v>257</v>
      </c>
      <c r="K11" s="136">
        <v>48938000</v>
      </c>
      <c r="L11" s="136">
        <f>'4.számú melléklet'!AS56</f>
        <v>204110000</v>
      </c>
      <c r="M11" s="136">
        <f>'4.számú melléklet'!AT56</f>
        <v>188239236</v>
      </c>
      <c r="N11" s="136">
        <f>'4.számú melléklet'!AU56</f>
        <v>189508653</v>
      </c>
      <c r="O11" s="136">
        <f>'4.számú melléklet'!AV56</f>
        <v>4759047</v>
      </c>
      <c r="P11" s="136"/>
    </row>
    <row r="12" spans="1:16" ht="15" customHeight="1" x14ac:dyDescent="0.2">
      <c r="A12" s="146"/>
      <c r="B12" s="495" t="s">
        <v>41</v>
      </c>
      <c r="C12" s="210">
        <f t="shared" ref="C12:H12" si="0">SUM(C5:C11)</f>
        <v>850839335</v>
      </c>
      <c r="D12" s="210">
        <f t="shared" si="0"/>
        <v>835140522</v>
      </c>
      <c r="E12" s="210">
        <f t="shared" si="0"/>
        <v>902797766</v>
      </c>
      <c r="F12" s="210">
        <f t="shared" si="0"/>
        <v>912381196</v>
      </c>
      <c r="G12" s="210">
        <f t="shared" si="0"/>
        <v>976021351</v>
      </c>
      <c r="H12" s="210">
        <f t="shared" si="0"/>
        <v>974488369</v>
      </c>
      <c r="I12" s="229"/>
      <c r="J12" s="495" t="s">
        <v>41</v>
      </c>
      <c r="K12" s="210">
        <f t="shared" ref="K12:P12" si="1">SUM(K5:K11)</f>
        <v>529715378</v>
      </c>
      <c r="L12" s="210">
        <f t="shared" si="1"/>
        <v>687721283</v>
      </c>
      <c r="M12" s="210">
        <f t="shared" si="1"/>
        <v>736586075</v>
      </c>
      <c r="N12" s="210">
        <f t="shared" si="1"/>
        <v>746104661</v>
      </c>
      <c r="O12" s="210">
        <f t="shared" si="1"/>
        <v>582024815</v>
      </c>
      <c r="P12" s="210">
        <f t="shared" si="1"/>
        <v>559789294</v>
      </c>
    </row>
    <row r="13" spans="1:16" ht="15" customHeight="1" x14ac:dyDescent="0.2">
      <c r="A13" s="48" t="s">
        <v>43</v>
      </c>
      <c r="B13" s="9" t="s">
        <v>49</v>
      </c>
      <c r="C13" s="91"/>
      <c r="D13" s="91"/>
      <c r="E13" s="91"/>
      <c r="F13" s="91"/>
      <c r="G13" s="91"/>
      <c r="H13" s="91"/>
      <c r="I13" s="48" t="s">
        <v>43</v>
      </c>
      <c r="J13" s="9" t="s">
        <v>49</v>
      </c>
      <c r="K13" s="91"/>
      <c r="L13" s="91"/>
      <c r="M13" s="91"/>
      <c r="N13" s="91"/>
      <c r="O13" s="91"/>
      <c r="P13" s="91"/>
    </row>
    <row r="14" spans="1:16" ht="15" customHeight="1" x14ac:dyDescent="0.2">
      <c r="A14" s="48"/>
      <c r="B14" s="25" t="s">
        <v>253</v>
      </c>
      <c r="C14" s="136">
        <v>4700000</v>
      </c>
      <c r="D14" s="136">
        <f>'3.a.számú melléklet'!D65+'3.a.számú melléklet'!I65+'3.a.számú melléklet'!N65</f>
        <v>0</v>
      </c>
      <c r="E14" s="136">
        <f>'3.a.számú melléklet'!E65+'3.a.számú melléklet'!J65+'3.a.számú melléklet'!O65</f>
        <v>0</v>
      </c>
      <c r="F14" s="136">
        <f>'3.a.számú melléklet'!F65+'3.a.számú melléklet'!K65+'3.a.számú melléklet'!P65</f>
        <v>0</v>
      </c>
      <c r="G14" s="136">
        <f>'3.a.számú melléklet'!G65+'3.a.számú melléklet'!L65+'3.a.számú melléklet'!Q65</f>
        <v>269326</v>
      </c>
      <c r="H14" s="136">
        <f>'3.a.számú melléklet'!H65+'3.a.számú melléklet'!M65+'3.a.számú melléklet'!R65</f>
        <v>269326</v>
      </c>
      <c r="I14" s="48"/>
      <c r="J14" s="25" t="s">
        <v>39</v>
      </c>
      <c r="K14" s="136">
        <v>143327400</v>
      </c>
      <c r="L14" s="136">
        <f>'4.számú melléklet'!E63+'4.számú melléklet'!J63+'4.számú melléklet'!O63</f>
        <v>122146616</v>
      </c>
      <c r="M14" s="136">
        <f>'4.számú melléklet'!F63+'4.számú melléklet'!K63+'4.számú melléklet'!P63</f>
        <v>123341523</v>
      </c>
      <c r="N14" s="136">
        <f>'4.számú melléklet'!G63+'4.számú melléklet'!L63+'4.számú melléklet'!Q63</f>
        <v>123475723</v>
      </c>
      <c r="O14" s="136">
        <f>'4.számú melléklet'!H63+'4.számú melléklet'!M63+'4.számú melléklet'!R63</f>
        <v>124616600</v>
      </c>
      <c r="P14" s="136">
        <f>'4.számú melléklet'!I63+'4.számú melléklet'!N63+'4.számú melléklet'!S63</f>
        <v>120350805</v>
      </c>
    </row>
    <row r="15" spans="1:16" ht="15" customHeight="1" x14ac:dyDescent="0.2">
      <c r="A15" s="48"/>
      <c r="B15" s="25" t="s">
        <v>254</v>
      </c>
      <c r="C15" s="136">
        <v>700000</v>
      </c>
      <c r="D15" s="136">
        <f>'3.a.számú melléklet'!AC65</f>
        <v>750000</v>
      </c>
      <c r="E15" s="136">
        <f>'3.a.számú melléklet'!AD65</f>
        <v>750000</v>
      </c>
      <c r="F15" s="136">
        <f>'3.a.számú melléklet'!AE65</f>
        <v>750000</v>
      </c>
      <c r="G15" s="136">
        <f>'3.a.számú melléklet'!AF65</f>
        <v>1360000</v>
      </c>
      <c r="H15" s="136">
        <f>'3.a.számú melléklet'!AG65</f>
        <v>2280919</v>
      </c>
      <c r="I15" s="48"/>
      <c r="J15" s="25" t="s">
        <v>171</v>
      </c>
      <c r="K15" s="136">
        <v>1200000</v>
      </c>
      <c r="L15" s="136">
        <f>'4.számú melléklet'!AD59</f>
        <v>1200000</v>
      </c>
      <c r="M15" s="136">
        <f>'4.számú melléklet'!AE59</f>
        <v>1200000</v>
      </c>
      <c r="N15" s="136">
        <f>'4.számú melléklet'!AF59</f>
        <v>1200000</v>
      </c>
      <c r="O15" s="136">
        <f>'4.számú melléklet'!AG59</f>
        <v>1200000</v>
      </c>
      <c r="P15" s="136">
        <f>'4.számú melléklet'!AH59</f>
        <v>1200000</v>
      </c>
    </row>
    <row r="16" spans="1:16" ht="15" customHeight="1" x14ac:dyDescent="0.2">
      <c r="A16" s="48"/>
      <c r="B16" s="25"/>
      <c r="C16" s="136"/>
      <c r="D16" s="136"/>
      <c r="E16" s="136"/>
      <c r="F16" s="136"/>
      <c r="G16" s="136"/>
      <c r="H16" s="136"/>
      <c r="I16" s="48"/>
      <c r="J16" s="25" t="s">
        <v>564</v>
      </c>
      <c r="K16" s="136"/>
      <c r="L16" s="136">
        <f>'4.számú melléklet'!AN63</f>
        <v>0</v>
      </c>
      <c r="M16" s="136">
        <f>'4.számú melléklet'!AO63</f>
        <v>0</v>
      </c>
      <c r="N16" s="136">
        <f>'4.számú melléklet'!AP63</f>
        <v>0</v>
      </c>
      <c r="O16" s="136">
        <f>'4.számú melléklet'!AQ63</f>
        <v>0</v>
      </c>
      <c r="P16" s="136">
        <f>'4.számú melléklet'!AR63</f>
        <v>0</v>
      </c>
    </row>
    <row r="17" spans="1:16" ht="15" customHeight="1" x14ac:dyDescent="0.2">
      <c r="A17" s="48"/>
      <c r="B17" s="25"/>
      <c r="C17" s="136"/>
      <c r="D17" s="136"/>
      <c r="E17" s="136"/>
      <c r="F17" s="136"/>
      <c r="G17" s="136"/>
      <c r="H17" s="136"/>
      <c r="I17" s="48"/>
      <c r="J17" s="25" t="s">
        <v>563</v>
      </c>
      <c r="K17" s="136"/>
      <c r="L17" s="136">
        <f>'4.számú melléklet'!Y63</f>
        <v>0</v>
      </c>
      <c r="M17" s="136">
        <f>'4.számú melléklet'!Z63</f>
        <v>2000000</v>
      </c>
      <c r="N17" s="136">
        <f>'4.számú melléklet'!AA63</f>
        <v>2000000</v>
      </c>
      <c r="O17" s="136">
        <f>'4.számú melléklet'!AB63</f>
        <v>2000000</v>
      </c>
      <c r="P17" s="136">
        <f>'4.számú melléklet'!AC63</f>
        <v>2000000</v>
      </c>
    </row>
    <row r="18" spans="1:16" ht="15" customHeight="1" x14ac:dyDescent="0.2">
      <c r="A18" s="146"/>
      <c r="B18" s="495" t="s">
        <v>301</v>
      </c>
      <c r="C18" s="210">
        <f t="shared" ref="C18:H18" si="2">SUM(C14:C17)</f>
        <v>5400000</v>
      </c>
      <c r="D18" s="210">
        <f t="shared" si="2"/>
        <v>750000</v>
      </c>
      <c r="E18" s="210">
        <f t="shared" si="2"/>
        <v>750000</v>
      </c>
      <c r="F18" s="210">
        <f t="shared" si="2"/>
        <v>750000</v>
      </c>
      <c r="G18" s="210">
        <f t="shared" si="2"/>
        <v>1629326</v>
      </c>
      <c r="H18" s="210">
        <f t="shared" si="2"/>
        <v>2550245</v>
      </c>
      <c r="I18" s="229"/>
      <c r="J18" s="495" t="s">
        <v>73</v>
      </c>
      <c r="K18" s="210">
        <f t="shared" ref="K18:P18" si="3">SUM(K14:K17)</f>
        <v>144527400</v>
      </c>
      <c r="L18" s="210">
        <f t="shared" si="3"/>
        <v>123346616</v>
      </c>
      <c r="M18" s="210">
        <f t="shared" si="3"/>
        <v>126541523</v>
      </c>
      <c r="N18" s="210">
        <f t="shared" si="3"/>
        <v>126675723</v>
      </c>
      <c r="O18" s="210">
        <f t="shared" si="3"/>
        <v>127816600</v>
      </c>
      <c r="P18" s="210">
        <f t="shared" si="3"/>
        <v>123550805</v>
      </c>
    </row>
    <row r="19" spans="1:16" ht="15" customHeight="1" x14ac:dyDescent="0.2">
      <c r="A19" s="48" t="s">
        <v>44</v>
      </c>
      <c r="B19" s="9" t="s">
        <v>296</v>
      </c>
      <c r="C19" s="91"/>
      <c r="D19" s="91"/>
      <c r="E19" s="91"/>
      <c r="F19" s="91"/>
      <c r="G19" s="91"/>
      <c r="H19" s="91"/>
      <c r="I19" s="48" t="s">
        <v>44</v>
      </c>
      <c r="J19" s="9" t="s">
        <v>296</v>
      </c>
      <c r="K19" s="91"/>
      <c r="L19" s="91"/>
      <c r="M19" s="91"/>
      <c r="N19" s="91"/>
      <c r="O19" s="91"/>
      <c r="P19" s="91"/>
    </row>
    <row r="20" spans="1:16" ht="15" customHeight="1" x14ac:dyDescent="0.25">
      <c r="A20" s="45"/>
      <c r="B20" s="25" t="s">
        <v>255</v>
      </c>
      <c r="C20" s="136">
        <v>45121000</v>
      </c>
      <c r="D20" s="136">
        <f>'3.a.számú melléklet'!AC81</f>
        <v>49301727</v>
      </c>
      <c r="E20" s="136">
        <f>'3.a.számú melléklet'!AD81</f>
        <v>49301727</v>
      </c>
      <c r="F20" s="136">
        <f>'3.a.számú melléklet'!AE81</f>
        <v>49301727</v>
      </c>
      <c r="G20" s="136">
        <f>'3.a.számú melléklet'!AF81</f>
        <v>51462564</v>
      </c>
      <c r="H20" s="136">
        <f>'3.a.számú melléklet'!AG81</f>
        <v>51462564</v>
      </c>
      <c r="I20" s="45"/>
      <c r="J20" s="25" t="s">
        <v>40</v>
      </c>
      <c r="K20" s="136">
        <v>137222463</v>
      </c>
      <c r="L20" s="136">
        <f>'4.számú melléklet'!E77+'4.számú melléklet'!J77+'4.számú melléklet'!O77</f>
        <v>148335130</v>
      </c>
      <c r="M20" s="136">
        <f>'4.számú melléklet'!F77+'4.számú melléklet'!K77+'4.számú melléklet'!P77</f>
        <v>150758756</v>
      </c>
      <c r="N20" s="136">
        <f>'4.számú melléklet'!G77+'4.számú melléklet'!L77+'4.számú melléklet'!Q77</f>
        <v>152873519</v>
      </c>
      <c r="O20" s="136">
        <f>'4.számú melléklet'!H77+'4.számú melléklet'!M77+'4.számú melléklet'!R77</f>
        <v>159322626</v>
      </c>
      <c r="P20" s="136">
        <f>'4.számú melléklet'!I77+'4.számú melléklet'!N77+'4.számú melléklet'!S77</f>
        <v>158939839</v>
      </c>
    </row>
    <row r="21" spans="1:16" ht="15" customHeight="1" x14ac:dyDescent="0.25">
      <c r="A21" s="45"/>
      <c r="B21" s="25"/>
      <c r="C21" s="136"/>
      <c r="D21" s="136"/>
      <c r="E21" s="136"/>
      <c r="F21" s="136"/>
      <c r="G21" s="136"/>
      <c r="H21" s="136"/>
      <c r="I21" s="45"/>
      <c r="J21" s="25" t="s">
        <v>320</v>
      </c>
      <c r="K21" s="136"/>
      <c r="L21" s="136">
        <f>'4.számú melléklet'!Y77</f>
        <v>0</v>
      </c>
      <c r="M21" s="136">
        <f>'4.számú melléklet'!Z77</f>
        <v>4019522</v>
      </c>
      <c r="N21" s="136">
        <f>'4.számú melléklet'!AC77</f>
        <v>4019522</v>
      </c>
      <c r="O21" s="136">
        <f>'4.számú melléklet'!AB77</f>
        <v>4019522</v>
      </c>
      <c r="P21" s="136">
        <f>'4.számú melléklet'!AC77</f>
        <v>4019522</v>
      </c>
    </row>
    <row r="22" spans="1:16" ht="15" customHeight="1" x14ac:dyDescent="0.25">
      <c r="A22" s="45"/>
      <c r="B22" s="25"/>
      <c r="C22" s="136"/>
      <c r="D22" s="136"/>
      <c r="E22" s="136"/>
      <c r="F22" s="136"/>
      <c r="G22" s="136"/>
      <c r="H22" s="136"/>
      <c r="I22" s="45"/>
      <c r="J22" s="25"/>
      <c r="K22" s="136"/>
      <c r="L22" s="136"/>
      <c r="M22" s="136"/>
      <c r="N22" s="136"/>
      <c r="O22" s="136"/>
      <c r="P22" s="136"/>
    </row>
    <row r="23" spans="1:16" ht="15" customHeight="1" x14ac:dyDescent="0.25">
      <c r="A23" s="177"/>
      <c r="B23" s="495" t="s">
        <v>300</v>
      </c>
      <c r="C23" s="210">
        <f t="shared" ref="C23:H23" si="4">SUM(C20)</f>
        <v>45121000</v>
      </c>
      <c r="D23" s="210">
        <f t="shared" si="4"/>
        <v>49301727</v>
      </c>
      <c r="E23" s="210">
        <f t="shared" si="4"/>
        <v>49301727</v>
      </c>
      <c r="F23" s="210">
        <f t="shared" si="4"/>
        <v>49301727</v>
      </c>
      <c r="G23" s="210">
        <f t="shared" si="4"/>
        <v>51462564</v>
      </c>
      <c r="H23" s="210">
        <f t="shared" si="4"/>
        <v>51462564</v>
      </c>
      <c r="I23" s="254"/>
      <c r="J23" s="495" t="s">
        <v>300</v>
      </c>
      <c r="K23" s="210">
        <f t="shared" ref="K23:P23" si="5">SUM(K20:K22)</f>
        <v>137222463</v>
      </c>
      <c r="L23" s="210">
        <f t="shared" si="5"/>
        <v>148335130</v>
      </c>
      <c r="M23" s="210">
        <f t="shared" si="5"/>
        <v>154778278</v>
      </c>
      <c r="N23" s="210">
        <f t="shared" si="5"/>
        <v>156893041</v>
      </c>
      <c r="O23" s="210">
        <f t="shared" si="5"/>
        <v>163342148</v>
      </c>
      <c r="P23" s="210">
        <f t="shared" si="5"/>
        <v>162959361</v>
      </c>
    </row>
    <row r="24" spans="1:16" ht="15" customHeight="1" x14ac:dyDescent="0.2">
      <c r="A24" s="48" t="s">
        <v>297</v>
      </c>
      <c r="B24" s="9" t="s">
        <v>298</v>
      </c>
      <c r="C24" s="44"/>
      <c r="D24" s="44"/>
      <c r="E24" s="44"/>
      <c r="F24" s="44"/>
      <c r="G24" s="44"/>
      <c r="H24" s="44"/>
      <c r="I24" s="48" t="s">
        <v>297</v>
      </c>
      <c r="J24" s="9" t="s">
        <v>298</v>
      </c>
      <c r="K24" s="44"/>
      <c r="L24" s="44"/>
      <c r="M24" s="44"/>
      <c r="N24" s="44"/>
      <c r="O24" s="44"/>
      <c r="P24" s="44"/>
    </row>
    <row r="25" spans="1:16" ht="15" customHeight="1" x14ac:dyDescent="0.2">
      <c r="A25" s="48"/>
      <c r="B25" s="25" t="s">
        <v>299</v>
      </c>
      <c r="C25" s="136"/>
      <c r="D25" s="136">
        <f>'3.a.számú melléklet'!AC87</f>
        <v>5300000</v>
      </c>
      <c r="E25" s="136">
        <f>'3.a.számú melléklet'!AD87</f>
        <v>5300000</v>
      </c>
      <c r="F25" s="136">
        <f>'3.a.számú melléklet'!AE87</f>
        <v>5300000</v>
      </c>
      <c r="G25" s="136">
        <f>'3.a.számú melléklet'!AF87</f>
        <v>7899005</v>
      </c>
      <c r="H25" s="136">
        <f>'3.a.számú melléklet'!AG87</f>
        <v>7899005</v>
      </c>
      <c r="I25" s="48"/>
      <c r="J25" s="25" t="s">
        <v>303</v>
      </c>
      <c r="K25" s="136">
        <v>25098420</v>
      </c>
      <c r="L25" s="136">
        <f>'4.számú melléklet'!E83+'4.számú melléklet'!J83+'4.számú melléklet'!O83</f>
        <v>28536468</v>
      </c>
      <c r="M25" s="136">
        <f>'4.számú melléklet'!F83+'4.számú melléklet'!K83+'4.számú melléklet'!P83</f>
        <v>31853509</v>
      </c>
      <c r="N25" s="136">
        <f>'4.számú melléklet'!G83+'4.számú melléklet'!L83+'4.számú melléklet'!Q83</f>
        <v>32278125</v>
      </c>
      <c r="O25" s="136">
        <f>'4.számú melléklet'!H83+'4.számú melléklet'!M83+'4.számú melléklet'!R83</f>
        <v>34202078</v>
      </c>
      <c r="P25" s="136">
        <f>'4.számú melléklet'!I83+'4.számú melléklet'!N83+'4.számú melléklet'!S83</f>
        <v>31705218</v>
      </c>
    </row>
    <row r="26" spans="1:16" ht="15" customHeight="1" x14ac:dyDescent="0.2">
      <c r="A26" s="48"/>
      <c r="B26" s="25" t="s">
        <v>642</v>
      </c>
      <c r="C26" s="136"/>
      <c r="D26" s="136">
        <f>'3.a.számú melléklet'!N87</f>
        <v>0</v>
      </c>
      <c r="E26" s="136">
        <f>'3.a.számú melléklet'!O87</f>
        <v>3030000</v>
      </c>
      <c r="F26" s="136">
        <f>'3.a.számú melléklet'!P87</f>
        <v>3030000</v>
      </c>
      <c r="G26" s="136">
        <f>'3.a.számú melléklet'!Q87</f>
        <v>3030000</v>
      </c>
      <c r="H26" s="136">
        <f>'3.a.számú melléklet'!R87</f>
        <v>3030000</v>
      </c>
      <c r="I26" s="48"/>
      <c r="J26" s="25" t="s">
        <v>532</v>
      </c>
      <c r="K26" s="136"/>
      <c r="L26" s="136">
        <f>'4.számú melléklet'!Y83</f>
        <v>0</v>
      </c>
      <c r="M26" s="136">
        <f>'4.számú melléklet'!Z83</f>
        <v>5740836</v>
      </c>
      <c r="N26" s="136">
        <f>'4.számú melléklet'!AA83</f>
        <v>5740836</v>
      </c>
      <c r="O26" s="136">
        <f>'4.számú melléklet'!AB83</f>
        <v>5740836</v>
      </c>
      <c r="P26" s="136">
        <f>'4.számú melléklet'!AC83</f>
        <v>5740836</v>
      </c>
    </row>
    <row r="27" spans="1:16" ht="15" customHeight="1" x14ac:dyDescent="0.25">
      <c r="A27" s="45"/>
      <c r="B27" s="25"/>
      <c r="C27" s="136"/>
      <c r="D27" s="136"/>
      <c r="E27" s="136"/>
      <c r="F27" s="136"/>
      <c r="G27" s="136"/>
      <c r="H27" s="136"/>
      <c r="I27" s="45"/>
      <c r="J27" s="25" t="s">
        <v>615</v>
      </c>
      <c r="K27" s="136"/>
      <c r="L27" s="136">
        <f>'4.számú melléklet'!AD83</f>
        <v>0</v>
      </c>
      <c r="M27" s="136">
        <f>'4.számú melléklet'!AE83</f>
        <v>10674</v>
      </c>
      <c r="N27" s="136">
        <f>'4.számú melléklet'!AF83</f>
        <v>10674</v>
      </c>
      <c r="O27" s="136">
        <f>'4.számú melléklet'!AG83</f>
        <v>10674</v>
      </c>
      <c r="P27" s="136">
        <f>'4.számú melléklet'!AH83</f>
        <v>10674</v>
      </c>
    </row>
    <row r="28" spans="1:16" ht="15" customHeight="1" x14ac:dyDescent="0.25">
      <c r="A28" s="177"/>
      <c r="B28" s="495" t="s">
        <v>302</v>
      </c>
      <c r="C28" s="210">
        <f>C27+C25</f>
        <v>0</v>
      </c>
      <c r="D28" s="210">
        <f>D27+D25</f>
        <v>5300000</v>
      </c>
      <c r="E28" s="210">
        <f>E26+E25</f>
        <v>8330000</v>
      </c>
      <c r="F28" s="210">
        <f>F26+F25</f>
        <v>8330000</v>
      </c>
      <c r="G28" s="210">
        <f>G26+G25</f>
        <v>10929005</v>
      </c>
      <c r="H28" s="210">
        <f>H26+H25</f>
        <v>10929005</v>
      </c>
      <c r="I28" s="254"/>
      <c r="J28" s="495" t="s">
        <v>302</v>
      </c>
      <c r="K28" s="210">
        <f t="shared" ref="K28:P28" si="6">SUM(K25:K27)</f>
        <v>25098420</v>
      </c>
      <c r="L28" s="210">
        <f t="shared" si="6"/>
        <v>28536468</v>
      </c>
      <c r="M28" s="210">
        <f t="shared" si="6"/>
        <v>37605019</v>
      </c>
      <c r="N28" s="210">
        <f t="shared" si="6"/>
        <v>38029635</v>
      </c>
      <c r="O28" s="210">
        <f t="shared" si="6"/>
        <v>39953588</v>
      </c>
      <c r="P28" s="210">
        <f t="shared" si="6"/>
        <v>37456728</v>
      </c>
    </row>
    <row r="29" spans="1:16" ht="15" customHeight="1" x14ac:dyDescent="0.2">
      <c r="A29" s="602" t="s">
        <v>262</v>
      </c>
      <c r="B29" s="602"/>
      <c r="C29" s="256">
        <f t="shared" ref="C29:H29" si="7">C12+C23+C18+C28</f>
        <v>901360335</v>
      </c>
      <c r="D29" s="256">
        <f t="shared" si="7"/>
        <v>890492249</v>
      </c>
      <c r="E29" s="256">
        <f t="shared" si="7"/>
        <v>961179493</v>
      </c>
      <c r="F29" s="256">
        <f t="shared" si="7"/>
        <v>970762923</v>
      </c>
      <c r="G29" s="256">
        <f t="shared" si="7"/>
        <v>1040042246</v>
      </c>
      <c r="H29" s="256">
        <f t="shared" si="7"/>
        <v>1039430183</v>
      </c>
      <c r="I29" s="602" t="s">
        <v>271</v>
      </c>
      <c r="J29" s="602"/>
      <c r="K29" s="256">
        <f t="shared" ref="K29:P29" si="8">K12+K23+K18+K28</f>
        <v>836563661</v>
      </c>
      <c r="L29" s="256">
        <f t="shared" si="8"/>
        <v>987939497</v>
      </c>
      <c r="M29" s="256">
        <f t="shared" si="8"/>
        <v>1055510895</v>
      </c>
      <c r="N29" s="256">
        <f t="shared" si="8"/>
        <v>1067703060</v>
      </c>
      <c r="O29" s="256">
        <f t="shared" si="8"/>
        <v>913137151</v>
      </c>
      <c r="P29" s="256">
        <f t="shared" si="8"/>
        <v>883756188</v>
      </c>
    </row>
    <row r="30" spans="1:16" ht="15" customHeight="1" x14ac:dyDescent="0.2">
      <c r="A30" s="147" t="s">
        <v>284</v>
      </c>
      <c r="B30" s="147"/>
      <c r="C30" s="44"/>
      <c r="D30" s="44"/>
      <c r="E30" s="44"/>
      <c r="F30" s="44"/>
      <c r="G30" s="44"/>
      <c r="H30" s="44"/>
      <c r="I30" s="147" t="s">
        <v>287</v>
      </c>
      <c r="J30" s="147"/>
      <c r="K30" s="44"/>
      <c r="L30" s="44"/>
      <c r="M30" s="44"/>
      <c r="N30" s="44"/>
      <c r="O30" s="44"/>
      <c r="P30" s="44"/>
    </row>
    <row r="31" spans="1:16" ht="15" customHeight="1" x14ac:dyDescent="0.2">
      <c r="A31" s="48" t="s">
        <v>42</v>
      </c>
      <c r="B31" s="55" t="s">
        <v>37</v>
      </c>
      <c r="C31" s="44"/>
      <c r="D31" s="44"/>
      <c r="E31" s="44"/>
      <c r="F31" s="44"/>
      <c r="G31" s="44"/>
      <c r="H31" s="44"/>
      <c r="I31" s="48" t="s">
        <v>42</v>
      </c>
      <c r="J31" s="55" t="s">
        <v>37</v>
      </c>
      <c r="K31" s="44"/>
      <c r="L31" s="44"/>
      <c r="M31" s="44"/>
      <c r="N31" s="44"/>
      <c r="O31" s="44"/>
      <c r="P31" s="44"/>
    </row>
    <row r="32" spans="1:16" ht="15" customHeight="1" x14ac:dyDescent="0.2">
      <c r="A32" s="47"/>
      <c r="B32" s="143" t="s">
        <v>336</v>
      </c>
      <c r="C32" s="144">
        <v>19475000</v>
      </c>
      <c r="D32" s="144">
        <f>'3.a.számú melléklet'!BY60</f>
        <v>51522907</v>
      </c>
      <c r="E32" s="144">
        <f>'3.a.számú melléklet'!BZ60</f>
        <v>50404160</v>
      </c>
      <c r="F32" s="144">
        <f>'3.a.számú melléklet'!CA60</f>
        <v>50404160</v>
      </c>
      <c r="G32" s="144">
        <f>'3.a.számú melléklet'!CB60</f>
        <v>50404160</v>
      </c>
      <c r="H32" s="144">
        <f>'3.a.számú melléklet'!CC60</f>
        <v>50404160</v>
      </c>
      <c r="I32" s="47"/>
      <c r="J32" s="143" t="s">
        <v>289</v>
      </c>
      <c r="K32" s="144">
        <v>16314674</v>
      </c>
      <c r="L32" s="144">
        <f>'4.számú melléklet'!CC56</f>
        <v>12597768</v>
      </c>
      <c r="M32" s="144">
        <f>'4.számú melléklet'!CD56</f>
        <v>12597768</v>
      </c>
      <c r="N32" s="144">
        <f>'4.számú melléklet'!CE56</f>
        <v>12597768</v>
      </c>
      <c r="O32" s="144">
        <f>'4.számú melléklet'!CF56</f>
        <v>13822931</v>
      </c>
      <c r="P32" s="144">
        <f>'4.számú melléklet'!CG56</f>
        <v>13822931</v>
      </c>
    </row>
    <row r="33" spans="1:16" ht="15" customHeight="1" x14ac:dyDescent="0.2">
      <c r="A33" s="47"/>
      <c r="B33" s="143" t="s">
        <v>337</v>
      </c>
      <c r="C33" s="144"/>
      <c r="D33" s="144">
        <f>'3.a.számú melléklet'!BO60</f>
        <v>0</v>
      </c>
      <c r="E33" s="144">
        <f>'3.a.számú melléklet'!BP60</f>
        <v>0</v>
      </c>
      <c r="F33" s="144">
        <f>'3.a.számú melléklet'!BQ60</f>
        <v>0</v>
      </c>
      <c r="G33" s="144">
        <f>'3.a.számú melléklet'!BR60</f>
        <v>15274088</v>
      </c>
      <c r="H33" s="144">
        <f>'3.a.számú melléklet'!BS60</f>
        <v>15274088</v>
      </c>
      <c r="I33" s="47"/>
      <c r="J33" s="143" t="s">
        <v>533</v>
      </c>
      <c r="K33" s="144"/>
      <c r="L33" s="144">
        <f>'4.számú melléklet'!CH56</f>
        <v>0</v>
      </c>
      <c r="M33" s="144">
        <f>'4.számú melléklet'!CI56</f>
        <v>140000000</v>
      </c>
      <c r="N33" s="144">
        <f>'4.számú melléklet'!CJ56</f>
        <v>140000000</v>
      </c>
      <c r="O33" s="144">
        <f>'4.számú melléklet'!CK56</f>
        <v>240000000</v>
      </c>
      <c r="P33" s="144">
        <f>'4.számú melléklet'!CL56</f>
        <v>240000000</v>
      </c>
    </row>
    <row r="34" spans="1:16" ht="15" customHeight="1" x14ac:dyDescent="0.2">
      <c r="A34" s="47"/>
      <c r="B34" s="143" t="s">
        <v>522</v>
      </c>
      <c r="C34" s="144"/>
      <c r="D34" s="144">
        <f>'3.a.számú melléklet'!BT60</f>
        <v>180000000</v>
      </c>
      <c r="E34" s="144">
        <f>'3.a.számú melléklet'!BU60</f>
        <v>320000000</v>
      </c>
      <c r="F34" s="144">
        <f>'3.a.számú melléklet'!BV60</f>
        <v>320000000</v>
      </c>
      <c r="G34" s="144">
        <f>'3.a.számú melléklet'!BW60</f>
        <v>180000000</v>
      </c>
      <c r="H34" s="144">
        <f>'3.a.számú melléklet'!BX60</f>
        <v>180000000</v>
      </c>
      <c r="I34" s="47"/>
      <c r="J34" s="143"/>
      <c r="K34" s="144"/>
      <c r="L34" s="144"/>
      <c r="M34" s="144"/>
      <c r="N34" s="144"/>
      <c r="O34" s="144"/>
      <c r="P34" s="144"/>
    </row>
    <row r="35" spans="1:16" ht="15" customHeight="1" x14ac:dyDescent="0.2">
      <c r="A35" s="48" t="s">
        <v>43</v>
      </c>
      <c r="B35" s="9" t="s">
        <v>49</v>
      </c>
      <c r="C35" s="24"/>
      <c r="D35" s="24"/>
      <c r="E35" s="24"/>
      <c r="F35" s="24"/>
      <c r="G35" s="24"/>
      <c r="H35" s="24"/>
      <c r="I35" s="48" t="s">
        <v>43</v>
      </c>
      <c r="J35" s="9" t="s">
        <v>49</v>
      </c>
      <c r="K35" s="24"/>
      <c r="L35" s="24"/>
      <c r="M35" s="24"/>
      <c r="N35" s="24"/>
      <c r="O35" s="24"/>
      <c r="P35" s="24"/>
    </row>
    <row r="36" spans="1:16" ht="15" customHeight="1" x14ac:dyDescent="0.2">
      <c r="A36" s="47"/>
      <c r="B36" s="143" t="s">
        <v>288</v>
      </c>
      <c r="C36" s="136"/>
      <c r="D36" s="136">
        <f>'3.a.számú melléklet'!BY65</f>
        <v>0</v>
      </c>
      <c r="E36" s="136">
        <f>'3.a.számú melléklet'!BZ65</f>
        <v>4608854</v>
      </c>
      <c r="F36" s="136">
        <f>'3.a.számú melléklet'!CA65</f>
        <v>4608854</v>
      </c>
      <c r="G36" s="136">
        <f>'3.a.számú melléklet'!CB65</f>
        <v>4608854</v>
      </c>
      <c r="H36" s="136">
        <f>'3.a.számú melléklet'!CC65</f>
        <v>4608854</v>
      </c>
      <c r="I36" s="47"/>
      <c r="J36" s="143"/>
      <c r="K36" s="136"/>
      <c r="L36" s="136"/>
      <c r="M36" s="136"/>
      <c r="N36" s="136"/>
      <c r="O36" s="136"/>
      <c r="P36" s="136"/>
    </row>
    <row r="37" spans="1:16" ht="15" customHeight="1" x14ac:dyDescent="0.2">
      <c r="A37" s="48" t="s">
        <v>44</v>
      </c>
      <c r="B37" s="9" t="s">
        <v>296</v>
      </c>
      <c r="C37" s="136"/>
      <c r="D37" s="136"/>
      <c r="E37" s="136"/>
      <c r="F37" s="136"/>
      <c r="G37" s="136"/>
      <c r="H37" s="136"/>
      <c r="I37" s="48" t="s">
        <v>44</v>
      </c>
      <c r="J37" s="9" t="s">
        <v>296</v>
      </c>
      <c r="K37" s="136"/>
      <c r="L37" s="136"/>
      <c r="M37" s="136"/>
      <c r="N37" s="136"/>
      <c r="O37" s="136"/>
      <c r="P37" s="136"/>
    </row>
    <row r="38" spans="1:16" ht="15" customHeight="1" x14ac:dyDescent="0.2">
      <c r="A38" s="48"/>
      <c r="B38" s="143" t="s">
        <v>286</v>
      </c>
      <c r="C38" s="136"/>
      <c r="D38" s="136">
        <f>'3.a.számú melléklet'!BY81</f>
        <v>0</v>
      </c>
      <c r="E38" s="136">
        <f>'3.a.számú melléklet'!BZ81</f>
        <v>4019522</v>
      </c>
      <c r="F38" s="136">
        <f>'3.a.számú melléklet'!CA81</f>
        <v>4019522</v>
      </c>
      <c r="G38" s="136">
        <f>'3.a.számú melléklet'!CB81</f>
        <v>4019522</v>
      </c>
      <c r="H38" s="136">
        <f>'3.a.számú melléklet'!CC81</f>
        <v>4019522</v>
      </c>
      <c r="I38" s="48"/>
      <c r="J38" s="143"/>
      <c r="K38" s="136"/>
      <c r="L38" s="136"/>
      <c r="M38" s="136"/>
      <c r="N38" s="136"/>
      <c r="O38" s="136"/>
      <c r="P38" s="136"/>
    </row>
    <row r="39" spans="1:16" ht="15" customHeight="1" x14ac:dyDescent="0.2">
      <c r="A39" s="48" t="s">
        <v>297</v>
      </c>
      <c r="B39" s="9" t="s">
        <v>298</v>
      </c>
      <c r="C39" s="136"/>
      <c r="D39" s="136"/>
      <c r="E39" s="136"/>
      <c r="F39" s="136"/>
      <c r="G39" s="136"/>
      <c r="H39" s="136"/>
      <c r="I39" s="48"/>
      <c r="J39" s="143"/>
      <c r="K39" s="136"/>
      <c r="L39" s="136"/>
      <c r="M39" s="136"/>
      <c r="N39" s="136"/>
      <c r="O39" s="136"/>
      <c r="P39" s="136"/>
    </row>
    <row r="40" spans="1:16" ht="15" customHeight="1" x14ac:dyDescent="0.2">
      <c r="A40" s="48"/>
      <c r="B40" s="143" t="s">
        <v>523</v>
      </c>
      <c r="C40" s="136"/>
      <c r="D40" s="136">
        <f>'3.a.számú melléklet'!BY87</f>
        <v>0</v>
      </c>
      <c r="E40" s="136">
        <f>'3.a.számú melléklet'!BZ87</f>
        <v>5751510</v>
      </c>
      <c r="F40" s="136">
        <f>'3.a.számú melléklet'!CA87</f>
        <v>5751510</v>
      </c>
      <c r="G40" s="136">
        <f>'3.a.számú melléklet'!CB87</f>
        <v>5751510</v>
      </c>
      <c r="H40" s="136">
        <f>'3.a.számú melléklet'!CC87</f>
        <v>5751510</v>
      </c>
      <c r="I40" s="48"/>
      <c r="J40" s="143"/>
      <c r="K40" s="136"/>
      <c r="L40" s="136"/>
      <c r="M40" s="136"/>
      <c r="N40" s="136"/>
      <c r="O40" s="136"/>
      <c r="P40" s="136"/>
    </row>
    <row r="41" spans="1:16" ht="15" customHeight="1" x14ac:dyDescent="0.2">
      <c r="A41" s="603" t="s">
        <v>334</v>
      </c>
      <c r="B41" s="603"/>
      <c r="C41" s="255">
        <f t="shared" ref="C41:H41" si="9">SUM(C32+C36+C38+C33+C34+C40)</f>
        <v>19475000</v>
      </c>
      <c r="D41" s="255">
        <f t="shared" si="9"/>
        <v>231522907</v>
      </c>
      <c r="E41" s="255">
        <f t="shared" si="9"/>
        <v>384784046</v>
      </c>
      <c r="F41" s="255">
        <f t="shared" si="9"/>
        <v>384784046</v>
      </c>
      <c r="G41" s="255">
        <f t="shared" si="9"/>
        <v>260058134</v>
      </c>
      <c r="H41" s="255">
        <f t="shared" si="9"/>
        <v>260058134</v>
      </c>
      <c r="I41" s="603" t="s">
        <v>287</v>
      </c>
      <c r="J41" s="603"/>
      <c r="K41" s="255">
        <f>SUM(K32:K40)</f>
        <v>16314674</v>
      </c>
      <c r="L41" s="255">
        <f>SUM(L32:L40)</f>
        <v>12597768</v>
      </c>
      <c r="M41" s="255">
        <f>SUM(M32+M36+M38+M33+M34+M40)</f>
        <v>152597768</v>
      </c>
      <c r="N41" s="255">
        <f>SUM(N32+N36+N38+N33+N34+N40)</f>
        <v>152597768</v>
      </c>
      <c r="O41" s="255">
        <f>SUM(O32+O36+O38+O33+O34+O40)</f>
        <v>253822931</v>
      </c>
      <c r="P41" s="255">
        <f>SUM(P32+P36+P38+P33+P34+P40)</f>
        <v>253822931</v>
      </c>
    </row>
    <row r="42" spans="1:16" ht="15" customHeight="1" x14ac:dyDescent="0.2">
      <c r="A42" s="602" t="s">
        <v>28</v>
      </c>
      <c r="B42" s="602"/>
      <c r="C42" s="256">
        <f t="shared" ref="C42:H42" si="10">C29+C41</f>
        <v>920835335</v>
      </c>
      <c r="D42" s="256">
        <f t="shared" si="10"/>
        <v>1122015156</v>
      </c>
      <c r="E42" s="256">
        <f t="shared" si="10"/>
        <v>1345963539</v>
      </c>
      <c r="F42" s="256">
        <f t="shared" si="10"/>
        <v>1355546969</v>
      </c>
      <c r="G42" s="256">
        <f t="shared" si="10"/>
        <v>1300100380</v>
      </c>
      <c r="H42" s="256">
        <f t="shared" si="10"/>
        <v>1299488317</v>
      </c>
      <c r="I42" s="602" t="s">
        <v>7</v>
      </c>
      <c r="J42" s="602" t="s">
        <v>7</v>
      </c>
      <c r="K42" s="256">
        <f t="shared" ref="K42:P42" si="11">K29+K41</f>
        <v>852878335</v>
      </c>
      <c r="L42" s="256">
        <f t="shared" si="11"/>
        <v>1000537265</v>
      </c>
      <c r="M42" s="256">
        <f t="shared" si="11"/>
        <v>1208108663</v>
      </c>
      <c r="N42" s="256">
        <f t="shared" si="11"/>
        <v>1220300828</v>
      </c>
      <c r="O42" s="256">
        <f t="shared" si="11"/>
        <v>1166960082</v>
      </c>
      <c r="P42" s="256">
        <f t="shared" si="11"/>
        <v>1137579119</v>
      </c>
    </row>
    <row r="43" spans="1:16" ht="15" customHeight="1" x14ac:dyDescent="0.2">
      <c r="A43" s="208"/>
      <c r="B43" s="208"/>
      <c r="C43" s="209"/>
      <c r="D43" s="209"/>
      <c r="E43" s="209"/>
      <c r="F43" s="209"/>
      <c r="G43" s="209"/>
      <c r="H43" s="209"/>
      <c r="I43" s="504"/>
      <c r="J43" s="504"/>
      <c r="K43" s="209"/>
      <c r="L43" s="209"/>
      <c r="M43" s="209"/>
      <c r="N43" s="209"/>
      <c r="O43" s="209"/>
      <c r="P43" s="209"/>
    </row>
    <row r="44" spans="1:16" ht="15" customHeight="1" x14ac:dyDescent="0.2">
      <c r="A44" s="605" t="s">
        <v>20</v>
      </c>
      <c r="B44" s="607"/>
      <c r="C44" s="142"/>
      <c r="D44" s="142"/>
      <c r="E44" s="142"/>
      <c r="F44" s="142"/>
      <c r="G44" s="142"/>
      <c r="H44" s="142"/>
      <c r="I44" s="605" t="s">
        <v>283</v>
      </c>
      <c r="J44" s="607"/>
      <c r="K44" s="138"/>
      <c r="L44" s="138"/>
      <c r="M44" s="142"/>
      <c r="N44" s="142"/>
      <c r="O44" s="142"/>
      <c r="P44" s="142"/>
    </row>
    <row r="45" spans="1:16" ht="15" customHeight="1" x14ac:dyDescent="0.2">
      <c r="A45" s="605" t="s">
        <v>263</v>
      </c>
      <c r="B45" s="605"/>
      <c r="C45" s="142"/>
      <c r="D45" s="142"/>
      <c r="E45" s="142"/>
      <c r="F45" s="142"/>
      <c r="G45" s="142"/>
      <c r="H45" s="142"/>
      <c r="I45" s="605" t="s">
        <v>265</v>
      </c>
      <c r="J45" s="605"/>
      <c r="K45" s="138"/>
      <c r="L45" s="138"/>
      <c r="M45" s="142"/>
      <c r="N45" s="142"/>
      <c r="O45" s="142"/>
      <c r="P45" s="142"/>
    </row>
    <row r="46" spans="1:16" ht="15" customHeight="1" x14ac:dyDescent="0.2">
      <c r="A46" s="48" t="s">
        <v>42</v>
      </c>
      <c r="B46" s="55" t="s">
        <v>37</v>
      </c>
      <c r="C46" s="6"/>
      <c r="D46" s="6"/>
      <c r="E46" s="6"/>
      <c r="F46" s="6"/>
      <c r="G46" s="6"/>
      <c r="H46" s="6"/>
      <c r="I46" s="48" t="s">
        <v>42</v>
      </c>
      <c r="J46" s="55" t="s">
        <v>37</v>
      </c>
      <c r="K46" s="6"/>
      <c r="L46" s="6"/>
      <c r="M46" s="6"/>
      <c r="N46" s="6"/>
      <c r="O46" s="6"/>
      <c r="P46" s="6"/>
    </row>
    <row r="47" spans="1:16" ht="15" customHeight="1" x14ac:dyDescent="0.2">
      <c r="A47" s="47"/>
      <c r="B47" s="25" t="s">
        <v>524</v>
      </c>
      <c r="C47" s="6"/>
      <c r="D47" s="6">
        <f>'3.a.számú melléklet'!S60</f>
        <v>0</v>
      </c>
      <c r="E47" s="6">
        <f>'3.a.számú melléklet'!T60</f>
        <v>0</v>
      </c>
      <c r="F47" s="6">
        <f>'3.a.számú melléklet'!U60</f>
        <v>0</v>
      </c>
      <c r="G47" s="6">
        <f>'3.a.számú melléklet'!V60</f>
        <v>8295846</v>
      </c>
      <c r="H47" s="6">
        <f>'3.a.számú melléklet'!W60</f>
        <v>5275029</v>
      </c>
      <c r="I47" s="47"/>
      <c r="J47" s="25" t="s">
        <v>534</v>
      </c>
      <c r="K47" s="6">
        <v>85285000</v>
      </c>
      <c r="L47" s="6">
        <f>'4.számú melléklet'!AY56</f>
        <v>64337985</v>
      </c>
      <c r="M47" s="6">
        <f>'4.számú melléklet'!AZ56</f>
        <v>72026653</v>
      </c>
      <c r="N47" s="6">
        <f>'4.számú melléklet'!BA56</f>
        <v>72181365</v>
      </c>
      <c r="O47" s="6">
        <f>'4.számú melléklet'!BB56</f>
        <v>83347340</v>
      </c>
      <c r="P47" s="6">
        <f>'4.számú melléklet'!BC56</f>
        <v>61954020</v>
      </c>
    </row>
    <row r="48" spans="1:16" ht="15" customHeight="1" x14ac:dyDescent="0.2">
      <c r="A48" s="47"/>
      <c r="B48" s="25" t="s">
        <v>525</v>
      </c>
      <c r="C48" s="6"/>
      <c r="D48" s="6">
        <f>'3.a.számú melléklet'!AU60</f>
        <v>5000000</v>
      </c>
      <c r="E48" s="6">
        <f>'3.a.számú melléklet'!AV60</f>
        <v>7572520</v>
      </c>
      <c r="F48" s="6">
        <f>'3.a.számú melléklet'!AW60</f>
        <v>7572520</v>
      </c>
      <c r="G48" s="6">
        <f>'3.a.számú melléklet'!AX60</f>
        <v>7572520</v>
      </c>
      <c r="H48" s="6">
        <f>'3.a.számú melléklet'!AY60</f>
        <v>7572520</v>
      </c>
      <c r="I48" s="47"/>
      <c r="J48" s="25" t="s">
        <v>535</v>
      </c>
      <c r="K48" s="6">
        <v>8585000</v>
      </c>
      <c r="L48" s="6">
        <f>'4.számú melléklet'!BD56</f>
        <v>42494750</v>
      </c>
      <c r="M48" s="6">
        <f>'4.számú melléklet'!BE56</f>
        <v>52061768</v>
      </c>
      <c r="N48" s="6">
        <f>'4.számú melléklet'!BF56</f>
        <v>51312541</v>
      </c>
      <c r="O48" s="6">
        <f>'4.számú melléklet'!BG56</f>
        <v>35851435</v>
      </c>
      <c r="P48" s="6">
        <f>'4.számú melléklet'!BH56</f>
        <v>32376540</v>
      </c>
    </row>
    <row r="49" spans="1:16" ht="15" customHeight="1" x14ac:dyDescent="0.2">
      <c r="A49" s="47"/>
      <c r="B49" s="25" t="s">
        <v>526</v>
      </c>
      <c r="C49" s="6">
        <v>1500000</v>
      </c>
      <c r="D49" s="6">
        <f>'3.a.számú melléklet'!AZ60</f>
        <v>880000</v>
      </c>
      <c r="E49" s="6">
        <f>'3.a.számú melléklet'!BA60</f>
        <v>880000</v>
      </c>
      <c r="F49" s="6">
        <f>'3.a.számú melléklet'!BB60</f>
        <v>880000</v>
      </c>
      <c r="G49" s="6">
        <f>'3.a.számú melléklet'!BC60</f>
        <v>909178</v>
      </c>
      <c r="H49" s="6">
        <f>'3.a.számú melléklet'!BD60</f>
        <v>909178</v>
      </c>
      <c r="I49" s="47"/>
      <c r="J49" s="25" t="s">
        <v>536</v>
      </c>
      <c r="K49" s="6"/>
      <c r="L49" s="6"/>
      <c r="M49" s="6"/>
      <c r="N49" s="6"/>
      <c r="O49" s="6"/>
      <c r="P49" s="6"/>
    </row>
    <row r="50" spans="1:16" ht="15" customHeight="1" x14ac:dyDescent="0.2">
      <c r="A50" s="47"/>
      <c r="B50" s="25" t="s">
        <v>527</v>
      </c>
      <c r="C50" s="6">
        <v>641000</v>
      </c>
      <c r="D50" s="6">
        <f>'3.a.számú melléklet'!BE60</f>
        <v>509844</v>
      </c>
      <c r="E50" s="6">
        <f>'3.a.számú melléklet'!BF60</f>
        <v>816025</v>
      </c>
      <c r="F50" s="6">
        <f>'3.a.számú melléklet'!BG60</f>
        <v>816025</v>
      </c>
      <c r="G50" s="6">
        <f>'3.a.számú melléklet'!BH60</f>
        <v>1047364</v>
      </c>
      <c r="H50" s="6">
        <f>'3.a.számú melléklet'!BI60</f>
        <v>1047364</v>
      </c>
      <c r="I50" s="47"/>
      <c r="J50" s="25" t="s">
        <v>537</v>
      </c>
      <c r="K50" s="6">
        <v>2905000</v>
      </c>
      <c r="L50" s="6">
        <v>2905000</v>
      </c>
      <c r="M50" s="6">
        <v>2905000</v>
      </c>
      <c r="N50" s="6">
        <v>2905000</v>
      </c>
      <c r="O50" s="6">
        <f>'4.számú melléklet'!BV56</f>
        <v>12695852</v>
      </c>
      <c r="P50" s="6">
        <f>'4.számú melléklet'!BW56</f>
        <v>2095852</v>
      </c>
    </row>
    <row r="51" spans="1:16" ht="15" customHeight="1" x14ac:dyDescent="0.2">
      <c r="A51" s="47"/>
      <c r="B51" s="25"/>
      <c r="C51" s="6"/>
      <c r="D51" s="6"/>
      <c r="E51" s="6"/>
      <c r="F51" s="6"/>
      <c r="G51" s="6"/>
      <c r="H51" s="6"/>
      <c r="I51" s="47"/>
      <c r="J51" s="25" t="s">
        <v>538</v>
      </c>
      <c r="K51" s="6">
        <v>1000000</v>
      </c>
      <c r="L51" s="6">
        <f>'4.számú melléklet'!BN56</f>
        <v>1000000</v>
      </c>
      <c r="M51" s="6">
        <f>'4.számú melléklet'!BO56</f>
        <v>1000000</v>
      </c>
      <c r="N51" s="6">
        <f>'4.számú melléklet'!BP56</f>
        <v>1000000</v>
      </c>
      <c r="O51" s="6">
        <f>'4.számú melléklet'!BQ56</f>
        <v>1000000</v>
      </c>
      <c r="P51" s="6">
        <f>'4.számú melléklet'!BR56</f>
        <v>0</v>
      </c>
    </row>
    <row r="52" spans="1:16" ht="15" customHeight="1" x14ac:dyDescent="0.25">
      <c r="A52" s="47"/>
      <c r="B52" s="9"/>
      <c r="C52" s="145"/>
      <c r="D52" s="145"/>
      <c r="E52" s="145"/>
      <c r="F52" s="145"/>
      <c r="G52" s="145"/>
      <c r="H52" s="145"/>
      <c r="I52" s="47"/>
      <c r="J52" s="25" t="s">
        <v>600</v>
      </c>
      <c r="K52" s="138">
        <v>19400000</v>
      </c>
      <c r="L52" s="138"/>
      <c r="M52" s="138"/>
      <c r="N52" s="145"/>
      <c r="O52" s="138"/>
      <c r="P52" s="145"/>
    </row>
    <row r="53" spans="1:16" s="92" customFormat="1" ht="15.75" x14ac:dyDescent="0.25">
      <c r="A53" s="47"/>
      <c r="B53" s="495" t="s">
        <v>41</v>
      </c>
      <c r="C53" s="257">
        <f t="shared" ref="C53:H53" si="12">SUM(C47:C52)</f>
        <v>2141000</v>
      </c>
      <c r="D53" s="257">
        <f t="shared" si="12"/>
        <v>6389844</v>
      </c>
      <c r="E53" s="257">
        <f t="shared" si="12"/>
        <v>9268545</v>
      </c>
      <c r="F53" s="257">
        <f t="shared" si="12"/>
        <v>9268545</v>
      </c>
      <c r="G53" s="257">
        <f t="shared" si="12"/>
        <v>17824908</v>
      </c>
      <c r="H53" s="257">
        <f t="shared" si="12"/>
        <v>14804091</v>
      </c>
      <c r="I53" s="221"/>
      <c r="J53" s="495" t="s">
        <v>41</v>
      </c>
      <c r="K53" s="257">
        <f t="shared" ref="K53:P53" si="13">SUM(K47:K52)</f>
        <v>117175000</v>
      </c>
      <c r="L53" s="257">
        <f t="shared" si="13"/>
        <v>110737735</v>
      </c>
      <c r="M53" s="257">
        <f t="shared" si="13"/>
        <v>127993421</v>
      </c>
      <c r="N53" s="257">
        <f t="shared" si="13"/>
        <v>127398906</v>
      </c>
      <c r="O53" s="257">
        <f t="shared" si="13"/>
        <v>132894627</v>
      </c>
      <c r="P53" s="257">
        <f t="shared" si="13"/>
        <v>96426412</v>
      </c>
    </row>
    <row r="54" spans="1:16" s="92" customFormat="1" ht="15.75" x14ac:dyDescent="0.2">
      <c r="A54" s="48" t="s">
        <v>43</v>
      </c>
      <c r="B54" s="9" t="s">
        <v>49</v>
      </c>
      <c r="C54" s="6"/>
      <c r="D54" s="6"/>
      <c r="E54" s="6"/>
      <c r="F54" s="6"/>
      <c r="G54" s="6"/>
      <c r="H54" s="6"/>
      <c r="I54" s="48" t="s">
        <v>43</v>
      </c>
      <c r="J54" s="9" t="s">
        <v>49</v>
      </c>
      <c r="K54" s="6"/>
      <c r="L54" s="6"/>
      <c r="M54" s="6"/>
      <c r="N54" s="6"/>
      <c r="O54" s="6"/>
      <c r="P54" s="6"/>
    </row>
    <row r="55" spans="1:16" s="92" customFormat="1" ht="15" x14ac:dyDescent="0.2">
      <c r="A55" s="47"/>
      <c r="B55" s="25"/>
      <c r="C55" s="6"/>
      <c r="D55" s="6"/>
      <c r="E55" s="6"/>
      <c r="F55" s="6"/>
      <c r="G55" s="6"/>
      <c r="H55" s="6"/>
      <c r="I55" s="47"/>
      <c r="J55" s="25" t="s">
        <v>282</v>
      </c>
      <c r="K55" s="6">
        <v>500000</v>
      </c>
      <c r="L55" s="6">
        <f>'4.számú melléklet'!AY63</f>
        <v>1270000</v>
      </c>
      <c r="M55" s="6">
        <f>'4.számú melléklet'!AZ63</f>
        <v>3270000</v>
      </c>
      <c r="N55" s="6">
        <f>'4.számú melléklet'!BA63</f>
        <v>3270000</v>
      </c>
      <c r="O55" s="6">
        <f>'4.számú melléklet'!BB63</f>
        <v>3270000</v>
      </c>
      <c r="P55" s="6">
        <f>'4.számú melléklet'!BC63</f>
        <v>2538507</v>
      </c>
    </row>
    <row r="56" spans="1:16" s="92" customFormat="1" ht="15.75" x14ac:dyDescent="0.2">
      <c r="A56" s="47"/>
      <c r="B56" s="495" t="s">
        <v>50</v>
      </c>
      <c r="C56" s="222">
        <f t="shared" ref="C56:H56" si="14">SUM(C55)</f>
        <v>0</v>
      </c>
      <c r="D56" s="222">
        <f t="shared" si="14"/>
        <v>0</v>
      </c>
      <c r="E56" s="222">
        <f t="shared" si="14"/>
        <v>0</v>
      </c>
      <c r="F56" s="222">
        <f t="shared" ref="F56:G56" si="15">SUM(F55)</f>
        <v>0</v>
      </c>
      <c r="G56" s="222">
        <f t="shared" si="15"/>
        <v>0</v>
      </c>
      <c r="H56" s="222">
        <f t="shared" si="14"/>
        <v>0</v>
      </c>
      <c r="I56" s="221"/>
      <c r="J56" s="495" t="s">
        <v>50</v>
      </c>
      <c r="K56" s="222">
        <f t="shared" ref="K56:P56" si="16">SUM(K55)</f>
        <v>500000</v>
      </c>
      <c r="L56" s="222">
        <f t="shared" si="16"/>
        <v>1270000</v>
      </c>
      <c r="M56" s="222">
        <f t="shared" si="16"/>
        <v>3270000</v>
      </c>
      <c r="N56" s="222">
        <f t="shared" si="16"/>
        <v>3270000</v>
      </c>
      <c r="O56" s="222">
        <f t="shared" si="16"/>
        <v>3270000</v>
      </c>
      <c r="P56" s="222">
        <f t="shared" si="16"/>
        <v>2538507</v>
      </c>
    </row>
    <row r="57" spans="1:16" s="92" customFormat="1" ht="15.75" x14ac:dyDescent="0.2">
      <c r="A57" s="48" t="s">
        <v>44</v>
      </c>
      <c r="B57" s="9" t="s">
        <v>296</v>
      </c>
      <c r="C57" s="6"/>
      <c r="D57" s="6"/>
      <c r="E57" s="6"/>
      <c r="F57" s="6"/>
      <c r="G57" s="6"/>
      <c r="H57" s="6"/>
      <c r="I57" s="48" t="s">
        <v>44</v>
      </c>
      <c r="J57" s="9" t="s">
        <v>296</v>
      </c>
      <c r="K57" s="6"/>
      <c r="L57" s="6"/>
      <c r="M57" s="6"/>
      <c r="N57" s="6"/>
      <c r="O57" s="6"/>
      <c r="P57" s="6"/>
    </row>
    <row r="58" spans="1:16" ht="15" customHeight="1" x14ac:dyDescent="0.2">
      <c r="A58" s="47"/>
      <c r="B58" s="25"/>
      <c r="C58" s="6"/>
      <c r="D58" s="6"/>
      <c r="E58" s="6"/>
      <c r="F58" s="6"/>
      <c r="G58" s="6"/>
      <c r="H58" s="6"/>
      <c r="I58" s="47"/>
      <c r="J58" s="25" t="s">
        <v>321</v>
      </c>
      <c r="K58" s="6">
        <v>300000</v>
      </c>
      <c r="L58" s="6">
        <f>'4.számú melléklet'!AY77</f>
        <v>5500000</v>
      </c>
      <c r="M58" s="6">
        <f>'4.számú melléklet'!AZ77</f>
        <v>5500000</v>
      </c>
      <c r="N58" s="6">
        <f>'4.számú melléklet'!BA77</f>
        <v>3485780</v>
      </c>
      <c r="O58" s="6">
        <f>'4.számú melléklet'!BB77</f>
        <v>3485780</v>
      </c>
      <c r="P58" s="6">
        <f>'4.számú melléklet'!BC77</f>
        <v>1656005</v>
      </c>
    </row>
    <row r="59" spans="1:16" ht="15" customHeight="1" x14ac:dyDescent="0.2">
      <c r="A59" s="47"/>
      <c r="B59" s="495" t="s">
        <v>300</v>
      </c>
      <c r="C59" s="222">
        <f t="shared" ref="C59:E59" si="17">SUM(C58)</f>
        <v>0</v>
      </c>
      <c r="D59" s="222">
        <f t="shared" si="17"/>
        <v>0</v>
      </c>
      <c r="E59" s="222">
        <f t="shared" si="17"/>
        <v>0</v>
      </c>
      <c r="F59" s="222">
        <f>SUM(F58)</f>
        <v>0</v>
      </c>
      <c r="G59" s="222">
        <f>SUM(G58)</f>
        <v>0</v>
      </c>
      <c r="H59" s="222">
        <f>SUM(H58)</f>
        <v>0</v>
      </c>
      <c r="I59" s="221"/>
      <c r="J59" s="495" t="s">
        <v>300</v>
      </c>
      <c r="K59" s="222">
        <f t="shared" ref="K59:P59" si="18">SUM(K58)</f>
        <v>300000</v>
      </c>
      <c r="L59" s="222">
        <f t="shared" si="18"/>
        <v>5500000</v>
      </c>
      <c r="M59" s="222">
        <f t="shared" si="18"/>
        <v>5500000</v>
      </c>
      <c r="N59" s="222">
        <f t="shared" si="18"/>
        <v>3485780</v>
      </c>
      <c r="O59" s="222">
        <f t="shared" si="18"/>
        <v>3485780</v>
      </c>
      <c r="P59" s="222">
        <f t="shared" si="18"/>
        <v>1656005</v>
      </c>
    </row>
    <row r="60" spans="1:16" ht="15" customHeight="1" x14ac:dyDescent="0.2">
      <c r="A60" s="48" t="s">
        <v>297</v>
      </c>
      <c r="B60" s="9" t="s">
        <v>298</v>
      </c>
      <c r="C60" s="6"/>
      <c r="D60" s="6"/>
      <c r="E60" s="6"/>
      <c r="F60" s="6"/>
      <c r="G60" s="6"/>
      <c r="H60" s="6"/>
      <c r="I60" s="48" t="s">
        <v>297</v>
      </c>
      <c r="J60" s="9" t="s">
        <v>298</v>
      </c>
      <c r="K60" s="6"/>
      <c r="L60" s="6"/>
      <c r="M60" s="6"/>
      <c r="N60" s="6"/>
      <c r="O60" s="6"/>
      <c r="P60" s="6"/>
    </row>
    <row r="61" spans="1:16" ht="15" customHeight="1" x14ac:dyDescent="0.2">
      <c r="A61" s="47"/>
      <c r="B61" s="25"/>
      <c r="C61" s="6"/>
      <c r="D61" s="6"/>
      <c r="E61" s="6"/>
      <c r="F61" s="6"/>
      <c r="G61" s="6"/>
      <c r="H61" s="6"/>
      <c r="I61" s="47"/>
      <c r="J61" s="25" t="s">
        <v>315</v>
      </c>
      <c r="K61" s="6"/>
      <c r="L61" s="6">
        <f>'4.számú melléklet'!AY83</f>
        <v>360000</v>
      </c>
      <c r="M61" s="6">
        <f>'4.számú melléklet'!AZ83</f>
        <v>360000</v>
      </c>
      <c r="N61" s="6">
        <f>'4.számú melléklet'!BA83</f>
        <v>360000</v>
      </c>
      <c r="O61" s="6">
        <f>'4.számú melléklet'!BB83</f>
        <v>1314799</v>
      </c>
      <c r="P61" s="6">
        <f>'4.számú melléklet'!BC83</f>
        <v>1314799</v>
      </c>
    </row>
    <row r="62" spans="1:16" ht="15" customHeight="1" x14ac:dyDescent="0.2">
      <c r="A62" s="47"/>
      <c r="B62" s="495" t="s">
        <v>302</v>
      </c>
      <c r="C62" s="222">
        <f t="shared" ref="C62:H62" si="19">C61</f>
        <v>0</v>
      </c>
      <c r="D62" s="222">
        <f t="shared" si="19"/>
        <v>0</v>
      </c>
      <c r="E62" s="222">
        <f t="shared" si="19"/>
        <v>0</v>
      </c>
      <c r="F62" s="222">
        <f t="shared" si="19"/>
        <v>0</v>
      </c>
      <c r="G62" s="222">
        <f t="shared" si="19"/>
        <v>0</v>
      </c>
      <c r="H62" s="222">
        <f t="shared" si="19"/>
        <v>0</v>
      </c>
      <c r="I62" s="221"/>
      <c r="J62" s="495" t="s">
        <v>302</v>
      </c>
      <c r="K62" s="222">
        <f t="shared" ref="K62:P62" si="20">K61</f>
        <v>0</v>
      </c>
      <c r="L62" s="222">
        <f t="shared" si="20"/>
        <v>360000</v>
      </c>
      <c r="M62" s="222">
        <f t="shared" si="20"/>
        <v>360000</v>
      </c>
      <c r="N62" s="222">
        <f t="shared" si="20"/>
        <v>360000</v>
      </c>
      <c r="O62" s="222">
        <f t="shared" si="20"/>
        <v>1314799</v>
      </c>
      <c r="P62" s="222">
        <f t="shared" si="20"/>
        <v>1314799</v>
      </c>
    </row>
    <row r="63" spans="1:16" ht="15" customHeight="1" x14ac:dyDescent="0.2">
      <c r="A63" s="505" t="s">
        <v>272</v>
      </c>
      <c r="B63" s="505"/>
      <c r="C63" s="255">
        <f t="shared" ref="C63:H63" si="21">C53+C56+C59+C62</f>
        <v>2141000</v>
      </c>
      <c r="D63" s="255">
        <f t="shared" si="21"/>
        <v>6389844</v>
      </c>
      <c r="E63" s="255">
        <f t="shared" si="21"/>
        <v>9268545</v>
      </c>
      <c r="F63" s="255">
        <f t="shared" si="21"/>
        <v>9268545</v>
      </c>
      <c r="G63" s="255">
        <f t="shared" si="21"/>
        <v>17824908</v>
      </c>
      <c r="H63" s="255">
        <f t="shared" si="21"/>
        <v>14804091</v>
      </c>
      <c r="I63" s="258" t="s">
        <v>273</v>
      </c>
      <c r="J63" s="258"/>
      <c r="K63" s="255">
        <f t="shared" ref="K63:P63" si="22">K53+K56+K59+K62</f>
        <v>117975000</v>
      </c>
      <c r="L63" s="255">
        <f t="shared" si="22"/>
        <v>117867735</v>
      </c>
      <c r="M63" s="255">
        <f t="shared" si="22"/>
        <v>137123421</v>
      </c>
      <c r="N63" s="255">
        <f t="shared" si="22"/>
        <v>134514686</v>
      </c>
      <c r="O63" s="255">
        <f t="shared" si="22"/>
        <v>140965206</v>
      </c>
      <c r="P63" s="255">
        <f t="shared" si="22"/>
        <v>101935723</v>
      </c>
    </row>
    <row r="64" spans="1:16" ht="15" customHeight="1" x14ac:dyDescent="0.2">
      <c r="A64" s="147" t="s">
        <v>285</v>
      </c>
      <c r="B64" s="147"/>
      <c r="C64" s="44"/>
      <c r="D64" s="44"/>
      <c r="E64" s="44"/>
      <c r="F64" s="44"/>
      <c r="G64" s="44"/>
      <c r="H64" s="44"/>
      <c r="I64" s="147" t="s">
        <v>266</v>
      </c>
      <c r="J64" s="147"/>
      <c r="K64" s="44"/>
      <c r="L64" s="44"/>
      <c r="M64" s="44"/>
      <c r="N64" s="44"/>
      <c r="O64" s="44"/>
      <c r="P64" s="44"/>
    </row>
    <row r="65" spans="1:16" ht="15" customHeight="1" x14ac:dyDescent="0.2">
      <c r="A65" s="48" t="s">
        <v>42</v>
      </c>
      <c r="B65" s="55" t="s">
        <v>37</v>
      </c>
      <c r="C65" s="44"/>
      <c r="D65" s="44"/>
      <c r="E65" s="44"/>
      <c r="F65" s="44"/>
      <c r="G65" s="44"/>
      <c r="H65" s="44"/>
      <c r="I65" s="48" t="s">
        <v>42</v>
      </c>
      <c r="J65" s="55" t="s">
        <v>37</v>
      </c>
      <c r="K65" s="44"/>
      <c r="L65" s="44"/>
      <c r="M65" s="44"/>
      <c r="N65" s="44"/>
      <c r="O65" s="44"/>
      <c r="P65" s="44"/>
    </row>
    <row r="66" spans="1:16" ht="15" customHeight="1" x14ac:dyDescent="0.2">
      <c r="A66" s="47"/>
      <c r="B66" s="143" t="s">
        <v>528</v>
      </c>
      <c r="C66" s="144">
        <v>57377000</v>
      </c>
      <c r="D66" s="144"/>
      <c r="E66" s="144"/>
      <c r="F66" s="144"/>
      <c r="G66" s="144"/>
      <c r="H66" s="144"/>
      <c r="I66" s="47"/>
      <c r="J66" s="143" t="s">
        <v>539</v>
      </c>
      <c r="K66" s="144">
        <v>10000000</v>
      </c>
      <c r="L66" s="144">
        <f>'4.számú melléklet'!BX56</f>
        <v>10000000</v>
      </c>
      <c r="M66" s="144">
        <f>'4.számú melléklet'!BY56</f>
        <v>10000000</v>
      </c>
      <c r="N66" s="144">
        <f>'4.számú melléklet'!BZ56</f>
        <v>10000000</v>
      </c>
      <c r="O66" s="144">
        <f>'4.számú melléklet'!CA56</f>
        <v>10000000</v>
      </c>
      <c r="P66" s="144">
        <f>'4.számú melléklet'!CB56</f>
        <v>10000000</v>
      </c>
    </row>
    <row r="67" spans="1:16" ht="15" customHeight="1" x14ac:dyDescent="0.2">
      <c r="A67" s="47"/>
      <c r="B67" s="143" t="s">
        <v>529</v>
      </c>
      <c r="C67" s="144"/>
      <c r="D67" s="144"/>
      <c r="E67" s="144"/>
      <c r="F67" s="144"/>
      <c r="G67" s="144"/>
      <c r="H67" s="144"/>
      <c r="I67" s="47"/>
      <c r="J67" s="143"/>
      <c r="K67" s="144"/>
      <c r="L67" s="144"/>
      <c r="M67" s="144"/>
      <c r="N67" s="144"/>
      <c r="O67" s="144"/>
      <c r="P67" s="144"/>
    </row>
    <row r="68" spans="1:16" ht="15" customHeight="1" x14ac:dyDescent="0.2">
      <c r="A68" s="48" t="s">
        <v>43</v>
      </c>
      <c r="B68" s="9" t="s">
        <v>49</v>
      </c>
      <c r="C68" s="24"/>
      <c r="D68" s="24"/>
      <c r="E68" s="24"/>
      <c r="F68" s="24"/>
      <c r="G68" s="24"/>
      <c r="H68" s="24"/>
      <c r="I68" s="48" t="s">
        <v>43</v>
      </c>
      <c r="J68" s="9" t="s">
        <v>49</v>
      </c>
      <c r="K68" s="24"/>
      <c r="L68" s="24"/>
      <c r="M68" s="24"/>
      <c r="N68" s="24"/>
      <c r="O68" s="24"/>
      <c r="P68" s="24"/>
    </row>
    <row r="69" spans="1:16" ht="15" customHeight="1" x14ac:dyDescent="0.2">
      <c r="A69" s="47"/>
      <c r="B69" s="148" t="s">
        <v>496</v>
      </c>
      <c r="C69" s="136">
        <v>500000</v>
      </c>
      <c r="D69" s="136"/>
      <c r="E69" s="136"/>
      <c r="F69" s="136"/>
      <c r="G69" s="136"/>
      <c r="H69" s="136"/>
      <c r="I69" s="47"/>
      <c r="J69" s="148"/>
      <c r="K69" s="136"/>
      <c r="L69" s="136"/>
      <c r="M69" s="136"/>
      <c r="N69" s="136"/>
      <c r="O69" s="136"/>
      <c r="P69" s="136"/>
    </row>
    <row r="70" spans="1:16" ht="15" customHeight="1" x14ac:dyDescent="0.2">
      <c r="A70" s="48" t="s">
        <v>44</v>
      </c>
      <c r="B70" s="9" t="s">
        <v>296</v>
      </c>
      <c r="C70" s="136"/>
      <c r="D70" s="136"/>
      <c r="E70" s="136"/>
      <c r="F70" s="136"/>
      <c r="G70" s="136"/>
      <c r="H70" s="136"/>
      <c r="I70" s="48" t="s">
        <v>44</v>
      </c>
      <c r="J70" s="9" t="s">
        <v>296</v>
      </c>
      <c r="K70" s="136"/>
      <c r="L70" s="136"/>
      <c r="M70" s="136"/>
      <c r="N70" s="136"/>
      <c r="O70" s="136"/>
      <c r="P70" s="136"/>
    </row>
    <row r="71" spans="1:16" ht="15" customHeight="1" x14ac:dyDescent="0.2">
      <c r="A71" s="48"/>
      <c r="B71" s="148" t="s">
        <v>530</v>
      </c>
      <c r="C71" s="136"/>
      <c r="D71" s="136"/>
      <c r="E71" s="136"/>
      <c r="F71" s="136"/>
      <c r="G71" s="136"/>
      <c r="H71" s="136"/>
      <c r="I71" s="48"/>
      <c r="J71" s="148"/>
      <c r="K71" s="136"/>
      <c r="L71" s="136"/>
      <c r="M71" s="136"/>
      <c r="N71" s="136"/>
      <c r="O71" s="136"/>
      <c r="P71" s="136"/>
    </row>
    <row r="72" spans="1:16" ht="15" customHeight="1" x14ac:dyDescent="0.2">
      <c r="A72" s="48" t="s">
        <v>297</v>
      </c>
      <c r="B72" s="9" t="s">
        <v>298</v>
      </c>
      <c r="C72" s="136"/>
      <c r="D72" s="136"/>
      <c r="E72" s="136"/>
      <c r="F72" s="136"/>
      <c r="G72" s="136"/>
      <c r="H72" s="136"/>
      <c r="I72" s="48" t="s">
        <v>297</v>
      </c>
      <c r="J72" s="9" t="s">
        <v>298</v>
      </c>
      <c r="K72" s="136"/>
      <c r="L72" s="136"/>
      <c r="M72" s="136"/>
      <c r="N72" s="136"/>
      <c r="O72" s="136"/>
      <c r="P72" s="136"/>
    </row>
    <row r="73" spans="1:16" ht="15" customHeight="1" x14ac:dyDescent="0.2">
      <c r="A73" s="48"/>
      <c r="B73" s="148" t="s">
        <v>531</v>
      </c>
      <c r="C73" s="136"/>
      <c r="D73" s="136"/>
      <c r="E73" s="136"/>
      <c r="F73" s="136"/>
      <c r="G73" s="136"/>
      <c r="H73" s="136"/>
      <c r="I73" s="48"/>
      <c r="J73" s="148"/>
      <c r="K73" s="136"/>
      <c r="L73" s="136"/>
      <c r="M73" s="136"/>
      <c r="N73" s="136"/>
      <c r="O73" s="136"/>
      <c r="P73" s="136"/>
    </row>
    <row r="74" spans="1:16" ht="15" customHeight="1" x14ac:dyDescent="0.2">
      <c r="A74" s="606" t="s">
        <v>264</v>
      </c>
      <c r="B74" s="606"/>
      <c r="C74" s="210">
        <f t="shared" ref="C74:H74" si="23">SUM(C66+C67+C69+C71+C73)</f>
        <v>57877000</v>
      </c>
      <c r="D74" s="210">
        <f t="shared" si="23"/>
        <v>0</v>
      </c>
      <c r="E74" s="210">
        <f t="shared" si="23"/>
        <v>0</v>
      </c>
      <c r="F74" s="210">
        <f t="shared" si="23"/>
        <v>0</v>
      </c>
      <c r="G74" s="210">
        <f t="shared" si="23"/>
        <v>0</v>
      </c>
      <c r="H74" s="210">
        <f t="shared" si="23"/>
        <v>0</v>
      </c>
      <c r="I74" s="606" t="s">
        <v>266</v>
      </c>
      <c r="J74" s="606"/>
      <c r="K74" s="210">
        <f>SUM(K66:K73)</f>
        <v>10000000</v>
      </c>
      <c r="L74" s="210">
        <f>SUM(L66:L73)</f>
        <v>10000000</v>
      </c>
      <c r="M74" s="210">
        <f>SUM(M66+M67+M69+M71+M73)</f>
        <v>10000000</v>
      </c>
      <c r="N74" s="210">
        <f>SUM(N66+N67+N69+N71+N73)</f>
        <v>10000000</v>
      </c>
      <c r="O74" s="210">
        <f>SUM(O66+O67+O69+O71+O73)</f>
        <v>10000000</v>
      </c>
      <c r="P74" s="210">
        <f>SUM(P66+P67+P69+P71+P73)</f>
        <v>10000000</v>
      </c>
    </row>
    <row r="75" spans="1:16" ht="15" customHeight="1" x14ac:dyDescent="0.2">
      <c r="A75" s="602" t="s">
        <v>261</v>
      </c>
      <c r="B75" s="602"/>
      <c r="C75" s="259">
        <f t="shared" ref="C75:H75" si="24">C63+C74</f>
        <v>60018000</v>
      </c>
      <c r="D75" s="259">
        <f t="shared" si="24"/>
        <v>6389844</v>
      </c>
      <c r="E75" s="259">
        <f t="shared" si="24"/>
        <v>9268545</v>
      </c>
      <c r="F75" s="259">
        <f t="shared" si="24"/>
        <v>9268545</v>
      </c>
      <c r="G75" s="259">
        <f t="shared" si="24"/>
        <v>17824908</v>
      </c>
      <c r="H75" s="259">
        <f t="shared" si="24"/>
        <v>14804091</v>
      </c>
      <c r="I75" s="602" t="s">
        <v>305</v>
      </c>
      <c r="J75" s="602" t="s">
        <v>248</v>
      </c>
      <c r="K75" s="259">
        <f t="shared" ref="K75:P75" si="25">K63+K74</f>
        <v>127975000</v>
      </c>
      <c r="L75" s="259">
        <f t="shared" si="25"/>
        <v>127867735</v>
      </c>
      <c r="M75" s="259">
        <f t="shared" si="25"/>
        <v>147123421</v>
      </c>
      <c r="N75" s="259">
        <f t="shared" si="25"/>
        <v>144514686</v>
      </c>
      <c r="O75" s="259">
        <f t="shared" si="25"/>
        <v>150965206</v>
      </c>
      <c r="P75" s="259">
        <f t="shared" si="25"/>
        <v>111935723</v>
      </c>
    </row>
    <row r="76" spans="1:16" ht="15" customHeight="1" x14ac:dyDescent="0.2">
      <c r="A76" s="604" t="s">
        <v>29</v>
      </c>
      <c r="B76" s="604"/>
      <c r="C76" s="178">
        <f t="shared" ref="C76:H76" si="26">C42+C75</f>
        <v>980853335</v>
      </c>
      <c r="D76" s="178">
        <f t="shared" si="26"/>
        <v>1128405000</v>
      </c>
      <c r="E76" s="178">
        <f t="shared" si="26"/>
        <v>1355232084</v>
      </c>
      <c r="F76" s="178">
        <f t="shared" si="26"/>
        <v>1364815514</v>
      </c>
      <c r="G76" s="178">
        <f t="shared" si="26"/>
        <v>1317925288</v>
      </c>
      <c r="H76" s="178">
        <f t="shared" si="26"/>
        <v>1314292408</v>
      </c>
      <c r="I76" s="604" t="s">
        <v>304</v>
      </c>
      <c r="J76" s="604" t="s">
        <v>166</v>
      </c>
      <c r="K76" s="178">
        <f t="shared" ref="K76:P76" si="27">K42+K75</f>
        <v>980853335</v>
      </c>
      <c r="L76" s="178">
        <f t="shared" si="27"/>
        <v>1128405000</v>
      </c>
      <c r="M76" s="178">
        <f t="shared" si="27"/>
        <v>1355232084</v>
      </c>
      <c r="N76" s="178">
        <f t="shared" si="27"/>
        <v>1364815514</v>
      </c>
      <c r="O76" s="178">
        <f t="shared" si="27"/>
        <v>1317925288</v>
      </c>
      <c r="P76" s="178">
        <f t="shared" si="27"/>
        <v>1249514842</v>
      </c>
    </row>
    <row r="77" spans="1:16" s="1" customFormat="1" x14ac:dyDescent="0.2">
      <c r="A77" s="219"/>
      <c r="B77" s="219"/>
      <c r="I77" s="219"/>
    </row>
    <row r="78" spans="1:16" s="1" customFormat="1" x14ac:dyDescent="0.2">
      <c r="A78" s="219"/>
      <c r="B78" s="219"/>
      <c r="I78" s="219"/>
    </row>
    <row r="79" spans="1:16" s="1" customFormat="1" x14ac:dyDescent="0.2">
      <c r="I79" s="219"/>
    </row>
    <row r="80" spans="1:16" s="1" customFormat="1" x14ac:dyDescent="0.2">
      <c r="I80" s="219"/>
    </row>
    <row r="81" spans="9:9" s="1" customFormat="1" x14ac:dyDescent="0.2">
      <c r="I81" s="219"/>
    </row>
    <row r="82" spans="9:9" s="1" customFormat="1" x14ac:dyDescent="0.2">
      <c r="I82" s="220"/>
    </row>
    <row r="83" spans="9:9" s="1" customFormat="1" x14ac:dyDescent="0.2"/>
    <row r="84" spans="9:9" s="1" customFormat="1" x14ac:dyDescent="0.2"/>
    <row r="85" spans="9:9" s="1" customFormat="1" x14ac:dyDescent="0.2"/>
    <row r="86" spans="9:9" s="1" customFormat="1" x14ac:dyDescent="0.2"/>
    <row r="87" spans="9:9" s="1" customFormat="1" x14ac:dyDescent="0.2"/>
    <row r="88" spans="9:9" s="1" customFormat="1" x14ac:dyDescent="0.2"/>
    <row r="89" spans="9:9" s="1" customFormat="1" x14ac:dyDescent="0.2"/>
    <row r="90" spans="9:9" s="1" customFormat="1" x14ac:dyDescent="0.2"/>
    <row r="91" spans="9:9" s="1" customFormat="1" x14ac:dyDescent="0.2"/>
    <row r="92" spans="9:9" s="1" customFormat="1" x14ac:dyDescent="0.2"/>
    <row r="93" spans="9:9" s="1" customFormat="1" x14ac:dyDescent="0.2"/>
    <row r="94" spans="9:9" s="1" customFormat="1" x14ac:dyDescent="0.2"/>
    <row r="95" spans="9:9" s="1" customFormat="1" x14ac:dyDescent="0.2"/>
    <row r="96" spans="9:9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</sheetData>
  <mergeCells count="34">
    <mergeCell ref="A29:B29"/>
    <mergeCell ref="I29:J29"/>
    <mergeCell ref="A41:B41"/>
    <mergeCell ref="I41:J41"/>
    <mergeCell ref="A76:B76"/>
    <mergeCell ref="A75:B75"/>
    <mergeCell ref="A42:B42"/>
    <mergeCell ref="I42:J42"/>
    <mergeCell ref="A45:B45"/>
    <mergeCell ref="I45:J45"/>
    <mergeCell ref="I75:J75"/>
    <mergeCell ref="I76:J76"/>
    <mergeCell ref="I74:J74"/>
    <mergeCell ref="I44:J44"/>
    <mergeCell ref="A74:B74"/>
    <mergeCell ref="A44:B44"/>
    <mergeCell ref="K1:K2"/>
    <mergeCell ref="E1:E2"/>
    <mergeCell ref="H1:H2"/>
    <mergeCell ref="F1:F2"/>
    <mergeCell ref="G1:G2"/>
    <mergeCell ref="A3:B3"/>
    <mergeCell ref="I3:J3"/>
    <mergeCell ref="J1:J2"/>
    <mergeCell ref="A1:A2"/>
    <mergeCell ref="B1:B2"/>
    <mergeCell ref="I1:I2"/>
    <mergeCell ref="D1:D2"/>
    <mergeCell ref="C1:C2"/>
    <mergeCell ref="O1:O2"/>
    <mergeCell ref="P1:P2"/>
    <mergeCell ref="N1:N2"/>
    <mergeCell ref="M1:M2"/>
    <mergeCell ref="L1:L2"/>
  </mergeCells>
  <phoneticPr fontId="0" type="noConversion"/>
  <printOptions horizontalCentered="1"/>
  <pageMargins left="0.23622047244094491" right="0.23622047244094491" top="1.0236220472440944" bottom="0.19685039370078741" header="0.27559055118110237" footer="0.19685039370078741"/>
  <pageSetup paperSize="9" scale="54" fitToHeight="0" orientation="landscape" horizontalDpi="4294967294" r:id="rId1"/>
  <headerFooter alignWithMargins="0">
    <oddHeader>&amp;C&amp;"Garamond,Félkövér"&amp;12 5/2018 (IV.27.) számú költségvetési rendelethez
ZALAKAROS VÁROS ÖNKORMÁNYZATA ÉS KÖLTSÉGVETÉSI SZERVEI 
2017. ÉVI MŰKÖDÉSI ÉS FELHALMOZÁSI CÉLÚ BEVÉTELEI ÉS KIADÁSAI
&amp;R&amp;A
&amp;P.oldal
forintban</oddHeader>
  </headerFooter>
  <rowBreaks count="1" manualBreakCount="1">
    <brk id="42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2:I236"/>
  <sheetViews>
    <sheetView topLeftCell="A61" zoomScaleNormal="100" zoomScaleSheetLayoutView="100" workbookViewId="0">
      <selection activeCell="H1" sqref="H1:H1048576"/>
    </sheetView>
  </sheetViews>
  <sheetFormatPr defaultRowHeight="12.75" x14ac:dyDescent="0.2"/>
  <cols>
    <col min="1" max="1" width="5.140625" style="15" customWidth="1"/>
    <col min="2" max="2" width="60.5703125" style="15" customWidth="1"/>
    <col min="3" max="3" width="13.28515625" style="15" customWidth="1"/>
    <col min="4" max="6" width="14.28515625" style="15" customWidth="1"/>
    <col min="7" max="7" width="15" style="15" customWidth="1"/>
    <col min="8" max="8" width="15.85546875" style="15" hidden="1" customWidth="1"/>
    <col min="9" max="9" width="12.5703125" style="15" customWidth="1"/>
    <col min="10" max="16384" width="9.140625" style="15"/>
  </cols>
  <sheetData>
    <row r="2" spans="1:8" ht="15" customHeight="1" x14ac:dyDescent="0.2">
      <c r="A2" s="586" t="s">
        <v>16</v>
      </c>
      <c r="B2" s="587" t="s">
        <v>12</v>
      </c>
      <c r="C2" s="586" t="s">
        <v>220</v>
      </c>
      <c r="D2" s="586" t="s">
        <v>221</v>
      </c>
      <c r="E2" s="608" t="s">
        <v>610</v>
      </c>
      <c r="F2" s="608" t="s">
        <v>811</v>
      </c>
      <c r="G2" s="608" t="s">
        <v>843</v>
      </c>
      <c r="H2" s="608" t="s">
        <v>844</v>
      </c>
    </row>
    <row r="3" spans="1:8" ht="35.25" customHeight="1" x14ac:dyDescent="0.2">
      <c r="A3" s="586"/>
      <c r="B3" s="587"/>
      <c r="C3" s="586"/>
      <c r="D3" s="586"/>
      <c r="E3" s="609"/>
      <c r="F3" s="609"/>
      <c r="G3" s="609"/>
      <c r="H3" s="609"/>
    </row>
    <row r="4" spans="1:8" ht="20.100000000000001" customHeight="1" x14ac:dyDescent="0.25">
      <c r="A4" s="22" t="s">
        <v>42</v>
      </c>
      <c r="B4" s="30" t="s">
        <v>173</v>
      </c>
      <c r="C4" s="119"/>
      <c r="D4" s="119"/>
      <c r="E4" s="119"/>
      <c r="F4" s="119"/>
      <c r="G4" s="119"/>
      <c r="H4" s="119"/>
    </row>
    <row r="5" spans="1:8" ht="20.100000000000001" customHeight="1" x14ac:dyDescent="0.25">
      <c r="A5" s="22" t="s">
        <v>21</v>
      </c>
      <c r="B5" s="30" t="s">
        <v>174</v>
      </c>
      <c r="C5" s="17"/>
      <c r="D5" s="17"/>
      <c r="E5" s="17"/>
      <c r="F5" s="17"/>
      <c r="G5" s="17"/>
      <c r="H5" s="17"/>
    </row>
    <row r="6" spans="1:8" ht="20.100000000000001" customHeight="1" x14ac:dyDescent="0.25">
      <c r="A6" s="22">
        <v>1</v>
      </c>
      <c r="B6" s="30" t="s">
        <v>203</v>
      </c>
      <c r="C6" s="17"/>
      <c r="D6" s="17"/>
      <c r="E6" s="17"/>
      <c r="F6" s="17"/>
      <c r="G6" s="17"/>
      <c r="H6" s="17"/>
    </row>
    <row r="7" spans="1:8" ht="20.100000000000001" customHeight="1" x14ac:dyDescent="0.25">
      <c r="A7" s="22"/>
      <c r="B7" s="51" t="s">
        <v>909</v>
      </c>
      <c r="C7" s="17"/>
      <c r="D7" s="17"/>
      <c r="E7" s="17"/>
      <c r="F7" s="17"/>
      <c r="G7" s="17"/>
      <c r="H7" s="17"/>
    </row>
    <row r="8" spans="1:8" ht="20.100000000000001" customHeight="1" x14ac:dyDescent="0.2">
      <c r="A8" s="22"/>
      <c r="B8" s="100" t="s">
        <v>904</v>
      </c>
      <c r="C8" s="112">
        <f>'1.a számú melléklet '!D25</f>
        <v>318274752</v>
      </c>
      <c r="D8" s="112">
        <f>'1.a számú melléklet '!G25</f>
        <v>231216000</v>
      </c>
      <c r="E8" s="112">
        <v>231216000</v>
      </c>
      <c r="F8" s="112">
        <v>231216000</v>
      </c>
      <c r="G8" s="112">
        <f>'1.a számú melléklet '!J25</f>
        <v>231216000</v>
      </c>
      <c r="H8" s="112">
        <f>'1.a számú melléklet '!M25</f>
        <v>231216000</v>
      </c>
    </row>
    <row r="9" spans="1:8" ht="20.100000000000001" customHeight="1" x14ac:dyDescent="0.2">
      <c r="A9" s="22"/>
      <c r="B9" s="96" t="s">
        <v>905</v>
      </c>
      <c r="C9" s="112">
        <f>'1.a számú melléklet '!D33</f>
        <v>44977733</v>
      </c>
      <c r="D9" s="112">
        <f>'1.a számú melléklet '!G33</f>
        <v>48650467</v>
      </c>
      <c r="E9" s="112">
        <v>48650467</v>
      </c>
      <c r="F9" s="112">
        <v>49584649</v>
      </c>
      <c r="G9" s="112">
        <v>50808178</v>
      </c>
      <c r="H9" s="112">
        <v>50808178</v>
      </c>
    </row>
    <row r="10" spans="1:8" ht="20.100000000000001" customHeight="1" x14ac:dyDescent="0.2">
      <c r="A10" s="22"/>
      <c r="B10" s="96" t="s">
        <v>906</v>
      </c>
      <c r="C10" s="112">
        <f>'1.a számú melléklet '!D46+'1.a számú melléklet '!D52</f>
        <v>57912430</v>
      </c>
      <c r="D10" s="112">
        <f>'1.a számú melléklet '!G46+'1.a számú melléklet '!G52</f>
        <v>49708348</v>
      </c>
      <c r="E10" s="112">
        <v>52382840</v>
      </c>
      <c r="F10" s="112">
        <v>54123487</v>
      </c>
      <c r="G10" s="112">
        <v>58156124</v>
      </c>
      <c r="H10" s="112">
        <v>58156124</v>
      </c>
    </row>
    <row r="11" spans="1:8" ht="20.100000000000001" customHeight="1" x14ac:dyDescent="0.2">
      <c r="A11" s="22"/>
      <c r="B11" s="96" t="s">
        <v>907</v>
      </c>
      <c r="C11" s="112">
        <f>'1.a számú melléklet '!D47</f>
        <v>2796420</v>
      </c>
      <c r="D11" s="112">
        <f>'1.a számú melléklet '!G47</f>
        <v>2815800</v>
      </c>
      <c r="E11" s="112">
        <v>3102841</v>
      </c>
      <c r="F11" s="112">
        <v>3527457</v>
      </c>
      <c r="G11" s="112">
        <v>3807704</v>
      </c>
      <c r="H11" s="112">
        <v>3807704</v>
      </c>
    </row>
    <row r="12" spans="1:8" ht="20.100000000000001" customHeight="1" x14ac:dyDescent="0.2">
      <c r="A12" s="22"/>
      <c r="B12" s="96" t="s">
        <v>908</v>
      </c>
      <c r="C12" s="112"/>
      <c r="D12" s="112"/>
      <c r="E12" s="112">
        <v>1555464</v>
      </c>
      <c r="F12" s="112">
        <v>6238629</v>
      </c>
      <c r="G12" s="112">
        <v>10864418</v>
      </c>
      <c r="H12" s="112">
        <v>10864418</v>
      </c>
    </row>
    <row r="13" spans="1:8" ht="20.100000000000001" customHeight="1" x14ac:dyDescent="0.2">
      <c r="A13" s="22"/>
      <c r="B13" s="96" t="s">
        <v>829</v>
      </c>
      <c r="C13" s="112"/>
      <c r="D13" s="112"/>
      <c r="E13" s="112"/>
      <c r="F13" s="112">
        <v>1640820</v>
      </c>
      <c r="G13" s="112">
        <f>'1.a számú melléklet '!J54</f>
        <v>1640820</v>
      </c>
      <c r="H13" s="112">
        <f>'1.a számú melléklet '!M54</f>
        <v>1640820</v>
      </c>
    </row>
    <row r="14" spans="1:8" ht="20.100000000000001" customHeight="1" x14ac:dyDescent="0.2">
      <c r="A14" s="22"/>
      <c r="B14" s="179" t="s">
        <v>175</v>
      </c>
      <c r="C14" s="223">
        <f t="shared" ref="C14:H14" si="0">SUM(C8:C13)</f>
        <v>423961335</v>
      </c>
      <c r="D14" s="223">
        <f t="shared" si="0"/>
        <v>332390615</v>
      </c>
      <c r="E14" s="223">
        <f t="shared" si="0"/>
        <v>336907612</v>
      </c>
      <c r="F14" s="223">
        <f t="shared" si="0"/>
        <v>346331042</v>
      </c>
      <c r="G14" s="223">
        <f t="shared" si="0"/>
        <v>356493244</v>
      </c>
      <c r="H14" s="223">
        <f t="shared" si="0"/>
        <v>356493244</v>
      </c>
    </row>
    <row r="15" spans="1:8" ht="20.100000000000001" customHeight="1" x14ac:dyDescent="0.2">
      <c r="A15" s="22"/>
      <c r="B15" s="520" t="s">
        <v>540</v>
      </c>
      <c r="C15" s="223"/>
      <c r="D15" s="223"/>
      <c r="E15" s="223">
        <v>11760358</v>
      </c>
      <c r="F15" s="223">
        <v>11760358</v>
      </c>
      <c r="G15" s="223">
        <v>11760358</v>
      </c>
      <c r="H15" s="223">
        <v>11760358</v>
      </c>
    </row>
    <row r="16" spans="1:8" ht="20.100000000000001" customHeight="1" x14ac:dyDescent="0.2">
      <c r="A16" s="94"/>
      <c r="B16" s="93" t="s">
        <v>903</v>
      </c>
      <c r="C16" s="112"/>
      <c r="D16" s="112"/>
      <c r="E16" s="112"/>
      <c r="F16" s="112"/>
      <c r="G16" s="112"/>
      <c r="H16" s="112"/>
    </row>
    <row r="17" spans="1:9" ht="20.100000000000001" customHeight="1" x14ac:dyDescent="0.2">
      <c r="A17" s="22"/>
      <c r="B17" s="98" t="s">
        <v>541</v>
      </c>
      <c r="C17" s="112">
        <v>8990000</v>
      </c>
      <c r="D17" s="112">
        <f>'3.a.számú melléklet'!N13</f>
        <v>12898179</v>
      </c>
      <c r="E17" s="112">
        <f>'3.a.számú melléklet'!O13</f>
        <v>47611388</v>
      </c>
      <c r="F17" s="112">
        <f>'3.a.számú melléklet'!P13</f>
        <v>47611388</v>
      </c>
      <c r="G17" s="228">
        <v>39217433</v>
      </c>
      <c r="H17" s="112">
        <v>39217433</v>
      </c>
      <c r="I17" s="383">
        <f>H17-G17</f>
        <v>0</v>
      </c>
    </row>
    <row r="18" spans="1:9" ht="20.100000000000001" customHeight="1" x14ac:dyDescent="0.2">
      <c r="A18" s="22"/>
      <c r="B18" s="98" t="s">
        <v>542</v>
      </c>
      <c r="C18" s="112">
        <v>4360000</v>
      </c>
      <c r="D18" s="112">
        <f>'3.a.számú melléklet'!N32+'3.a.számú melléklet'!N33</f>
        <v>4671600</v>
      </c>
      <c r="E18" s="112">
        <f>'3.a.számú melléklet'!O32+'3.a.számú melléklet'!O33</f>
        <v>4671600</v>
      </c>
      <c r="F18" s="112">
        <f>'3.a.számú melléklet'!P32+'3.a.számú melléklet'!P33</f>
        <v>4671600</v>
      </c>
      <c r="G18" s="228">
        <v>4726900</v>
      </c>
      <c r="H18" s="112">
        <f>'3.a.számú melléklet'!R32+'3.a.számú melléklet'!R33</f>
        <v>4726900</v>
      </c>
      <c r="I18" s="383">
        <f t="shared" ref="I18:I25" si="1">H18-G18</f>
        <v>0</v>
      </c>
    </row>
    <row r="19" spans="1:9" ht="20.100000000000001" customHeight="1" x14ac:dyDescent="0.2">
      <c r="A19" s="22"/>
      <c r="B19" s="96" t="s">
        <v>910</v>
      </c>
      <c r="C19" s="112"/>
      <c r="D19" s="112">
        <v>210000</v>
      </c>
      <c r="E19" s="112">
        <v>210000</v>
      </c>
      <c r="F19" s="112">
        <v>210000</v>
      </c>
      <c r="G19" s="228">
        <v>210000</v>
      </c>
      <c r="H19" s="112"/>
      <c r="I19" s="383"/>
    </row>
    <row r="20" spans="1:9" ht="20.100000000000001" customHeight="1" x14ac:dyDescent="0.2">
      <c r="A20" s="22"/>
      <c r="B20" s="96" t="s">
        <v>911</v>
      </c>
      <c r="C20" s="112"/>
      <c r="D20" s="112">
        <v>70000</v>
      </c>
      <c r="E20" s="112">
        <v>70000</v>
      </c>
      <c r="F20" s="112">
        <v>70000</v>
      </c>
      <c r="G20" s="228">
        <v>70000</v>
      </c>
      <c r="H20" s="112"/>
      <c r="I20" s="383"/>
    </row>
    <row r="21" spans="1:9" ht="20.100000000000001" customHeight="1" x14ac:dyDescent="0.2">
      <c r="A21" s="22"/>
      <c r="B21" s="96" t="s">
        <v>912</v>
      </c>
      <c r="C21" s="224">
        <v>18363000</v>
      </c>
      <c r="D21" s="224"/>
      <c r="E21" s="224"/>
      <c r="F21" s="224"/>
      <c r="G21" s="264"/>
      <c r="H21" s="224"/>
      <c r="I21" s="383">
        <f t="shared" si="1"/>
        <v>0</v>
      </c>
    </row>
    <row r="22" spans="1:9" ht="20.100000000000001" customHeight="1" x14ac:dyDescent="0.2">
      <c r="A22" s="22"/>
      <c r="B22" s="96" t="s">
        <v>913</v>
      </c>
      <c r="C22" s="224"/>
      <c r="D22" s="224"/>
      <c r="E22" s="224"/>
      <c r="F22" s="224"/>
      <c r="G22" s="264">
        <v>100000</v>
      </c>
      <c r="H22" s="224">
        <v>100000</v>
      </c>
      <c r="I22" s="383">
        <f t="shared" si="1"/>
        <v>0</v>
      </c>
    </row>
    <row r="23" spans="1:9" ht="20.100000000000001" customHeight="1" x14ac:dyDescent="0.2">
      <c r="A23" s="22"/>
      <c r="B23" s="96" t="s">
        <v>914</v>
      </c>
      <c r="C23" s="224"/>
      <c r="D23" s="224"/>
      <c r="E23" s="224"/>
      <c r="F23" s="224"/>
      <c r="G23" s="264">
        <v>10674</v>
      </c>
      <c r="H23" s="224">
        <v>10674</v>
      </c>
      <c r="I23" s="383">
        <f t="shared" si="1"/>
        <v>0</v>
      </c>
    </row>
    <row r="24" spans="1:9" ht="20.100000000000001" customHeight="1" x14ac:dyDescent="0.2">
      <c r="A24" s="22"/>
      <c r="B24" s="96" t="s">
        <v>915</v>
      </c>
      <c r="C24" s="224"/>
      <c r="D24" s="224"/>
      <c r="E24" s="224"/>
      <c r="F24" s="224">
        <v>160000</v>
      </c>
      <c r="G24" s="264">
        <v>314000</v>
      </c>
      <c r="H24" s="224">
        <v>314000</v>
      </c>
      <c r="I24" s="383">
        <f t="shared" si="1"/>
        <v>0</v>
      </c>
    </row>
    <row r="25" spans="1:9" ht="20.100000000000001" customHeight="1" x14ac:dyDescent="0.2">
      <c r="A25" s="22"/>
      <c r="B25" s="96" t="s">
        <v>974</v>
      </c>
      <c r="C25" s="224"/>
      <c r="D25" s="224"/>
      <c r="E25" s="224"/>
      <c r="F25" s="224"/>
      <c r="G25" s="264">
        <v>1490200</v>
      </c>
      <c r="H25" s="264">
        <v>1490200</v>
      </c>
      <c r="I25" s="383">
        <f t="shared" si="1"/>
        <v>0</v>
      </c>
    </row>
    <row r="26" spans="1:9" ht="20.100000000000001" customHeight="1" x14ac:dyDescent="0.2">
      <c r="A26" s="22"/>
      <c r="B26" s="180" t="s">
        <v>916</v>
      </c>
      <c r="C26" s="223">
        <f t="shared" ref="C26:H26" si="2">SUM(C17:C25)</f>
        <v>31713000</v>
      </c>
      <c r="D26" s="223">
        <f t="shared" si="2"/>
        <v>17849779</v>
      </c>
      <c r="E26" s="223">
        <f t="shared" si="2"/>
        <v>52562988</v>
      </c>
      <c r="F26" s="223">
        <f t="shared" si="2"/>
        <v>52722988</v>
      </c>
      <c r="G26" s="223">
        <f t="shared" si="2"/>
        <v>46139207</v>
      </c>
      <c r="H26" s="223">
        <f t="shared" si="2"/>
        <v>45859207</v>
      </c>
      <c r="I26" s="383">
        <f>H26-G26</f>
        <v>-280000</v>
      </c>
    </row>
    <row r="27" spans="1:9" ht="20.100000000000001" customHeight="1" x14ac:dyDescent="0.25">
      <c r="A27" s="22"/>
      <c r="B27" s="150" t="s">
        <v>918</v>
      </c>
      <c r="C27" s="227">
        <f t="shared" ref="C27:D27" si="3">C14+C26</f>
        <v>455674335</v>
      </c>
      <c r="D27" s="227">
        <f t="shared" si="3"/>
        <v>350240394</v>
      </c>
      <c r="E27" s="227">
        <f>E14+E26+E15</f>
        <v>401230958</v>
      </c>
      <c r="F27" s="227">
        <f>F14+F26+F15</f>
        <v>410814388</v>
      </c>
      <c r="G27" s="227">
        <f>G14+G26+G15</f>
        <v>414392809</v>
      </c>
      <c r="H27" s="227">
        <f>H14+H26+H15</f>
        <v>414112809</v>
      </c>
    </row>
    <row r="28" spans="1:9" ht="20.100000000000001" customHeight="1" x14ac:dyDescent="0.25">
      <c r="A28" s="22">
        <v>2</v>
      </c>
      <c r="B28" s="30" t="s">
        <v>917</v>
      </c>
      <c r="C28" s="113"/>
      <c r="D28" s="113"/>
      <c r="E28" s="113"/>
      <c r="F28" s="113"/>
      <c r="G28" s="113"/>
      <c r="H28" s="113"/>
    </row>
    <row r="29" spans="1:9" ht="20.100000000000001" customHeight="1" x14ac:dyDescent="0.2">
      <c r="A29" s="22"/>
      <c r="B29" s="95" t="s">
        <v>975</v>
      </c>
      <c r="C29" s="264"/>
      <c r="D29" s="264"/>
      <c r="E29" s="264"/>
      <c r="F29" s="264"/>
      <c r="G29" s="264">
        <v>5275029</v>
      </c>
      <c r="H29" s="264">
        <v>5275029</v>
      </c>
      <c r="I29" s="383"/>
    </row>
    <row r="30" spans="1:9" ht="20.100000000000001" customHeight="1" x14ac:dyDescent="0.2">
      <c r="A30" s="22"/>
      <c r="B30" s="95" t="s">
        <v>978</v>
      </c>
      <c r="C30" s="264"/>
      <c r="D30" s="264"/>
      <c r="E30" s="264"/>
      <c r="F30" s="264"/>
      <c r="G30" s="264">
        <v>544317</v>
      </c>
      <c r="H30" s="264"/>
      <c r="I30" s="383"/>
    </row>
    <row r="31" spans="1:9" ht="20.100000000000001" customHeight="1" x14ac:dyDescent="0.2">
      <c r="A31" s="22"/>
      <c r="B31" s="95" t="s">
        <v>979</v>
      </c>
      <c r="C31" s="264"/>
      <c r="D31" s="264"/>
      <c r="E31" s="264"/>
      <c r="F31" s="264"/>
      <c r="G31" s="264">
        <v>2476500</v>
      </c>
      <c r="H31" s="264"/>
      <c r="I31" s="383"/>
    </row>
    <row r="32" spans="1:9" ht="20.100000000000001" customHeight="1" x14ac:dyDescent="0.25">
      <c r="A32" s="22"/>
      <c r="B32" s="150" t="s">
        <v>919</v>
      </c>
      <c r="C32" s="227">
        <f t="shared" ref="C32:H32" si="4">SUM(C29:C31)</f>
        <v>0</v>
      </c>
      <c r="D32" s="227">
        <f t="shared" si="4"/>
        <v>0</v>
      </c>
      <c r="E32" s="227">
        <f t="shared" si="4"/>
        <v>0</v>
      </c>
      <c r="F32" s="227">
        <f t="shared" si="4"/>
        <v>0</v>
      </c>
      <c r="G32" s="227">
        <f t="shared" si="4"/>
        <v>8295846</v>
      </c>
      <c r="H32" s="227">
        <f t="shared" si="4"/>
        <v>5275029</v>
      </c>
      <c r="I32" s="383"/>
    </row>
    <row r="33" spans="1:9" ht="20.100000000000001" customHeight="1" x14ac:dyDescent="0.25">
      <c r="A33" s="22" t="s">
        <v>3</v>
      </c>
      <c r="B33" s="30" t="s">
        <v>176</v>
      </c>
      <c r="C33" s="113"/>
      <c r="D33" s="113"/>
      <c r="E33" s="113"/>
      <c r="F33" s="113"/>
      <c r="G33" s="113"/>
      <c r="H33" s="113"/>
    </row>
    <row r="34" spans="1:9" ht="20.100000000000001" customHeight="1" x14ac:dyDescent="0.2">
      <c r="A34" s="22"/>
      <c r="B34" s="95" t="s">
        <v>180</v>
      </c>
      <c r="C34" s="112">
        <v>44000000</v>
      </c>
      <c r="D34" s="112">
        <v>44000000</v>
      </c>
      <c r="E34" s="112">
        <v>44000000</v>
      </c>
      <c r="F34" s="112">
        <v>44000000</v>
      </c>
      <c r="G34" s="228">
        <v>46938114</v>
      </c>
      <c r="H34" s="112">
        <v>46938114</v>
      </c>
      <c r="I34" s="383">
        <f t="shared" ref="I34:I41" si="5">H34-G34</f>
        <v>0</v>
      </c>
    </row>
    <row r="35" spans="1:9" ht="20.100000000000001" customHeight="1" x14ac:dyDescent="0.2">
      <c r="A35" s="22"/>
      <c r="B35" s="95" t="s">
        <v>181</v>
      </c>
      <c r="C35" s="112">
        <v>17000000</v>
      </c>
      <c r="D35" s="112">
        <v>11500000</v>
      </c>
      <c r="E35" s="112">
        <v>11500000</v>
      </c>
      <c r="F35" s="112">
        <v>11500000</v>
      </c>
      <c r="G35" s="228">
        <v>12833592</v>
      </c>
      <c r="H35" s="112">
        <v>12833592</v>
      </c>
      <c r="I35" s="383">
        <f t="shared" si="5"/>
        <v>0</v>
      </c>
    </row>
    <row r="36" spans="1:9" ht="20.100000000000001" customHeight="1" x14ac:dyDescent="0.2">
      <c r="A36" s="22"/>
      <c r="B36" s="98" t="s">
        <v>318</v>
      </c>
      <c r="C36" s="112">
        <v>155000000</v>
      </c>
      <c r="D36" s="112">
        <v>200000000</v>
      </c>
      <c r="E36" s="112">
        <v>200000000</v>
      </c>
      <c r="F36" s="112">
        <v>200000000</v>
      </c>
      <c r="G36" s="228">
        <v>233210310</v>
      </c>
      <c r="H36" s="112">
        <v>233210310</v>
      </c>
      <c r="I36" s="383">
        <f t="shared" si="5"/>
        <v>0</v>
      </c>
    </row>
    <row r="37" spans="1:9" ht="20.100000000000001" customHeight="1" x14ac:dyDescent="0.2">
      <c r="A37" s="22"/>
      <c r="B37" s="95" t="s">
        <v>182</v>
      </c>
      <c r="C37" s="112">
        <v>135000000</v>
      </c>
      <c r="D37" s="112">
        <v>145000000</v>
      </c>
      <c r="E37" s="112">
        <v>145000000</v>
      </c>
      <c r="F37" s="112">
        <v>145000000</v>
      </c>
      <c r="G37" s="228">
        <v>176850023</v>
      </c>
      <c r="H37" s="112">
        <v>176850023</v>
      </c>
      <c r="I37" s="383">
        <f t="shared" si="5"/>
        <v>0</v>
      </c>
    </row>
    <row r="38" spans="1:9" ht="20.100000000000001" customHeight="1" x14ac:dyDescent="0.2">
      <c r="A38" s="22"/>
      <c r="B38" s="33" t="s">
        <v>183</v>
      </c>
      <c r="C38" s="226">
        <v>8000000</v>
      </c>
      <c r="D38" s="226">
        <v>9000000</v>
      </c>
      <c r="E38" s="226">
        <v>9000000</v>
      </c>
      <c r="F38" s="226">
        <v>9000000</v>
      </c>
      <c r="G38" s="226">
        <v>10019063</v>
      </c>
      <c r="H38" s="226">
        <v>10019063</v>
      </c>
      <c r="I38" s="383">
        <f t="shared" si="5"/>
        <v>0</v>
      </c>
    </row>
    <row r="39" spans="1:9" ht="20.100000000000001" customHeight="1" x14ac:dyDescent="0.2">
      <c r="A39" s="22"/>
      <c r="B39" s="33" t="s">
        <v>184</v>
      </c>
      <c r="C39" s="226">
        <v>1000000</v>
      </c>
      <c r="D39" s="226">
        <v>500000</v>
      </c>
      <c r="E39" s="226">
        <v>500000</v>
      </c>
      <c r="F39" s="226">
        <v>500000</v>
      </c>
      <c r="G39" s="226">
        <v>1360789</v>
      </c>
      <c r="H39" s="226">
        <v>1360789</v>
      </c>
      <c r="I39" s="383">
        <f t="shared" si="5"/>
        <v>0</v>
      </c>
    </row>
    <row r="40" spans="1:9" ht="20.100000000000001" customHeight="1" x14ac:dyDescent="0.25">
      <c r="A40" s="22"/>
      <c r="B40" s="150" t="s">
        <v>152</v>
      </c>
      <c r="C40" s="227">
        <f t="shared" ref="C40:E40" si="6">SUM(C34:C39)</f>
        <v>360000000</v>
      </c>
      <c r="D40" s="227">
        <f t="shared" si="6"/>
        <v>410000000</v>
      </c>
      <c r="E40" s="227">
        <f t="shared" si="6"/>
        <v>410000000</v>
      </c>
      <c r="F40" s="227">
        <f t="shared" ref="F40" si="7">SUM(F34:F39)</f>
        <v>410000000</v>
      </c>
      <c r="G40" s="227">
        <f>SUM(G34:G39)</f>
        <v>481211891</v>
      </c>
      <c r="H40" s="227">
        <f t="shared" ref="H40" si="8">SUM(H34:H39)</f>
        <v>481211891</v>
      </c>
      <c r="I40" s="383">
        <f t="shared" si="5"/>
        <v>0</v>
      </c>
    </row>
    <row r="41" spans="1:9" ht="20.100000000000001" customHeight="1" x14ac:dyDescent="0.25">
      <c r="A41" s="22" t="s">
        <v>4</v>
      </c>
      <c r="B41" s="150" t="s">
        <v>177</v>
      </c>
      <c r="C41" s="227">
        <v>34265000</v>
      </c>
      <c r="D41" s="227">
        <f>'3.a.számú melléklet'!AC60</f>
        <v>74320128</v>
      </c>
      <c r="E41" s="227">
        <f>'3.a.számú melléklet'!AE60</f>
        <v>85985808</v>
      </c>
      <c r="F41" s="227">
        <f>'3.a.számú melléklet'!AE60</f>
        <v>85985808</v>
      </c>
      <c r="G41" s="227">
        <f>'3.a.számú melléklet'!AF60</f>
        <v>74835651</v>
      </c>
      <c r="H41" s="227">
        <f>'3.a.számú melléklet'!AG60</f>
        <v>73835669</v>
      </c>
      <c r="I41" s="383">
        <f t="shared" si="5"/>
        <v>-999982</v>
      </c>
    </row>
    <row r="42" spans="1:9" ht="20.100000000000001" customHeight="1" x14ac:dyDescent="0.25">
      <c r="A42" s="22" t="s">
        <v>5</v>
      </c>
      <c r="B42" s="30" t="s">
        <v>178</v>
      </c>
      <c r="C42" s="113"/>
      <c r="D42" s="113"/>
      <c r="E42" s="113"/>
      <c r="F42" s="113"/>
      <c r="G42" s="113"/>
      <c r="H42" s="113"/>
    </row>
    <row r="43" spans="1:9" ht="20.100000000000001" customHeight="1" x14ac:dyDescent="0.2">
      <c r="A43" s="22"/>
      <c r="B43" s="125" t="s">
        <v>229</v>
      </c>
      <c r="C43" s="228"/>
      <c r="D43" s="228">
        <f>'3.a.számú melléklet'!AU60</f>
        <v>5000000</v>
      </c>
      <c r="E43" s="228">
        <f>'3.a.számú melléklet'!AV60</f>
        <v>7572520</v>
      </c>
      <c r="F43" s="228">
        <f>'3.a.számú melléklet'!AW60</f>
        <v>7572520</v>
      </c>
      <c r="G43" s="228">
        <f>'3.a.számú melléklet'!AX60</f>
        <v>7572520</v>
      </c>
      <c r="H43" s="228">
        <f>'3.a.számú melléklet'!AY60</f>
        <v>7572520</v>
      </c>
    </row>
    <row r="44" spans="1:9" ht="20.100000000000001" customHeight="1" x14ac:dyDescent="0.25">
      <c r="A44" s="22"/>
      <c r="B44" s="182" t="s">
        <v>230</v>
      </c>
      <c r="C44" s="227">
        <f t="shared" ref="C44:F44" si="9">SUM(C43:C43)</f>
        <v>0</v>
      </c>
      <c r="D44" s="227">
        <f t="shared" si="9"/>
        <v>5000000</v>
      </c>
      <c r="E44" s="227">
        <f t="shared" si="9"/>
        <v>7572520</v>
      </c>
      <c r="F44" s="227">
        <f t="shared" si="9"/>
        <v>7572520</v>
      </c>
      <c r="G44" s="227">
        <f t="shared" ref="G44:H44" si="10">SUM(G43:G43)</f>
        <v>7572520</v>
      </c>
      <c r="H44" s="227">
        <f t="shared" si="10"/>
        <v>7572520</v>
      </c>
    </row>
    <row r="45" spans="1:9" ht="20.100000000000001" customHeight="1" x14ac:dyDescent="0.25">
      <c r="A45" s="22" t="s">
        <v>179</v>
      </c>
      <c r="B45" s="30" t="s">
        <v>920</v>
      </c>
      <c r="C45" s="113"/>
      <c r="D45" s="113"/>
      <c r="E45" s="113"/>
      <c r="F45" s="113"/>
      <c r="G45" s="113"/>
      <c r="H45" s="113"/>
    </row>
    <row r="46" spans="1:9" ht="20.100000000000001" customHeight="1" x14ac:dyDescent="0.2">
      <c r="A46" s="16"/>
      <c r="B46" s="96" t="s">
        <v>185</v>
      </c>
      <c r="C46" s="228">
        <v>900000</v>
      </c>
      <c r="D46" s="228">
        <f>'3.a.számú melléklet'!AH57</f>
        <v>570000</v>
      </c>
      <c r="E46" s="228">
        <f>'3.a.számú melléklet'!AI57</f>
        <v>570000</v>
      </c>
      <c r="F46" s="228">
        <f>'3.a.számú melléklet'!AJ57</f>
        <v>570000</v>
      </c>
      <c r="G46" s="228">
        <f>'3.a.számú melléklet'!AK57</f>
        <v>570000</v>
      </c>
      <c r="H46" s="228">
        <v>317000</v>
      </c>
    </row>
    <row r="47" spans="1:9" ht="20.100000000000001" customHeight="1" x14ac:dyDescent="0.2">
      <c r="A47" s="16"/>
      <c r="B47" s="95" t="s">
        <v>231</v>
      </c>
      <c r="C47" s="228"/>
      <c r="D47" s="228">
        <f>'3.a.számú melléklet'!AM60</f>
        <v>10000</v>
      </c>
      <c r="E47" s="228">
        <f>'3.a.számú melléklet'!AN60</f>
        <v>5011000</v>
      </c>
      <c r="F47" s="228">
        <f>'3.a.számú melléklet'!AO60</f>
        <v>5011000</v>
      </c>
      <c r="G47" s="228">
        <f>'3.a.számú melléklet'!AP60</f>
        <v>5011000</v>
      </c>
      <c r="H47" s="228">
        <f>'3.a.számú melléklet'!AQ60</f>
        <v>5011000</v>
      </c>
    </row>
    <row r="48" spans="1:9" ht="20.100000000000001" customHeight="1" x14ac:dyDescent="0.25">
      <c r="A48" s="22"/>
      <c r="B48" s="150" t="s">
        <v>921</v>
      </c>
      <c r="C48" s="227">
        <f t="shared" ref="C48:F48" si="11">SUM(C46:C47)</f>
        <v>900000</v>
      </c>
      <c r="D48" s="227">
        <f t="shared" si="11"/>
        <v>580000</v>
      </c>
      <c r="E48" s="227">
        <f t="shared" si="11"/>
        <v>5581000</v>
      </c>
      <c r="F48" s="227">
        <f t="shared" si="11"/>
        <v>5581000</v>
      </c>
      <c r="G48" s="227">
        <f t="shared" ref="G48:H48" si="12">SUM(G46:G47)</f>
        <v>5581000</v>
      </c>
      <c r="H48" s="227">
        <f t="shared" si="12"/>
        <v>5328000</v>
      </c>
    </row>
    <row r="49" spans="1:9" ht="20.100000000000001" customHeight="1" x14ac:dyDescent="0.25">
      <c r="A49" s="76" t="s">
        <v>14</v>
      </c>
      <c r="B49" s="99" t="s">
        <v>922</v>
      </c>
      <c r="C49" s="228"/>
      <c r="D49" s="228"/>
      <c r="E49" s="228"/>
      <c r="F49" s="228"/>
      <c r="G49" s="228"/>
      <c r="H49" s="228"/>
    </row>
    <row r="50" spans="1:9" ht="20.100000000000001" customHeight="1" x14ac:dyDescent="0.2">
      <c r="A50" s="16"/>
      <c r="B50" s="95" t="s">
        <v>186</v>
      </c>
      <c r="C50" s="228">
        <v>1500000</v>
      </c>
      <c r="D50" s="228">
        <f>'3.a.számú melléklet'!AZ60</f>
        <v>880000</v>
      </c>
      <c r="E50" s="228">
        <f>'3.a.számú melléklet'!BA60</f>
        <v>880000</v>
      </c>
      <c r="F50" s="228">
        <f>'3.a.számú melléklet'!BB60</f>
        <v>880000</v>
      </c>
      <c r="G50" s="228">
        <f>'3.a.számú melléklet'!BC60</f>
        <v>909178</v>
      </c>
      <c r="H50" s="228">
        <f>'3.a.számú melléklet'!BD60</f>
        <v>909178</v>
      </c>
      <c r="I50" s="383">
        <f t="shared" ref="I50:I51" si="13">H50-G50</f>
        <v>0</v>
      </c>
    </row>
    <row r="51" spans="1:9" ht="20.100000000000001" customHeight="1" x14ac:dyDescent="0.2">
      <c r="A51" s="16"/>
      <c r="B51" s="95" t="s">
        <v>338</v>
      </c>
      <c r="C51" s="228">
        <v>641000</v>
      </c>
      <c r="D51" s="228">
        <f>'3.a.számú melléklet'!BE60</f>
        <v>509844</v>
      </c>
      <c r="E51" s="228">
        <f>'3.a.számú melléklet'!BF60</f>
        <v>816025</v>
      </c>
      <c r="F51" s="228">
        <f>'3.a.számú melléklet'!BG60</f>
        <v>816025</v>
      </c>
      <c r="G51" s="228">
        <f>'3.a.számú melléklet'!BH60</f>
        <v>1047364</v>
      </c>
      <c r="H51" s="228">
        <f>'3.a.számú melléklet'!BI60</f>
        <v>1047364</v>
      </c>
      <c r="I51" s="383">
        <f t="shared" si="13"/>
        <v>0</v>
      </c>
    </row>
    <row r="52" spans="1:9" ht="20.100000000000001" customHeight="1" x14ac:dyDescent="0.25">
      <c r="A52" s="18"/>
      <c r="B52" s="183" t="s">
        <v>923</v>
      </c>
      <c r="C52" s="227">
        <f t="shared" ref="C52:E52" si="14">SUM(C50:C51)</f>
        <v>2141000</v>
      </c>
      <c r="D52" s="227">
        <f t="shared" si="14"/>
        <v>1389844</v>
      </c>
      <c r="E52" s="227">
        <f t="shared" si="14"/>
        <v>1696025</v>
      </c>
      <c r="F52" s="227">
        <f t="shared" ref="F52:G52" si="15">SUM(F50:F51)</f>
        <v>1696025</v>
      </c>
      <c r="G52" s="227">
        <f t="shared" si="15"/>
        <v>1956542</v>
      </c>
      <c r="H52" s="227">
        <f t="shared" ref="H52" si="16">SUM(H50:H51)</f>
        <v>1956542</v>
      </c>
    </row>
    <row r="53" spans="1:9" ht="20.100000000000001" customHeight="1" x14ac:dyDescent="0.25">
      <c r="A53" s="20"/>
      <c r="B53" s="181" t="s">
        <v>119</v>
      </c>
      <c r="C53" s="225">
        <f>C27+C32+C40+C41+C44+C48+C52</f>
        <v>852980335</v>
      </c>
      <c r="D53" s="225">
        <f t="shared" ref="D53:H53" si="17">D27+D32+D40+D41+D44+D48+D52</f>
        <v>841530366</v>
      </c>
      <c r="E53" s="225">
        <f t="shared" si="17"/>
        <v>912066311</v>
      </c>
      <c r="F53" s="225">
        <f t="shared" si="17"/>
        <v>921649741</v>
      </c>
      <c r="G53" s="225">
        <f t="shared" si="17"/>
        <v>993846259</v>
      </c>
      <c r="H53" s="225">
        <f t="shared" si="17"/>
        <v>989292460</v>
      </c>
    </row>
    <row r="54" spans="1:9" ht="20.100000000000001" customHeight="1" x14ac:dyDescent="0.25">
      <c r="A54" s="20" t="s">
        <v>74</v>
      </c>
      <c r="B54" s="150" t="s">
        <v>187</v>
      </c>
      <c r="C54" s="227"/>
      <c r="D54" s="227"/>
      <c r="E54" s="227"/>
      <c r="F54" s="227"/>
      <c r="G54" s="227"/>
      <c r="H54" s="227"/>
    </row>
    <row r="55" spans="1:9" ht="20.100000000000001" customHeight="1" x14ac:dyDescent="0.25">
      <c r="A55" s="20"/>
      <c r="B55" s="521" t="s">
        <v>280</v>
      </c>
      <c r="C55" s="522">
        <v>76852000</v>
      </c>
      <c r="D55" s="522">
        <f>'3.a.számú melléklet'!BY60</f>
        <v>51522907</v>
      </c>
      <c r="E55" s="522">
        <f>'3.a.számú melléklet'!BZ60</f>
        <v>50404160</v>
      </c>
      <c r="F55" s="522">
        <f>'3.a.számú melléklet'!CA60</f>
        <v>50404160</v>
      </c>
      <c r="G55" s="522">
        <f>'3.a.számú melléklet'!CB60</f>
        <v>50404160</v>
      </c>
      <c r="H55" s="522">
        <f>'3.a.számú melléklet'!CC60</f>
        <v>50404160</v>
      </c>
    </row>
    <row r="56" spans="1:9" ht="20.100000000000001" customHeight="1" x14ac:dyDescent="0.25">
      <c r="A56" s="20"/>
      <c r="B56" s="521" t="s">
        <v>319</v>
      </c>
      <c r="C56" s="522"/>
      <c r="D56" s="522">
        <f>'3.a.számú melléklet'!BO60</f>
        <v>0</v>
      </c>
      <c r="E56" s="522">
        <f>'3.a.számú melléklet'!BP60</f>
        <v>0</v>
      </c>
      <c r="F56" s="522">
        <f>'3.a.számú melléklet'!BQ60</f>
        <v>0</v>
      </c>
      <c r="G56" s="522">
        <f>'3.a.számú melléklet'!BR60</f>
        <v>15274088</v>
      </c>
      <c r="H56" s="522">
        <f>'3.a.számú melléklet'!BS60</f>
        <v>15274088</v>
      </c>
    </row>
    <row r="57" spans="1:9" ht="20.100000000000001" customHeight="1" x14ac:dyDescent="0.25">
      <c r="A57" s="20"/>
      <c r="B57" s="521" t="s">
        <v>543</v>
      </c>
      <c r="C57" s="522"/>
      <c r="D57" s="522">
        <f>'3.a.számú melléklet'!BT60</f>
        <v>180000000</v>
      </c>
      <c r="E57" s="522">
        <f>'3.a.számú melléklet'!BU60</f>
        <v>320000000</v>
      </c>
      <c r="F57" s="522">
        <f>'3.a.számú melléklet'!BV60</f>
        <v>320000000</v>
      </c>
      <c r="G57" s="522">
        <v>180000000</v>
      </c>
      <c r="H57" s="522">
        <f>'3.a.számú melléklet'!BX60</f>
        <v>180000000</v>
      </c>
    </row>
    <row r="58" spans="1:9" ht="20.100000000000001" customHeight="1" x14ac:dyDescent="0.25">
      <c r="A58" s="20"/>
      <c r="B58" s="521" t="s">
        <v>294</v>
      </c>
      <c r="C58" s="522"/>
      <c r="D58" s="522">
        <f>'3.a.számú melléklet'!BJ60</f>
        <v>0</v>
      </c>
      <c r="E58" s="522">
        <f>'3.a.számú melléklet'!BK60</f>
        <v>0</v>
      </c>
      <c r="F58" s="522">
        <f>'3.a.számú melléklet'!BL60</f>
        <v>0</v>
      </c>
      <c r="G58" s="522">
        <f>'3.a.számú melléklet'!BM60</f>
        <v>0</v>
      </c>
      <c r="H58" s="522">
        <f>'3.a.számú melléklet'!BN60</f>
        <v>0</v>
      </c>
    </row>
    <row r="59" spans="1:9" ht="20.100000000000001" customHeight="1" x14ac:dyDescent="0.25">
      <c r="A59" s="260"/>
      <c r="B59" s="181" t="s">
        <v>924</v>
      </c>
      <c r="C59" s="225">
        <f>SUM(C55:C58)</f>
        <v>76852000</v>
      </c>
      <c r="D59" s="225">
        <f t="shared" ref="D59:H59" si="18">SUM(D55:D58)</f>
        <v>231522907</v>
      </c>
      <c r="E59" s="225">
        <f t="shared" si="18"/>
        <v>370404160</v>
      </c>
      <c r="F59" s="225">
        <f t="shared" si="18"/>
        <v>370404160</v>
      </c>
      <c r="G59" s="225">
        <f t="shared" si="18"/>
        <v>245678248</v>
      </c>
      <c r="H59" s="225">
        <f t="shared" si="18"/>
        <v>245678248</v>
      </c>
    </row>
    <row r="60" spans="1:9" ht="20.100000000000001" customHeight="1" x14ac:dyDescent="0.25">
      <c r="A60" s="262"/>
      <c r="B60" s="261" t="s">
        <v>925</v>
      </c>
      <c r="C60" s="158">
        <f t="shared" ref="C60:H60" si="19">C53+C59</f>
        <v>929832335</v>
      </c>
      <c r="D60" s="158">
        <f t="shared" si="19"/>
        <v>1073053273</v>
      </c>
      <c r="E60" s="158">
        <f t="shared" si="19"/>
        <v>1282470471</v>
      </c>
      <c r="F60" s="158">
        <f t="shared" si="19"/>
        <v>1292053901</v>
      </c>
      <c r="G60" s="158">
        <f t="shared" si="19"/>
        <v>1239524507</v>
      </c>
      <c r="H60" s="158">
        <f t="shared" si="19"/>
        <v>1234970708</v>
      </c>
    </row>
    <row r="61" spans="1:9" ht="20.100000000000001" customHeight="1" x14ac:dyDescent="0.25">
      <c r="A61" s="20" t="s">
        <v>43</v>
      </c>
      <c r="B61" s="35" t="s">
        <v>49</v>
      </c>
      <c r="C61" s="34"/>
      <c r="D61" s="34"/>
      <c r="E61" s="34"/>
      <c r="F61" s="34"/>
      <c r="G61" s="34"/>
      <c r="H61" s="34"/>
    </row>
    <row r="62" spans="1:9" ht="20.100000000000001" customHeight="1" x14ac:dyDescent="0.25">
      <c r="A62" s="20" t="s">
        <v>1</v>
      </c>
      <c r="B62" s="30" t="s">
        <v>203</v>
      </c>
      <c r="C62" s="113"/>
      <c r="D62" s="113"/>
      <c r="E62" s="113"/>
      <c r="F62" s="113"/>
      <c r="G62" s="113"/>
      <c r="H62" s="113"/>
    </row>
    <row r="63" spans="1:9" ht="20.100000000000001" customHeight="1" x14ac:dyDescent="0.25">
      <c r="A63" s="20"/>
      <c r="B63" s="95" t="s">
        <v>927</v>
      </c>
      <c r="C63" s="112">
        <v>4700000</v>
      </c>
      <c r="D63" s="112"/>
      <c r="E63" s="112"/>
      <c r="F63" s="112"/>
      <c r="G63" s="112"/>
      <c r="H63" s="112"/>
    </row>
    <row r="64" spans="1:9" ht="20.100000000000001" customHeight="1" x14ac:dyDescent="0.25">
      <c r="A64" s="20"/>
      <c r="B64" s="95" t="s">
        <v>928</v>
      </c>
      <c r="C64" s="112"/>
      <c r="D64" s="112"/>
      <c r="E64" s="112"/>
      <c r="F64" s="112"/>
      <c r="G64" s="112">
        <v>269326</v>
      </c>
      <c r="H64" s="112">
        <v>269326</v>
      </c>
    </row>
    <row r="65" spans="1:8" ht="20.100000000000001" customHeight="1" x14ac:dyDescent="0.25">
      <c r="A65" s="20"/>
      <c r="B65" s="150" t="s">
        <v>203</v>
      </c>
      <c r="C65" s="227">
        <f t="shared" ref="C65:H65" si="20">SUM(C63:C64)</f>
        <v>4700000</v>
      </c>
      <c r="D65" s="227">
        <f t="shared" si="20"/>
        <v>0</v>
      </c>
      <c r="E65" s="227">
        <f t="shared" si="20"/>
        <v>0</v>
      </c>
      <c r="F65" s="227">
        <f t="shared" si="20"/>
        <v>0</v>
      </c>
      <c r="G65" s="227">
        <f t="shared" si="20"/>
        <v>269326</v>
      </c>
      <c r="H65" s="227">
        <f t="shared" si="20"/>
        <v>269326</v>
      </c>
    </row>
    <row r="66" spans="1:8" ht="20.100000000000001" customHeight="1" x14ac:dyDescent="0.25">
      <c r="A66" s="20" t="s">
        <v>2</v>
      </c>
      <c r="B66" s="150" t="s">
        <v>177</v>
      </c>
      <c r="C66" s="227">
        <v>700000</v>
      </c>
      <c r="D66" s="227">
        <f>'3.a.számú melléklet'!AC65</f>
        <v>750000</v>
      </c>
      <c r="E66" s="227">
        <f>'3.a.számú melléklet'!AD65</f>
        <v>750000</v>
      </c>
      <c r="F66" s="227">
        <f>'3.a.számú melléklet'!AE65</f>
        <v>750000</v>
      </c>
      <c r="G66" s="227">
        <f>'3.a.számú melléklet'!AF65</f>
        <v>1360000</v>
      </c>
      <c r="H66" s="227">
        <f>'3.a.számú melléklet'!AG65</f>
        <v>2280919</v>
      </c>
    </row>
    <row r="67" spans="1:8" ht="20.100000000000001" customHeight="1" x14ac:dyDescent="0.25">
      <c r="A67" s="20" t="s">
        <v>3</v>
      </c>
      <c r="B67" s="150" t="s">
        <v>926</v>
      </c>
      <c r="C67" s="227">
        <v>500000</v>
      </c>
      <c r="D67" s="227">
        <f>'3.a.számú melléklet'!BY65</f>
        <v>0</v>
      </c>
      <c r="E67" s="227">
        <f>'3.a.számú melléklet'!BZ65</f>
        <v>4608854</v>
      </c>
      <c r="F67" s="227">
        <f>'3.a.számú melléklet'!CA65</f>
        <v>4608854</v>
      </c>
      <c r="G67" s="227">
        <f>'3.a.számú melléklet'!CB65</f>
        <v>4608854</v>
      </c>
      <c r="H67" s="227">
        <f>'3.a.számú melléklet'!CC65</f>
        <v>4608854</v>
      </c>
    </row>
    <row r="68" spans="1:8" ht="20.100000000000001" customHeight="1" x14ac:dyDescent="0.25">
      <c r="A68" s="260"/>
      <c r="B68" s="181" t="s">
        <v>72</v>
      </c>
      <c r="C68" s="225">
        <f t="shared" ref="C68:H68" si="21">C65+C66+C67</f>
        <v>5900000</v>
      </c>
      <c r="D68" s="225">
        <f t="shared" si="21"/>
        <v>750000</v>
      </c>
      <c r="E68" s="225">
        <f t="shared" si="21"/>
        <v>5358854</v>
      </c>
      <c r="F68" s="225">
        <f t="shared" si="21"/>
        <v>5358854</v>
      </c>
      <c r="G68" s="225">
        <f t="shared" si="21"/>
        <v>6238180</v>
      </c>
      <c r="H68" s="225">
        <f t="shared" si="21"/>
        <v>7159099</v>
      </c>
    </row>
    <row r="69" spans="1:8" ht="20.100000000000001" customHeight="1" x14ac:dyDescent="0.25">
      <c r="A69" s="20" t="s">
        <v>44</v>
      </c>
      <c r="B69" s="35" t="s">
        <v>296</v>
      </c>
      <c r="C69" s="34"/>
      <c r="D69" s="34"/>
      <c r="E69" s="34"/>
      <c r="F69" s="34"/>
      <c r="G69" s="34"/>
      <c r="H69" s="34"/>
    </row>
    <row r="70" spans="1:8" ht="20.100000000000001" customHeight="1" x14ac:dyDescent="0.25">
      <c r="A70" s="20" t="s">
        <v>1</v>
      </c>
      <c r="B70" s="30" t="s">
        <v>25</v>
      </c>
      <c r="C70" s="113"/>
      <c r="D70" s="113"/>
      <c r="E70" s="113"/>
      <c r="F70" s="113"/>
      <c r="G70" s="113"/>
      <c r="H70" s="113"/>
    </row>
    <row r="71" spans="1:8" ht="20.100000000000001" customHeight="1" x14ac:dyDescent="0.25">
      <c r="A71" s="20"/>
      <c r="B71" s="28" t="s">
        <v>27</v>
      </c>
      <c r="C71" s="112">
        <v>45121000</v>
      </c>
      <c r="D71" s="112">
        <f>'3.a.számú melléklet'!AC81</f>
        <v>49301727</v>
      </c>
      <c r="E71" s="112">
        <f>'3.a.számú melléklet'!AD81</f>
        <v>49301727</v>
      </c>
      <c r="F71" s="112">
        <f>'3.a.számú melléklet'!AE81</f>
        <v>49301727</v>
      </c>
      <c r="G71" s="112">
        <f>'3.a.számú melléklet'!AF81</f>
        <v>51462564</v>
      </c>
      <c r="H71" s="112">
        <f>'3.a.számú melléklet'!AG81</f>
        <v>51462564</v>
      </c>
    </row>
    <row r="72" spans="1:8" ht="20.100000000000001" customHeight="1" x14ac:dyDescent="0.25">
      <c r="A72" s="20"/>
      <c r="B72" s="150" t="s">
        <v>26</v>
      </c>
      <c r="C72" s="227">
        <f t="shared" ref="C72:D72" si="22">C71</f>
        <v>45121000</v>
      </c>
      <c r="D72" s="227">
        <f t="shared" si="22"/>
        <v>49301727</v>
      </c>
      <c r="E72" s="227">
        <f t="shared" ref="E72:F72" si="23">E71</f>
        <v>49301727</v>
      </c>
      <c r="F72" s="227">
        <f t="shared" si="23"/>
        <v>49301727</v>
      </c>
      <c r="G72" s="227">
        <f t="shared" ref="G72:H72" si="24">G71</f>
        <v>51462564</v>
      </c>
      <c r="H72" s="227">
        <f t="shared" si="24"/>
        <v>51462564</v>
      </c>
    </row>
    <row r="73" spans="1:8" ht="20.100000000000001" customHeight="1" x14ac:dyDescent="0.25">
      <c r="A73" s="20" t="s">
        <v>2</v>
      </c>
      <c r="B73" s="150" t="s">
        <v>926</v>
      </c>
      <c r="C73" s="227"/>
      <c r="D73" s="227">
        <f>'3.a.számú melléklet'!BY81</f>
        <v>0</v>
      </c>
      <c r="E73" s="227">
        <f>'3.a.számú melléklet'!BZ81</f>
        <v>4019522</v>
      </c>
      <c r="F73" s="227">
        <f>'3.a.számú melléklet'!CA81</f>
        <v>4019522</v>
      </c>
      <c r="G73" s="227">
        <f>'3.a.számú melléklet'!CB81</f>
        <v>4019522</v>
      </c>
      <c r="H73" s="227">
        <f>'3.a.számú melléklet'!CC81</f>
        <v>4019522</v>
      </c>
    </row>
    <row r="74" spans="1:8" ht="20.100000000000001" customHeight="1" x14ac:dyDescent="0.25">
      <c r="A74" s="260"/>
      <c r="B74" s="181" t="s">
        <v>306</v>
      </c>
      <c r="C74" s="225">
        <f t="shared" ref="C74:D74" si="25">SUM(C72+C73)</f>
        <v>45121000</v>
      </c>
      <c r="D74" s="225">
        <f t="shared" si="25"/>
        <v>49301727</v>
      </c>
      <c r="E74" s="225">
        <f t="shared" ref="E74:F74" si="26">SUM(E72+E73)</f>
        <v>53321249</v>
      </c>
      <c r="F74" s="225">
        <f t="shared" si="26"/>
        <v>53321249</v>
      </c>
      <c r="G74" s="225">
        <f t="shared" ref="G74:H74" si="27">SUM(G72+G73)</f>
        <v>55482086</v>
      </c>
      <c r="H74" s="225">
        <f t="shared" si="27"/>
        <v>55482086</v>
      </c>
    </row>
    <row r="75" spans="1:8" ht="20.100000000000001" customHeight="1" x14ac:dyDescent="0.25">
      <c r="A75" s="20" t="s">
        <v>297</v>
      </c>
      <c r="B75" s="35" t="s">
        <v>298</v>
      </c>
      <c r="C75" s="34"/>
      <c r="D75" s="34"/>
      <c r="E75" s="34"/>
      <c r="F75" s="34"/>
      <c r="G75" s="34"/>
      <c r="H75" s="34"/>
    </row>
    <row r="76" spans="1:8" ht="20.100000000000001" customHeight="1" x14ac:dyDescent="0.25">
      <c r="A76" s="20"/>
      <c r="B76" s="30" t="s">
        <v>25</v>
      </c>
      <c r="C76" s="113"/>
      <c r="D76" s="113"/>
      <c r="E76" s="113"/>
      <c r="F76" s="113"/>
      <c r="G76" s="113"/>
      <c r="H76" s="113"/>
    </row>
    <row r="77" spans="1:8" ht="20.100000000000001" customHeight="1" x14ac:dyDescent="0.25">
      <c r="A77" s="20"/>
      <c r="B77" s="28" t="s">
        <v>27</v>
      </c>
      <c r="C77" s="112"/>
      <c r="D77" s="112">
        <f>'3.a.számú melléklet'!AC87</f>
        <v>5300000</v>
      </c>
      <c r="E77" s="112">
        <f>'3.a.számú melléklet'!AD87</f>
        <v>5300000</v>
      </c>
      <c r="F77" s="112">
        <f>'3.a.számú melléklet'!AE87</f>
        <v>5300000</v>
      </c>
      <c r="G77" s="112">
        <f>'3.a.számú melléklet'!AF87</f>
        <v>7899005</v>
      </c>
      <c r="H77" s="112">
        <f>'3.a.számú melléklet'!AG87</f>
        <v>7899005</v>
      </c>
    </row>
    <row r="78" spans="1:8" ht="20.100000000000001" customHeight="1" x14ac:dyDescent="0.25">
      <c r="A78" s="20"/>
      <c r="B78" s="95" t="s">
        <v>666</v>
      </c>
      <c r="C78" s="112"/>
      <c r="D78" s="112">
        <f>'3.a.számú melléklet'!N87</f>
        <v>0</v>
      </c>
      <c r="E78" s="112">
        <f>'3.a.számú melléklet'!O87</f>
        <v>3030000</v>
      </c>
      <c r="F78" s="112">
        <f>'3.a.számú melléklet'!P87</f>
        <v>3030000</v>
      </c>
      <c r="G78" s="112">
        <f>'3.a.számú melléklet'!Q87</f>
        <v>3030000</v>
      </c>
      <c r="H78" s="112">
        <f>'3.a.számú melléklet'!R87</f>
        <v>3030000</v>
      </c>
    </row>
    <row r="79" spans="1:8" ht="20.100000000000001" customHeight="1" x14ac:dyDescent="0.25">
      <c r="A79" s="20"/>
      <c r="B79" s="150" t="s">
        <v>26</v>
      </c>
      <c r="C79" s="227">
        <f t="shared" ref="C79:D79" si="28">C77+C78</f>
        <v>0</v>
      </c>
      <c r="D79" s="227">
        <f t="shared" si="28"/>
        <v>5300000</v>
      </c>
      <c r="E79" s="227">
        <f t="shared" ref="E79:F79" si="29">E77+E78</f>
        <v>8330000</v>
      </c>
      <c r="F79" s="227">
        <f t="shared" si="29"/>
        <v>8330000</v>
      </c>
      <c r="G79" s="227">
        <f t="shared" ref="G79:H79" si="30">G77+G78</f>
        <v>10929005</v>
      </c>
      <c r="H79" s="227">
        <f t="shared" si="30"/>
        <v>10929005</v>
      </c>
    </row>
    <row r="80" spans="1:8" ht="20.100000000000001" customHeight="1" x14ac:dyDescent="0.25">
      <c r="A80" s="20"/>
      <c r="B80" s="150" t="s">
        <v>926</v>
      </c>
      <c r="C80" s="227"/>
      <c r="D80" s="227">
        <f>'3.a.számú melléklet'!BY87</f>
        <v>0</v>
      </c>
      <c r="E80" s="227">
        <f>'3.a.számú melléklet'!BZ87</f>
        <v>5751510</v>
      </c>
      <c r="F80" s="227">
        <f>'3.a.számú melléklet'!CA87</f>
        <v>5751510</v>
      </c>
      <c r="G80" s="227">
        <f>'3.a.számú melléklet'!CB87</f>
        <v>5751510</v>
      </c>
      <c r="H80" s="227">
        <f>'3.a.számú melléklet'!CC87</f>
        <v>5751510</v>
      </c>
    </row>
    <row r="81" spans="1:8" ht="20.100000000000001" customHeight="1" x14ac:dyDescent="0.25">
      <c r="A81" s="260"/>
      <c r="B81" s="181" t="s">
        <v>307</v>
      </c>
      <c r="C81" s="225">
        <f t="shared" ref="C81:D81" si="31">SUM(C79+C80)</f>
        <v>0</v>
      </c>
      <c r="D81" s="225">
        <f t="shared" si="31"/>
        <v>5300000</v>
      </c>
      <c r="E81" s="225">
        <f t="shared" ref="E81:F81" si="32">SUM(E79+E80)</f>
        <v>14081510</v>
      </c>
      <c r="F81" s="225">
        <f t="shared" si="32"/>
        <v>14081510</v>
      </c>
      <c r="G81" s="225">
        <f t="shared" ref="G81:H81" si="33">SUM(G79+G80)</f>
        <v>16680515</v>
      </c>
      <c r="H81" s="225">
        <f t="shared" si="33"/>
        <v>16680515</v>
      </c>
    </row>
    <row r="82" spans="1:8" ht="20.100000000000001" customHeight="1" x14ac:dyDescent="0.25">
      <c r="A82" s="262"/>
      <c r="B82" s="261" t="s">
        <v>38</v>
      </c>
      <c r="C82" s="158">
        <f t="shared" ref="C82:H82" si="34">C60+C68+C74+C81</f>
        <v>980853335</v>
      </c>
      <c r="D82" s="158">
        <f t="shared" si="34"/>
        <v>1128405000</v>
      </c>
      <c r="E82" s="158">
        <f t="shared" si="34"/>
        <v>1355232084</v>
      </c>
      <c r="F82" s="158">
        <f t="shared" si="34"/>
        <v>1364815514</v>
      </c>
      <c r="G82" s="158">
        <f t="shared" si="34"/>
        <v>1317925288</v>
      </c>
      <c r="H82" s="158">
        <f t="shared" si="34"/>
        <v>1314292408</v>
      </c>
    </row>
    <row r="83" spans="1:8" ht="14.25" x14ac:dyDescent="0.2">
      <c r="A83" s="19"/>
      <c r="B83" s="19"/>
    </row>
    <row r="84" spans="1:8" ht="14.25" x14ac:dyDescent="0.2">
      <c r="A84" s="19"/>
      <c r="B84" s="19"/>
    </row>
    <row r="85" spans="1:8" ht="14.25" x14ac:dyDescent="0.2">
      <c r="A85" s="19"/>
      <c r="B85" s="19"/>
    </row>
    <row r="86" spans="1:8" ht="14.25" x14ac:dyDescent="0.2">
      <c r="A86" s="19"/>
      <c r="B86" s="19"/>
    </row>
    <row r="87" spans="1:8" ht="14.25" x14ac:dyDescent="0.2">
      <c r="A87" s="19"/>
      <c r="B87" s="19"/>
    </row>
    <row r="88" spans="1:8" ht="18" customHeight="1" x14ac:dyDescent="0.2">
      <c r="A88" s="19"/>
      <c r="B88" s="19"/>
    </row>
    <row r="89" spans="1:8" ht="14.25" x14ac:dyDescent="0.2">
      <c r="A89" s="19"/>
      <c r="B89" s="19"/>
    </row>
    <row r="90" spans="1:8" ht="14.25" x14ac:dyDescent="0.2">
      <c r="A90" s="19"/>
      <c r="B90" s="19"/>
    </row>
    <row r="91" spans="1:8" ht="13.5" customHeight="1" x14ac:dyDescent="0.2">
      <c r="A91" s="19"/>
      <c r="B91" s="19"/>
    </row>
    <row r="92" spans="1:8" ht="14.25" x14ac:dyDescent="0.2">
      <c r="A92" s="19"/>
      <c r="B92" s="19"/>
    </row>
    <row r="93" spans="1:8" ht="14.25" x14ac:dyDescent="0.2">
      <c r="A93" s="19"/>
      <c r="B93" s="19"/>
      <c r="D93" s="15" t="s">
        <v>495</v>
      </c>
    </row>
    <row r="94" spans="1:8" ht="14.25" x14ac:dyDescent="0.2">
      <c r="A94" s="19"/>
      <c r="B94" s="19"/>
    </row>
    <row r="95" spans="1:8" ht="14.25" x14ac:dyDescent="0.2">
      <c r="A95" s="19"/>
      <c r="B95" s="19"/>
    </row>
    <row r="96" spans="1:8" ht="14.25" x14ac:dyDescent="0.2">
      <c r="A96" s="19"/>
      <c r="B96" s="19"/>
    </row>
    <row r="97" spans="1:2" ht="14.25" x14ac:dyDescent="0.2">
      <c r="A97" s="19"/>
      <c r="B97" s="19"/>
    </row>
    <row r="98" spans="1:2" ht="14.25" x14ac:dyDescent="0.2">
      <c r="A98" s="19"/>
      <c r="B98" s="19"/>
    </row>
    <row r="99" spans="1:2" ht="14.25" x14ac:dyDescent="0.2">
      <c r="A99" s="19"/>
      <c r="B99" s="19"/>
    </row>
    <row r="100" spans="1:2" ht="14.25" x14ac:dyDescent="0.2">
      <c r="A100" s="19"/>
      <c r="B100" s="19"/>
    </row>
    <row r="101" spans="1:2" ht="14.25" x14ac:dyDescent="0.2">
      <c r="A101" s="19"/>
      <c r="B101" s="19"/>
    </row>
    <row r="102" spans="1:2" ht="14.25" x14ac:dyDescent="0.2">
      <c r="A102" s="19"/>
      <c r="B102" s="19"/>
    </row>
    <row r="103" spans="1:2" ht="18" customHeight="1" x14ac:dyDescent="0.2">
      <c r="A103" s="19"/>
      <c r="B103" s="19"/>
    </row>
    <row r="104" spans="1:2" ht="12.75" customHeight="1" x14ac:dyDescent="0.2">
      <c r="A104" s="19"/>
      <c r="B104" s="19"/>
    </row>
    <row r="105" spans="1:2" ht="14.25" x14ac:dyDescent="0.2">
      <c r="A105" s="19"/>
      <c r="B105" s="19"/>
    </row>
    <row r="106" spans="1:2" ht="14.25" x14ac:dyDescent="0.2">
      <c r="A106" s="19"/>
      <c r="B106" s="19"/>
    </row>
    <row r="107" spans="1:2" ht="15" customHeight="1" x14ac:dyDescent="0.2">
      <c r="A107" s="19"/>
      <c r="B107" s="19"/>
    </row>
    <row r="108" spans="1:2" ht="14.25" x14ac:dyDescent="0.2">
      <c r="A108" s="19"/>
      <c r="B108" s="19"/>
    </row>
    <row r="109" spans="1:2" ht="14.25" x14ac:dyDescent="0.2">
      <c r="A109" s="19"/>
      <c r="B109" s="19"/>
    </row>
    <row r="110" spans="1:2" ht="14.25" x14ac:dyDescent="0.2">
      <c r="A110" s="19"/>
      <c r="B110" s="19"/>
    </row>
    <row r="111" spans="1:2" ht="14.25" x14ac:dyDescent="0.2">
      <c r="A111" s="19"/>
      <c r="B111" s="19"/>
    </row>
    <row r="112" spans="1:2" ht="14.25" x14ac:dyDescent="0.2">
      <c r="A112" s="19"/>
      <c r="B112" s="19"/>
    </row>
    <row r="113" spans="1:2" ht="14.25" x14ac:dyDescent="0.2">
      <c r="A113" s="19"/>
      <c r="B113" s="19"/>
    </row>
    <row r="114" spans="1:2" ht="14.25" x14ac:dyDescent="0.2">
      <c r="A114" s="19"/>
      <c r="B114" s="19"/>
    </row>
    <row r="115" spans="1:2" ht="14.25" x14ac:dyDescent="0.2">
      <c r="A115" s="19"/>
      <c r="B115" s="19"/>
    </row>
    <row r="116" spans="1:2" ht="14.25" x14ac:dyDescent="0.2">
      <c r="A116" s="19"/>
      <c r="B116" s="19"/>
    </row>
    <row r="117" spans="1:2" ht="14.25" x14ac:dyDescent="0.2">
      <c r="A117" s="19"/>
      <c r="B117" s="19"/>
    </row>
    <row r="118" spans="1:2" ht="14.25" x14ac:dyDescent="0.2">
      <c r="A118" s="19"/>
      <c r="B118" s="19"/>
    </row>
    <row r="119" spans="1:2" ht="14.25" x14ac:dyDescent="0.2">
      <c r="A119" s="19"/>
      <c r="B119" s="19"/>
    </row>
    <row r="120" spans="1:2" ht="14.25" x14ac:dyDescent="0.2">
      <c r="A120" s="19"/>
      <c r="B120" s="19"/>
    </row>
    <row r="121" spans="1:2" ht="14.25" x14ac:dyDescent="0.2">
      <c r="A121" s="19"/>
      <c r="B121" s="19"/>
    </row>
    <row r="122" spans="1:2" ht="14.25" x14ac:dyDescent="0.2">
      <c r="A122" s="19"/>
      <c r="B122" s="19"/>
    </row>
    <row r="123" spans="1:2" ht="14.25" x14ac:dyDescent="0.2">
      <c r="A123" s="19"/>
      <c r="B123" s="19"/>
    </row>
    <row r="124" spans="1:2" ht="14.25" x14ac:dyDescent="0.2">
      <c r="A124" s="19"/>
      <c r="B124" s="19"/>
    </row>
    <row r="125" spans="1:2" ht="14.25" x14ac:dyDescent="0.2">
      <c r="A125" s="19"/>
      <c r="B125" s="19"/>
    </row>
    <row r="126" spans="1:2" ht="14.25" x14ac:dyDescent="0.2">
      <c r="A126" s="19"/>
      <c r="B126" s="19"/>
    </row>
    <row r="127" spans="1:2" ht="14.25" x14ac:dyDescent="0.2">
      <c r="A127" s="19"/>
      <c r="B127" s="19"/>
    </row>
    <row r="128" spans="1:2" ht="14.25" x14ac:dyDescent="0.2">
      <c r="A128" s="19"/>
      <c r="B128" s="19"/>
    </row>
    <row r="129" spans="1:2" ht="14.25" x14ac:dyDescent="0.2">
      <c r="A129" s="19"/>
      <c r="B129" s="19"/>
    </row>
    <row r="130" spans="1:2" ht="14.25" x14ac:dyDescent="0.2">
      <c r="A130" s="19"/>
      <c r="B130" s="19"/>
    </row>
    <row r="131" spans="1:2" ht="14.25" x14ac:dyDescent="0.2">
      <c r="A131" s="19"/>
      <c r="B131" s="19"/>
    </row>
    <row r="132" spans="1:2" ht="14.25" x14ac:dyDescent="0.2">
      <c r="A132" s="19"/>
      <c r="B132" s="19"/>
    </row>
    <row r="133" spans="1:2" ht="14.25" x14ac:dyDescent="0.2">
      <c r="A133" s="19"/>
      <c r="B133" s="19"/>
    </row>
    <row r="134" spans="1:2" ht="14.25" x14ac:dyDescent="0.2">
      <c r="A134" s="19"/>
      <c r="B134" s="19"/>
    </row>
    <row r="135" spans="1:2" ht="14.25" x14ac:dyDescent="0.2">
      <c r="A135" s="19"/>
      <c r="B135" s="19"/>
    </row>
    <row r="136" spans="1:2" ht="14.25" x14ac:dyDescent="0.2">
      <c r="A136" s="19"/>
      <c r="B136" s="19"/>
    </row>
    <row r="137" spans="1:2" ht="14.25" x14ac:dyDescent="0.2">
      <c r="A137" s="19"/>
      <c r="B137" s="19"/>
    </row>
    <row r="138" spans="1:2" ht="14.25" x14ac:dyDescent="0.2">
      <c r="A138" s="19"/>
      <c r="B138" s="19"/>
    </row>
    <row r="139" spans="1:2" ht="14.25" x14ac:dyDescent="0.2">
      <c r="A139" s="19"/>
      <c r="B139" s="19"/>
    </row>
    <row r="140" spans="1:2" ht="14.25" x14ac:dyDescent="0.2">
      <c r="A140" s="19"/>
      <c r="B140" s="19"/>
    </row>
    <row r="141" spans="1:2" ht="14.25" x14ac:dyDescent="0.2">
      <c r="A141" s="19"/>
      <c r="B141" s="19"/>
    </row>
    <row r="142" spans="1:2" ht="14.25" x14ac:dyDescent="0.2">
      <c r="A142" s="19"/>
      <c r="B142" s="19"/>
    </row>
    <row r="143" spans="1:2" ht="14.25" x14ac:dyDescent="0.2">
      <c r="A143" s="19"/>
      <c r="B143" s="19"/>
    </row>
    <row r="144" spans="1:2" ht="14.25" x14ac:dyDescent="0.2">
      <c r="A144" s="19"/>
      <c r="B144" s="19"/>
    </row>
    <row r="145" spans="1:2" ht="14.25" x14ac:dyDescent="0.2">
      <c r="A145" s="19"/>
      <c r="B145" s="19"/>
    </row>
    <row r="146" spans="1:2" ht="14.25" x14ac:dyDescent="0.2">
      <c r="A146" s="19"/>
      <c r="B146" s="19"/>
    </row>
    <row r="147" spans="1:2" ht="14.25" x14ac:dyDescent="0.2">
      <c r="A147" s="19"/>
      <c r="B147" s="19"/>
    </row>
    <row r="148" spans="1:2" ht="14.25" x14ac:dyDescent="0.2">
      <c r="A148" s="19"/>
      <c r="B148" s="19"/>
    </row>
    <row r="149" spans="1:2" ht="14.25" x14ac:dyDescent="0.2">
      <c r="A149" s="19"/>
      <c r="B149" s="19"/>
    </row>
    <row r="150" spans="1:2" ht="14.25" x14ac:dyDescent="0.2">
      <c r="A150" s="19"/>
      <c r="B150" s="19"/>
    </row>
    <row r="151" spans="1:2" ht="14.25" x14ac:dyDescent="0.2">
      <c r="A151" s="19"/>
      <c r="B151" s="19"/>
    </row>
    <row r="152" spans="1:2" ht="14.25" x14ac:dyDescent="0.2">
      <c r="A152" s="19"/>
      <c r="B152" s="19"/>
    </row>
    <row r="153" spans="1:2" ht="14.25" x14ac:dyDescent="0.2">
      <c r="A153" s="19"/>
      <c r="B153" s="19"/>
    </row>
    <row r="154" spans="1:2" ht="14.25" x14ac:dyDescent="0.2">
      <c r="A154" s="19"/>
      <c r="B154" s="19"/>
    </row>
    <row r="155" spans="1:2" ht="14.25" x14ac:dyDescent="0.2">
      <c r="A155" s="19"/>
      <c r="B155" s="19"/>
    </row>
    <row r="156" spans="1:2" ht="14.25" x14ac:dyDescent="0.2">
      <c r="A156" s="19"/>
      <c r="B156" s="19"/>
    </row>
    <row r="157" spans="1:2" ht="14.25" x14ac:dyDescent="0.2">
      <c r="A157" s="19"/>
      <c r="B157" s="19"/>
    </row>
    <row r="158" spans="1:2" ht="14.25" x14ac:dyDescent="0.2">
      <c r="A158" s="19"/>
      <c r="B158" s="19"/>
    </row>
    <row r="159" spans="1:2" ht="14.25" x14ac:dyDescent="0.2">
      <c r="A159" s="19"/>
      <c r="B159" s="19"/>
    </row>
    <row r="160" spans="1:2" ht="14.25" x14ac:dyDescent="0.2">
      <c r="A160" s="19"/>
      <c r="B160" s="19"/>
    </row>
    <row r="161" spans="1:2" ht="14.25" x14ac:dyDescent="0.2">
      <c r="A161" s="19"/>
      <c r="B161" s="19"/>
    </row>
    <row r="162" spans="1:2" ht="14.25" x14ac:dyDescent="0.2">
      <c r="A162" s="19"/>
      <c r="B162" s="19"/>
    </row>
    <row r="163" spans="1:2" ht="14.25" x14ac:dyDescent="0.2">
      <c r="A163" s="19"/>
      <c r="B163" s="19"/>
    </row>
    <row r="164" spans="1:2" ht="14.25" x14ac:dyDescent="0.2">
      <c r="A164" s="19"/>
      <c r="B164" s="19"/>
    </row>
    <row r="165" spans="1:2" ht="14.25" x14ac:dyDescent="0.2">
      <c r="A165" s="19"/>
      <c r="B165" s="19"/>
    </row>
    <row r="166" spans="1:2" ht="14.25" x14ac:dyDescent="0.2">
      <c r="A166" s="19"/>
      <c r="B166" s="19"/>
    </row>
    <row r="167" spans="1:2" ht="14.25" x14ac:dyDescent="0.2">
      <c r="A167" s="19"/>
      <c r="B167" s="19"/>
    </row>
    <row r="168" spans="1:2" ht="14.25" x14ac:dyDescent="0.2">
      <c r="A168" s="19"/>
      <c r="B168" s="19"/>
    </row>
    <row r="169" spans="1:2" ht="14.25" x14ac:dyDescent="0.2">
      <c r="A169" s="19"/>
      <c r="B169" s="19"/>
    </row>
    <row r="170" spans="1:2" ht="14.25" x14ac:dyDescent="0.2">
      <c r="A170" s="19"/>
      <c r="B170" s="19"/>
    </row>
    <row r="171" spans="1:2" ht="14.25" x14ac:dyDescent="0.2">
      <c r="A171" s="19"/>
      <c r="B171" s="19"/>
    </row>
    <row r="172" spans="1:2" ht="14.25" x14ac:dyDescent="0.2">
      <c r="A172" s="19"/>
      <c r="B172" s="19"/>
    </row>
    <row r="173" spans="1:2" ht="14.25" x14ac:dyDescent="0.2">
      <c r="A173" s="19"/>
      <c r="B173" s="19"/>
    </row>
    <row r="174" spans="1:2" ht="14.25" x14ac:dyDescent="0.2">
      <c r="A174" s="19"/>
      <c r="B174" s="19"/>
    </row>
    <row r="175" spans="1:2" ht="14.25" x14ac:dyDescent="0.2">
      <c r="A175" s="19"/>
      <c r="B175" s="19"/>
    </row>
    <row r="176" spans="1:2" ht="14.25" x14ac:dyDescent="0.2">
      <c r="A176" s="19"/>
      <c r="B176" s="19"/>
    </row>
    <row r="177" spans="1:2" ht="14.25" x14ac:dyDescent="0.2">
      <c r="A177" s="19"/>
      <c r="B177" s="19"/>
    </row>
    <row r="178" spans="1:2" ht="14.25" x14ac:dyDescent="0.2">
      <c r="A178" s="19"/>
      <c r="B178" s="19"/>
    </row>
    <row r="179" spans="1:2" ht="14.25" x14ac:dyDescent="0.2">
      <c r="A179" s="19"/>
      <c r="B179" s="19"/>
    </row>
    <row r="180" spans="1:2" ht="14.25" x14ac:dyDescent="0.2">
      <c r="A180" s="19"/>
      <c r="B180" s="19"/>
    </row>
    <row r="181" spans="1:2" ht="14.25" x14ac:dyDescent="0.2">
      <c r="A181" s="19"/>
      <c r="B181" s="19"/>
    </row>
    <row r="182" spans="1:2" ht="14.25" x14ac:dyDescent="0.2">
      <c r="A182" s="19"/>
      <c r="B182" s="19"/>
    </row>
    <row r="183" spans="1:2" ht="14.25" x14ac:dyDescent="0.2">
      <c r="A183" s="19"/>
      <c r="B183" s="19"/>
    </row>
    <row r="184" spans="1:2" ht="14.25" x14ac:dyDescent="0.2">
      <c r="A184" s="19"/>
      <c r="B184" s="19"/>
    </row>
    <row r="185" spans="1:2" ht="14.25" x14ac:dyDescent="0.2">
      <c r="A185" s="19"/>
      <c r="B185" s="19"/>
    </row>
    <row r="186" spans="1:2" ht="14.25" x14ac:dyDescent="0.2">
      <c r="A186" s="19"/>
      <c r="B186" s="19"/>
    </row>
    <row r="187" spans="1:2" ht="14.25" x14ac:dyDescent="0.2">
      <c r="A187" s="19"/>
      <c r="B187" s="19"/>
    </row>
    <row r="188" spans="1:2" ht="14.25" x14ac:dyDescent="0.2">
      <c r="A188" s="19"/>
      <c r="B188" s="19"/>
    </row>
    <row r="189" spans="1:2" ht="14.25" x14ac:dyDescent="0.2">
      <c r="A189" s="19"/>
      <c r="B189" s="19"/>
    </row>
    <row r="190" spans="1:2" ht="14.25" x14ac:dyDescent="0.2">
      <c r="A190" s="19"/>
      <c r="B190" s="19"/>
    </row>
    <row r="191" spans="1:2" ht="14.25" x14ac:dyDescent="0.2">
      <c r="A191" s="19"/>
      <c r="B191" s="19"/>
    </row>
    <row r="192" spans="1:2" ht="14.25" x14ac:dyDescent="0.2">
      <c r="A192" s="19"/>
      <c r="B192" s="19"/>
    </row>
    <row r="193" spans="1:2" ht="14.25" x14ac:dyDescent="0.2">
      <c r="A193" s="19"/>
      <c r="B193" s="19"/>
    </row>
    <row r="194" spans="1:2" ht="14.25" x14ac:dyDescent="0.2">
      <c r="A194" s="19"/>
      <c r="B194" s="19"/>
    </row>
    <row r="195" spans="1:2" ht="14.25" x14ac:dyDescent="0.2">
      <c r="A195" s="19"/>
      <c r="B195" s="19"/>
    </row>
    <row r="196" spans="1:2" ht="14.25" x14ac:dyDescent="0.2">
      <c r="A196" s="19"/>
      <c r="B196" s="19"/>
    </row>
    <row r="197" spans="1:2" ht="14.25" x14ac:dyDescent="0.2">
      <c r="A197" s="19"/>
      <c r="B197" s="19"/>
    </row>
    <row r="198" spans="1:2" ht="14.25" x14ac:dyDescent="0.2">
      <c r="A198" s="19"/>
      <c r="B198" s="19"/>
    </row>
    <row r="199" spans="1:2" ht="14.25" x14ac:dyDescent="0.2">
      <c r="A199" s="19"/>
      <c r="B199" s="19"/>
    </row>
    <row r="200" spans="1:2" ht="14.25" x14ac:dyDescent="0.2">
      <c r="A200" s="19"/>
      <c r="B200" s="19"/>
    </row>
    <row r="201" spans="1:2" ht="14.25" x14ac:dyDescent="0.2">
      <c r="A201" s="19"/>
      <c r="B201" s="19"/>
    </row>
    <row r="202" spans="1:2" ht="14.25" x14ac:dyDescent="0.2">
      <c r="A202" s="19"/>
      <c r="B202" s="19"/>
    </row>
    <row r="203" spans="1:2" ht="14.25" x14ac:dyDescent="0.2">
      <c r="A203" s="19"/>
      <c r="B203" s="19"/>
    </row>
    <row r="204" spans="1:2" ht="14.25" x14ac:dyDescent="0.2">
      <c r="A204" s="19"/>
      <c r="B204" s="19"/>
    </row>
    <row r="205" spans="1:2" ht="14.25" x14ac:dyDescent="0.2">
      <c r="A205" s="19"/>
      <c r="B205" s="19"/>
    </row>
    <row r="206" spans="1:2" ht="14.25" x14ac:dyDescent="0.2">
      <c r="A206" s="19"/>
      <c r="B206" s="19"/>
    </row>
    <row r="207" spans="1:2" ht="14.25" x14ac:dyDescent="0.2">
      <c r="A207" s="19"/>
      <c r="B207" s="19"/>
    </row>
    <row r="208" spans="1:2" ht="14.25" x14ac:dyDescent="0.2">
      <c r="A208" s="19"/>
      <c r="B208" s="19"/>
    </row>
    <row r="209" spans="1:2" ht="14.25" x14ac:dyDescent="0.2">
      <c r="A209" s="19"/>
      <c r="B209" s="19"/>
    </row>
    <row r="210" spans="1:2" ht="14.25" x14ac:dyDescent="0.2">
      <c r="A210" s="19"/>
      <c r="B210" s="19"/>
    </row>
    <row r="211" spans="1:2" ht="14.25" x14ac:dyDescent="0.2">
      <c r="A211" s="19"/>
      <c r="B211" s="19"/>
    </row>
    <row r="212" spans="1:2" ht="14.25" x14ac:dyDescent="0.2">
      <c r="A212" s="19"/>
      <c r="B212" s="19"/>
    </row>
    <row r="213" spans="1:2" ht="14.25" x14ac:dyDescent="0.2">
      <c r="A213" s="19"/>
      <c r="B213" s="19"/>
    </row>
    <row r="214" spans="1:2" ht="14.25" x14ac:dyDescent="0.2">
      <c r="A214" s="19"/>
      <c r="B214" s="19"/>
    </row>
    <row r="215" spans="1:2" ht="14.25" x14ac:dyDescent="0.2">
      <c r="A215" s="19"/>
      <c r="B215" s="19"/>
    </row>
    <row r="216" spans="1:2" ht="14.25" x14ac:dyDescent="0.2">
      <c r="A216" s="19"/>
      <c r="B216" s="19"/>
    </row>
    <row r="217" spans="1:2" ht="14.25" x14ac:dyDescent="0.2">
      <c r="A217" s="19"/>
      <c r="B217" s="19"/>
    </row>
    <row r="218" spans="1:2" ht="14.25" x14ac:dyDescent="0.2">
      <c r="A218" s="19"/>
      <c r="B218" s="19"/>
    </row>
    <row r="219" spans="1:2" ht="14.25" x14ac:dyDescent="0.2">
      <c r="A219" s="19"/>
      <c r="B219" s="19"/>
    </row>
    <row r="220" spans="1:2" ht="14.25" x14ac:dyDescent="0.2">
      <c r="A220" s="19"/>
      <c r="B220" s="19"/>
    </row>
    <row r="221" spans="1:2" ht="14.25" x14ac:dyDescent="0.2">
      <c r="A221" s="19"/>
      <c r="B221" s="19"/>
    </row>
    <row r="222" spans="1:2" ht="14.25" x14ac:dyDescent="0.2">
      <c r="A222" s="19"/>
      <c r="B222" s="19"/>
    </row>
    <row r="223" spans="1:2" ht="14.25" x14ac:dyDescent="0.2">
      <c r="A223" s="19"/>
      <c r="B223" s="19"/>
    </row>
    <row r="224" spans="1:2" ht="14.25" x14ac:dyDescent="0.2">
      <c r="A224" s="19"/>
      <c r="B224" s="19"/>
    </row>
    <row r="225" spans="1:2" ht="14.25" x14ac:dyDescent="0.2">
      <c r="A225" s="19"/>
      <c r="B225" s="19"/>
    </row>
    <row r="226" spans="1:2" ht="14.25" x14ac:dyDescent="0.2">
      <c r="A226" s="19"/>
      <c r="B226" s="19"/>
    </row>
    <row r="227" spans="1:2" ht="14.25" x14ac:dyDescent="0.2">
      <c r="A227" s="19"/>
      <c r="B227" s="19"/>
    </row>
    <row r="228" spans="1:2" ht="14.25" x14ac:dyDescent="0.2">
      <c r="A228" s="19"/>
      <c r="B228" s="19"/>
    </row>
    <row r="229" spans="1:2" ht="14.25" x14ac:dyDescent="0.2">
      <c r="A229" s="19"/>
      <c r="B229" s="19"/>
    </row>
    <row r="230" spans="1:2" ht="14.25" x14ac:dyDescent="0.2">
      <c r="A230" s="19"/>
      <c r="B230" s="19"/>
    </row>
    <row r="231" spans="1:2" ht="14.25" x14ac:dyDescent="0.2">
      <c r="A231" s="19"/>
      <c r="B231" s="19"/>
    </row>
    <row r="232" spans="1:2" ht="14.25" x14ac:dyDescent="0.2">
      <c r="A232" s="19"/>
      <c r="B232" s="19"/>
    </row>
    <row r="233" spans="1:2" ht="14.25" x14ac:dyDescent="0.2">
      <c r="A233" s="19"/>
      <c r="B233" s="19"/>
    </row>
    <row r="234" spans="1:2" ht="14.25" x14ac:dyDescent="0.2">
      <c r="A234" s="19"/>
      <c r="B234" s="19"/>
    </row>
    <row r="235" spans="1:2" ht="14.25" x14ac:dyDescent="0.2">
      <c r="A235" s="19"/>
      <c r="B235" s="19"/>
    </row>
    <row r="236" spans="1:2" ht="14.25" x14ac:dyDescent="0.2">
      <c r="A236" s="19"/>
      <c r="B236" s="19"/>
    </row>
  </sheetData>
  <mergeCells count="8">
    <mergeCell ref="G2:G3"/>
    <mergeCell ref="H2:H3"/>
    <mergeCell ref="F2:F3"/>
    <mergeCell ref="A2:A3"/>
    <mergeCell ref="B2:B3"/>
    <mergeCell ref="D2:D3"/>
    <mergeCell ref="C2:C3"/>
    <mergeCell ref="E2:E3"/>
  </mergeCells>
  <phoneticPr fontId="8" type="noConversion"/>
  <printOptions horizontalCentered="1"/>
  <pageMargins left="0.23622047244094491" right="0.23622047244094491" top="0.86614173228346458" bottom="0.19685039370078741" header="0.19685039370078741" footer="0.19685039370078741"/>
  <pageSetup paperSize="9" scale="74" fitToHeight="0" orientation="portrait" horizontalDpi="4294967294" r:id="rId1"/>
  <headerFooter alignWithMargins="0">
    <oddHeader>&amp;C&amp;"Garamond,Félkövér"&amp;12 5/2018 (IV.27.)számú költségvetési rendelethez
ZALAKAROS VÁROS ÉS KÖLTSÉGVETÉSI SZERVEI  
2017. ÉVI BEVÉTELEI FORRÁSONKÉNT
 &amp;R&amp;A
&amp;P.oldal
forintban</oddHeader>
  </headerFooter>
  <rowBreaks count="1" manualBreakCount="1">
    <brk id="48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M92"/>
  <sheetViews>
    <sheetView topLeftCell="AZ39" zoomScale="65" zoomScaleNormal="65" workbookViewId="0">
      <selection activeCell="CG60" sqref="CG60"/>
    </sheetView>
  </sheetViews>
  <sheetFormatPr defaultRowHeight="12.75" x14ac:dyDescent="0.2"/>
  <cols>
    <col min="1" max="1" width="6.7109375" style="280" customWidth="1"/>
    <col min="2" max="2" width="13.28515625" style="280" customWidth="1"/>
    <col min="3" max="3" width="33.7109375" style="280" customWidth="1"/>
    <col min="4" max="4" width="15.5703125" style="280" customWidth="1"/>
    <col min="5" max="7" width="16.42578125" style="280" customWidth="1"/>
    <col min="8" max="8" width="16.42578125" style="280" hidden="1" customWidth="1"/>
    <col min="9" max="9" width="13.5703125" style="280" customWidth="1"/>
    <col min="10" max="12" width="15.7109375" style="280" customWidth="1"/>
    <col min="13" max="13" width="15" style="280" hidden="1" customWidth="1"/>
    <col min="14" max="17" width="15.7109375" style="280" customWidth="1"/>
    <col min="18" max="18" width="15.7109375" style="280" hidden="1" customWidth="1"/>
    <col min="19" max="19" width="11.5703125" style="280" customWidth="1"/>
    <col min="20" max="21" width="10.85546875" style="280" customWidth="1"/>
    <col min="22" max="22" width="13.28515625" style="280" bestFit="1" customWidth="1"/>
    <col min="23" max="23" width="15.7109375" style="280" hidden="1" customWidth="1"/>
    <col min="24" max="24" width="16.42578125" style="280" customWidth="1"/>
    <col min="25" max="27" width="16" style="280" customWidth="1"/>
    <col min="28" max="28" width="16" style="280" hidden="1" customWidth="1"/>
    <col min="29" max="32" width="15.42578125" style="280" customWidth="1"/>
    <col min="33" max="33" width="15.42578125" style="280" hidden="1" customWidth="1"/>
    <col min="34" max="37" width="12.85546875" style="280" customWidth="1"/>
    <col min="38" max="38" width="14.140625" style="280" hidden="1" customWidth="1"/>
    <col min="39" max="42" width="12.7109375" style="280" customWidth="1"/>
    <col min="43" max="43" width="14" style="280" hidden="1" customWidth="1"/>
    <col min="44" max="44" width="9.7109375" style="280" customWidth="1"/>
    <col min="45" max="45" width="13.140625" style="280" customWidth="1"/>
    <col min="46" max="46" width="39.7109375" style="280" customWidth="1"/>
    <col min="47" max="47" width="14" style="280" customWidth="1"/>
    <col min="48" max="50" width="14.7109375" style="280" customWidth="1"/>
    <col min="51" max="51" width="13.42578125" style="280" hidden="1" customWidth="1"/>
    <col min="52" max="55" width="13.7109375" style="280" customWidth="1"/>
    <col min="56" max="56" width="13.7109375" style="280" hidden="1" customWidth="1"/>
    <col min="57" max="57" width="11" style="280" customWidth="1"/>
    <col min="58" max="60" width="12.28515625" style="280" customWidth="1"/>
    <col min="61" max="61" width="14.140625" style="280" hidden="1" customWidth="1"/>
    <col min="62" max="65" width="12.5703125" style="280" customWidth="1"/>
    <col min="66" max="66" width="10" style="280" hidden="1" customWidth="1"/>
    <col min="67" max="69" width="12.42578125" style="280" customWidth="1"/>
    <col min="70" max="70" width="13.5703125" style="280" customWidth="1"/>
    <col min="71" max="71" width="17.7109375" style="280" hidden="1" customWidth="1"/>
    <col min="72" max="72" width="16.140625" style="280" customWidth="1"/>
    <col min="73" max="75" width="17" style="280" customWidth="1"/>
    <col min="76" max="76" width="17" style="280" hidden="1" customWidth="1"/>
    <col min="77" max="80" width="14.140625" style="280" customWidth="1"/>
    <col min="81" max="81" width="14.140625" style="280" hidden="1" customWidth="1"/>
    <col min="82" max="82" width="18.85546875" style="280" customWidth="1"/>
    <col min="83" max="85" width="19.5703125" style="280" customWidth="1"/>
    <col min="86" max="86" width="18" style="280" hidden="1" customWidth="1"/>
    <col min="87" max="319" width="9.140625" style="280"/>
    <col min="320" max="320" width="9.5703125" style="280" customWidth="1"/>
    <col min="321" max="321" width="53.42578125" style="280" bestFit="1" customWidth="1"/>
    <col min="322" max="322" width="17.140625" style="280" customWidth="1"/>
    <col min="323" max="323" width="13.5703125" style="280" customWidth="1"/>
    <col min="324" max="324" width="15.7109375" style="280" customWidth="1"/>
    <col min="325" max="325" width="14.7109375" style="280" customWidth="1"/>
    <col min="326" max="326" width="16" style="280" customWidth="1"/>
    <col min="327" max="327" width="15.42578125" style="280" customWidth="1"/>
    <col min="328" max="328" width="12.85546875" style="280" customWidth="1"/>
    <col min="329" max="329" width="12.7109375" style="280" customWidth="1"/>
    <col min="330" max="330" width="6.28515625" style="280" customWidth="1"/>
    <col min="331" max="331" width="11.28515625" style="280" customWidth="1"/>
    <col min="332" max="332" width="52.42578125" style="280" customWidth="1"/>
    <col min="333" max="333" width="12.28515625" style="280" customWidth="1"/>
    <col min="334" max="334" width="13.7109375" style="280" customWidth="1"/>
    <col min="335" max="335" width="11" style="280" customWidth="1"/>
    <col min="336" max="336" width="12.5703125" style="280" customWidth="1"/>
    <col min="337" max="337" width="12.42578125" style="280" customWidth="1"/>
    <col min="338" max="338" width="17" style="280" customWidth="1"/>
    <col min="339" max="339" width="14.140625" style="280" customWidth="1"/>
    <col min="340" max="340" width="18.7109375" style="280" customWidth="1"/>
    <col min="341" max="575" width="9.140625" style="280"/>
    <col min="576" max="576" width="9.5703125" style="280" customWidth="1"/>
    <col min="577" max="577" width="53.42578125" style="280" bestFit="1" customWidth="1"/>
    <col min="578" max="578" width="17.140625" style="280" customWidth="1"/>
    <col min="579" max="579" width="13.5703125" style="280" customWidth="1"/>
    <col min="580" max="580" width="15.7109375" style="280" customWidth="1"/>
    <col min="581" max="581" width="14.7109375" style="280" customWidth="1"/>
    <col min="582" max="582" width="16" style="280" customWidth="1"/>
    <col min="583" max="583" width="15.42578125" style="280" customWidth="1"/>
    <col min="584" max="584" width="12.85546875" style="280" customWidth="1"/>
    <col min="585" max="585" width="12.7109375" style="280" customWidth="1"/>
    <col min="586" max="586" width="6.28515625" style="280" customWidth="1"/>
    <col min="587" max="587" width="11.28515625" style="280" customWidth="1"/>
    <col min="588" max="588" width="52.42578125" style="280" customWidth="1"/>
    <col min="589" max="589" width="12.28515625" style="280" customWidth="1"/>
    <col min="590" max="590" width="13.7109375" style="280" customWidth="1"/>
    <col min="591" max="591" width="11" style="280" customWidth="1"/>
    <col min="592" max="592" width="12.5703125" style="280" customWidth="1"/>
    <col min="593" max="593" width="12.42578125" style="280" customWidth="1"/>
    <col min="594" max="594" width="17" style="280" customWidth="1"/>
    <col min="595" max="595" width="14.140625" style="280" customWidth="1"/>
    <col min="596" max="596" width="18.7109375" style="280" customWidth="1"/>
    <col min="597" max="831" width="9.140625" style="280"/>
    <col min="832" max="832" width="9.5703125" style="280" customWidth="1"/>
    <col min="833" max="833" width="53.42578125" style="280" bestFit="1" customWidth="1"/>
    <col min="834" max="834" width="17.140625" style="280" customWidth="1"/>
    <col min="835" max="835" width="13.5703125" style="280" customWidth="1"/>
    <col min="836" max="836" width="15.7109375" style="280" customWidth="1"/>
    <col min="837" max="837" width="14.7109375" style="280" customWidth="1"/>
    <col min="838" max="838" width="16" style="280" customWidth="1"/>
    <col min="839" max="839" width="15.42578125" style="280" customWidth="1"/>
    <col min="840" max="840" width="12.85546875" style="280" customWidth="1"/>
    <col min="841" max="841" width="12.7109375" style="280" customWidth="1"/>
    <col min="842" max="842" width="6.28515625" style="280" customWidth="1"/>
    <col min="843" max="843" width="11.28515625" style="280" customWidth="1"/>
    <col min="844" max="844" width="52.42578125" style="280" customWidth="1"/>
    <col min="845" max="845" width="12.28515625" style="280" customWidth="1"/>
    <col min="846" max="846" width="13.7109375" style="280" customWidth="1"/>
    <col min="847" max="847" width="11" style="280" customWidth="1"/>
    <col min="848" max="848" width="12.5703125" style="280" customWidth="1"/>
    <col min="849" max="849" width="12.42578125" style="280" customWidth="1"/>
    <col min="850" max="850" width="17" style="280" customWidth="1"/>
    <col min="851" max="851" width="14.140625" style="280" customWidth="1"/>
    <col min="852" max="852" width="18.7109375" style="280" customWidth="1"/>
    <col min="853" max="1087" width="9.140625" style="280"/>
    <col min="1088" max="1088" width="9.5703125" style="280" customWidth="1"/>
    <col min="1089" max="1089" width="53.42578125" style="280" bestFit="1" customWidth="1"/>
    <col min="1090" max="1090" width="17.140625" style="280" customWidth="1"/>
    <col min="1091" max="1091" width="13.5703125" style="280" customWidth="1"/>
    <col min="1092" max="1092" width="15.7109375" style="280" customWidth="1"/>
    <col min="1093" max="1093" width="14.7109375" style="280" customWidth="1"/>
    <col min="1094" max="1094" width="16" style="280" customWidth="1"/>
    <col min="1095" max="1095" width="15.42578125" style="280" customWidth="1"/>
    <col min="1096" max="1096" width="12.85546875" style="280" customWidth="1"/>
    <col min="1097" max="1097" width="12.7109375" style="280" customWidth="1"/>
    <col min="1098" max="1098" width="6.28515625" style="280" customWidth="1"/>
    <col min="1099" max="1099" width="11.28515625" style="280" customWidth="1"/>
    <col min="1100" max="1100" width="52.42578125" style="280" customWidth="1"/>
    <col min="1101" max="1101" width="12.28515625" style="280" customWidth="1"/>
    <col min="1102" max="1102" width="13.7109375" style="280" customWidth="1"/>
    <col min="1103" max="1103" width="11" style="280" customWidth="1"/>
    <col min="1104" max="1104" width="12.5703125" style="280" customWidth="1"/>
    <col min="1105" max="1105" width="12.42578125" style="280" customWidth="1"/>
    <col min="1106" max="1106" width="17" style="280" customWidth="1"/>
    <col min="1107" max="1107" width="14.140625" style="280" customWidth="1"/>
    <col min="1108" max="1108" width="18.7109375" style="280" customWidth="1"/>
    <col min="1109" max="1343" width="9.140625" style="280"/>
    <col min="1344" max="1344" width="9.5703125" style="280" customWidth="1"/>
    <col min="1345" max="1345" width="53.42578125" style="280" bestFit="1" customWidth="1"/>
    <col min="1346" max="1346" width="17.140625" style="280" customWidth="1"/>
    <col min="1347" max="1347" width="13.5703125" style="280" customWidth="1"/>
    <col min="1348" max="1348" width="15.7109375" style="280" customWidth="1"/>
    <col min="1349" max="1349" width="14.7109375" style="280" customWidth="1"/>
    <col min="1350" max="1350" width="16" style="280" customWidth="1"/>
    <col min="1351" max="1351" width="15.42578125" style="280" customWidth="1"/>
    <col min="1352" max="1352" width="12.85546875" style="280" customWidth="1"/>
    <col min="1353" max="1353" width="12.7109375" style="280" customWidth="1"/>
    <col min="1354" max="1354" width="6.28515625" style="280" customWidth="1"/>
    <col min="1355" max="1355" width="11.28515625" style="280" customWidth="1"/>
    <col min="1356" max="1356" width="52.42578125" style="280" customWidth="1"/>
    <col min="1357" max="1357" width="12.28515625" style="280" customWidth="1"/>
    <col min="1358" max="1358" width="13.7109375" style="280" customWidth="1"/>
    <col min="1359" max="1359" width="11" style="280" customWidth="1"/>
    <col min="1360" max="1360" width="12.5703125" style="280" customWidth="1"/>
    <col min="1361" max="1361" width="12.42578125" style="280" customWidth="1"/>
    <col min="1362" max="1362" width="17" style="280" customWidth="1"/>
    <col min="1363" max="1363" width="14.140625" style="280" customWidth="1"/>
    <col min="1364" max="1364" width="18.7109375" style="280" customWidth="1"/>
    <col min="1365" max="1599" width="9.140625" style="280"/>
    <col min="1600" max="1600" width="9.5703125" style="280" customWidth="1"/>
    <col min="1601" max="1601" width="53.42578125" style="280" bestFit="1" customWidth="1"/>
    <col min="1602" max="1602" width="17.140625" style="280" customWidth="1"/>
    <col min="1603" max="1603" width="13.5703125" style="280" customWidth="1"/>
    <col min="1604" max="1604" width="15.7109375" style="280" customWidth="1"/>
    <col min="1605" max="1605" width="14.7109375" style="280" customWidth="1"/>
    <col min="1606" max="1606" width="16" style="280" customWidth="1"/>
    <col min="1607" max="1607" width="15.42578125" style="280" customWidth="1"/>
    <col min="1608" max="1608" width="12.85546875" style="280" customWidth="1"/>
    <col min="1609" max="1609" width="12.7109375" style="280" customWidth="1"/>
    <col min="1610" max="1610" width="6.28515625" style="280" customWidth="1"/>
    <col min="1611" max="1611" width="11.28515625" style="280" customWidth="1"/>
    <col min="1612" max="1612" width="52.42578125" style="280" customWidth="1"/>
    <col min="1613" max="1613" width="12.28515625" style="280" customWidth="1"/>
    <col min="1614" max="1614" width="13.7109375" style="280" customWidth="1"/>
    <col min="1615" max="1615" width="11" style="280" customWidth="1"/>
    <col min="1616" max="1616" width="12.5703125" style="280" customWidth="1"/>
    <col min="1617" max="1617" width="12.42578125" style="280" customWidth="1"/>
    <col min="1618" max="1618" width="17" style="280" customWidth="1"/>
    <col min="1619" max="1619" width="14.140625" style="280" customWidth="1"/>
    <col min="1620" max="1620" width="18.7109375" style="280" customWidth="1"/>
    <col min="1621" max="1855" width="9.140625" style="280"/>
    <col min="1856" max="1856" width="9.5703125" style="280" customWidth="1"/>
    <col min="1857" max="1857" width="53.42578125" style="280" bestFit="1" customWidth="1"/>
    <col min="1858" max="1858" width="17.140625" style="280" customWidth="1"/>
    <col min="1859" max="1859" width="13.5703125" style="280" customWidth="1"/>
    <col min="1860" max="1860" width="15.7109375" style="280" customWidth="1"/>
    <col min="1861" max="1861" width="14.7109375" style="280" customWidth="1"/>
    <col min="1862" max="1862" width="16" style="280" customWidth="1"/>
    <col min="1863" max="1863" width="15.42578125" style="280" customWidth="1"/>
    <col min="1864" max="1864" width="12.85546875" style="280" customWidth="1"/>
    <col min="1865" max="1865" width="12.7109375" style="280" customWidth="1"/>
    <col min="1866" max="1866" width="6.28515625" style="280" customWidth="1"/>
    <col min="1867" max="1867" width="11.28515625" style="280" customWidth="1"/>
    <col min="1868" max="1868" width="52.42578125" style="280" customWidth="1"/>
    <col min="1869" max="1869" width="12.28515625" style="280" customWidth="1"/>
    <col min="1870" max="1870" width="13.7109375" style="280" customWidth="1"/>
    <col min="1871" max="1871" width="11" style="280" customWidth="1"/>
    <col min="1872" max="1872" width="12.5703125" style="280" customWidth="1"/>
    <col min="1873" max="1873" width="12.42578125" style="280" customWidth="1"/>
    <col min="1874" max="1874" width="17" style="280" customWidth="1"/>
    <col min="1875" max="1875" width="14.140625" style="280" customWidth="1"/>
    <col min="1876" max="1876" width="18.7109375" style="280" customWidth="1"/>
    <col min="1877" max="2111" width="9.140625" style="280"/>
    <col min="2112" max="2112" width="9.5703125" style="280" customWidth="1"/>
    <col min="2113" max="2113" width="53.42578125" style="280" bestFit="1" customWidth="1"/>
    <col min="2114" max="2114" width="17.140625" style="280" customWidth="1"/>
    <col min="2115" max="2115" width="13.5703125" style="280" customWidth="1"/>
    <col min="2116" max="2116" width="15.7109375" style="280" customWidth="1"/>
    <col min="2117" max="2117" width="14.7109375" style="280" customWidth="1"/>
    <col min="2118" max="2118" width="16" style="280" customWidth="1"/>
    <col min="2119" max="2119" width="15.42578125" style="280" customWidth="1"/>
    <col min="2120" max="2120" width="12.85546875" style="280" customWidth="1"/>
    <col min="2121" max="2121" width="12.7109375" style="280" customWidth="1"/>
    <col min="2122" max="2122" width="6.28515625" style="280" customWidth="1"/>
    <col min="2123" max="2123" width="11.28515625" style="280" customWidth="1"/>
    <col min="2124" max="2124" width="52.42578125" style="280" customWidth="1"/>
    <col min="2125" max="2125" width="12.28515625" style="280" customWidth="1"/>
    <col min="2126" max="2126" width="13.7109375" style="280" customWidth="1"/>
    <col min="2127" max="2127" width="11" style="280" customWidth="1"/>
    <col min="2128" max="2128" width="12.5703125" style="280" customWidth="1"/>
    <col min="2129" max="2129" width="12.42578125" style="280" customWidth="1"/>
    <col min="2130" max="2130" width="17" style="280" customWidth="1"/>
    <col min="2131" max="2131" width="14.140625" style="280" customWidth="1"/>
    <col min="2132" max="2132" width="18.7109375" style="280" customWidth="1"/>
    <col min="2133" max="2367" width="9.140625" style="280"/>
    <col min="2368" max="2368" width="9.5703125" style="280" customWidth="1"/>
    <col min="2369" max="2369" width="53.42578125" style="280" bestFit="1" customWidth="1"/>
    <col min="2370" max="2370" width="17.140625" style="280" customWidth="1"/>
    <col min="2371" max="2371" width="13.5703125" style="280" customWidth="1"/>
    <col min="2372" max="2372" width="15.7109375" style="280" customWidth="1"/>
    <col min="2373" max="2373" width="14.7109375" style="280" customWidth="1"/>
    <col min="2374" max="2374" width="16" style="280" customWidth="1"/>
    <col min="2375" max="2375" width="15.42578125" style="280" customWidth="1"/>
    <col min="2376" max="2376" width="12.85546875" style="280" customWidth="1"/>
    <col min="2377" max="2377" width="12.7109375" style="280" customWidth="1"/>
    <col min="2378" max="2378" width="6.28515625" style="280" customWidth="1"/>
    <col min="2379" max="2379" width="11.28515625" style="280" customWidth="1"/>
    <col min="2380" max="2380" width="52.42578125" style="280" customWidth="1"/>
    <col min="2381" max="2381" width="12.28515625" style="280" customWidth="1"/>
    <col min="2382" max="2382" width="13.7109375" style="280" customWidth="1"/>
    <col min="2383" max="2383" width="11" style="280" customWidth="1"/>
    <col min="2384" max="2384" width="12.5703125" style="280" customWidth="1"/>
    <col min="2385" max="2385" width="12.42578125" style="280" customWidth="1"/>
    <col min="2386" max="2386" width="17" style="280" customWidth="1"/>
    <col min="2387" max="2387" width="14.140625" style="280" customWidth="1"/>
    <col min="2388" max="2388" width="18.7109375" style="280" customWidth="1"/>
    <col min="2389" max="2623" width="9.140625" style="280"/>
    <col min="2624" max="2624" width="9.5703125" style="280" customWidth="1"/>
    <col min="2625" max="2625" width="53.42578125" style="280" bestFit="1" customWidth="1"/>
    <col min="2626" max="2626" width="17.140625" style="280" customWidth="1"/>
    <col min="2627" max="2627" width="13.5703125" style="280" customWidth="1"/>
    <col min="2628" max="2628" width="15.7109375" style="280" customWidth="1"/>
    <col min="2629" max="2629" width="14.7109375" style="280" customWidth="1"/>
    <col min="2630" max="2630" width="16" style="280" customWidth="1"/>
    <col min="2631" max="2631" width="15.42578125" style="280" customWidth="1"/>
    <col min="2632" max="2632" width="12.85546875" style="280" customWidth="1"/>
    <col min="2633" max="2633" width="12.7109375" style="280" customWidth="1"/>
    <col min="2634" max="2634" width="6.28515625" style="280" customWidth="1"/>
    <col min="2635" max="2635" width="11.28515625" style="280" customWidth="1"/>
    <col min="2636" max="2636" width="52.42578125" style="280" customWidth="1"/>
    <col min="2637" max="2637" width="12.28515625" style="280" customWidth="1"/>
    <col min="2638" max="2638" width="13.7109375" style="280" customWidth="1"/>
    <col min="2639" max="2639" width="11" style="280" customWidth="1"/>
    <col min="2640" max="2640" width="12.5703125" style="280" customWidth="1"/>
    <col min="2641" max="2641" width="12.42578125" style="280" customWidth="1"/>
    <col min="2642" max="2642" width="17" style="280" customWidth="1"/>
    <col min="2643" max="2643" width="14.140625" style="280" customWidth="1"/>
    <col min="2644" max="2644" width="18.7109375" style="280" customWidth="1"/>
    <col min="2645" max="2879" width="9.140625" style="280"/>
    <col min="2880" max="2880" width="9.5703125" style="280" customWidth="1"/>
    <col min="2881" max="2881" width="53.42578125" style="280" bestFit="1" customWidth="1"/>
    <col min="2882" max="2882" width="17.140625" style="280" customWidth="1"/>
    <col min="2883" max="2883" width="13.5703125" style="280" customWidth="1"/>
    <col min="2884" max="2884" width="15.7109375" style="280" customWidth="1"/>
    <col min="2885" max="2885" width="14.7109375" style="280" customWidth="1"/>
    <col min="2886" max="2886" width="16" style="280" customWidth="1"/>
    <col min="2887" max="2887" width="15.42578125" style="280" customWidth="1"/>
    <col min="2888" max="2888" width="12.85546875" style="280" customWidth="1"/>
    <col min="2889" max="2889" width="12.7109375" style="280" customWidth="1"/>
    <col min="2890" max="2890" width="6.28515625" style="280" customWidth="1"/>
    <col min="2891" max="2891" width="11.28515625" style="280" customWidth="1"/>
    <col min="2892" max="2892" width="52.42578125" style="280" customWidth="1"/>
    <col min="2893" max="2893" width="12.28515625" style="280" customWidth="1"/>
    <col min="2894" max="2894" width="13.7109375" style="280" customWidth="1"/>
    <col min="2895" max="2895" width="11" style="280" customWidth="1"/>
    <col min="2896" max="2896" width="12.5703125" style="280" customWidth="1"/>
    <col min="2897" max="2897" width="12.42578125" style="280" customWidth="1"/>
    <col min="2898" max="2898" width="17" style="280" customWidth="1"/>
    <col min="2899" max="2899" width="14.140625" style="280" customWidth="1"/>
    <col min="2900" max="2900" width="18.7109375" style="280" customWidth="1"/>
    <col min="2901" max="3135" width="9.140625" style="280"/>
    <col min="3136" max="3136" width="9.5703125" style="280" customWidth="1"/>
    <col min="3137" max="3137" width="53.42578125" style="280" bestFit="1" customWidth="1"/>
    <col min="3138" max="3138" width="17.140625" style="280" customWidth="1"/>
    <col min="3139" max="3139" width="13.5703125" style="280" customWidth="1"/>
    <col min="3140" max="3140" width="15.7109375" style="280" customWidth="1"/>
    <col min="3141" max="3141" width="14.7109375" style="280" customWidth="1"/>
    <col min="3142" max="3142" width="16" style="280" customWidth="1"/>
    <col min="3143" max="3143" width="15.42578125" style="280" customWidth="1"/>
    <col min="3144" max="3144" width="12.85546875" style="280" customWidth="1"/>
    <col min="3145" max="3145" width="12.7109375" style="280" customWidth="1"/>
    <col min="3146" max="3146" width="6.28515625" style="280" customWidth="1"/>
    <col min="3147" max="3147" width="11.28515625" style="280" customWidth="1"/>
    <col min="3148" max="3148" width="52.42578125" style="280" customWidth="1"/>
    <col min="3149" max="3149" width="12.28515625" style="280" customWidth="1"/>
    <col min="3150" max="3150" width="13.7109375" style="280" customWidth="1"/>
    <col min="3151" max="3151" width="11" style="280" customWidth="1"/>
    <col min="3152" max="3152" width="12.5703125" style="280" customWidth="1"/>
    <col min="3153" max="3153" width="12.42578125" style="280" customWidth="1"/>
    <col min="3154" max="3154" width="17" style="280" customWidth="1"/>
    <col min="3155" max="3155" width="14.140625" style="280" customWidth="1"/>
    <col min="3156" max="3156" width="18.7109375" style="280" customWidth="1"/>
    <col min="3157" max="3391" width="9.140625" style="280"/>
    <col min="3392" max="3392" width="9.5703125" style="280" customWidth="1"/>
    <col min="3393" max="3393" width="53.42578125" style="280" bestFit="1" customWidth="1"/>
    <col min="3394" max="3394" width="17.140625" style="280" customWidth="1"/>
    <col min="3395" max="3395" width="13.5703125" style="280" customWidth="1"/>
    <col min="3396" max="3396" width="15.7109375" style="280" customWidth="1"/>
    <col min="3397" max="3397" width="14.7109375" style="280" customWidth="1"/>
    <col min="3398" max="3398" width="16" style="280" customWidth="1"/>
    <col min="3399" max="3399" width="15.42578125" style="280" customWidth="1"/>
    <col min="3400" max="3400" width="12.85546875" style="280" customWidth="1"/>
    <col min="3401" max="3401" width="12.7109375" style="280" customWidth="1"/>
    <col min="3402" max="3402" width="6.28515625" style="280" customWidth="1"/>
    <col min="3403" max="3403" width="11.28515625" style="280" customWidth="1"/>
    <col min="3404" max="3404" width="52.42578125" style="280" customWidth="1"/>
    <col min="3405" max="3405" width="12.28515625" style="280" customWidth="1"/>
    <col min="3406" max="3406" width="13.7109375" style="280" customWidth="1"/>
    <col min="3407" max="3407" width="11" style="280" customWidth="1"/>
    <col min="3408" max="3408" width="12.5703125" style="280" customWidth="1"/>
    <col min="3409" max="3409" width="12.42578125" style="280" customWidth="1"/>
    <col min="3410" max="3410" width="17" style="280" customWidth="1"/>
    <col min="3411" max="3411" width="14.140625" style="280" customWidth="1"/>
    <col min="3412" max="3412" width="18.7109375" style="280" customWidth="1"/>
    <col min="3413" max="3647" width="9.140625" style="280"/>
    <col min="3648" max="3648" width="9.5703125" style="280" customWidth="1"/>
    <col min="3649" max="3649" width="53.42578125" style="280" bestFit="1" customWidth="1"/>
    <col min="3650" max="3650" width="17.140625" style="280" customWidth="1"/>
    <col min="3651" max="3651" width="13.5703125" style="280" customWidth="1"/>
    <col min="3652" max="3652" width="15.7109375" style="280" customWidth="1"/>
    <col min="3653" max="3653" width="14.7109375" style="280" customWidth="1"/>
    <col min="3654" max="3654" width="16" style="280" customWidth="1"/>
    <col min="3655" max="3655" width="15.42578125" style="280" customWidth="1"/>
    <col min="3656" max="3656" width="12.85546875" style="280" customWidth="1"/>
    <col min="3657" max="3657" width="12.7109375" style="280" customWidth="1"/>
    <col min="3658" max="3658" width="6.28515625" style="280" customWidth="1"/>
    <col min="3659" max="3659" width="11.28515625" style="280" customWidth="1"/>
    <col min="3660" max="3660" width="52.42578125" style="280" customWidth="1"/>
    <col min="3661" max="3661" width="12.28515625" style="280" customWidth="1"/>
    <col min="3662" max="3662" width="13.7109375" style="280" customWidth="1"/>
    <col min="3663" max="3663" width="11" style="280" customWidth="1"/>
    <col min="3664" max="3664" width="12.5703125" style="280" customWidth="1"/>
    <col min="3665" max="3665" width="12.42578125" style="280" customWidth="1"/>
    <col min="3666" max="3666" width="17" style="280" customWidth="1"/>
    <col min="3667" max="3667" width="14.140625" style="280" customWidth="1"/>
    <col min="3668" max="3668" width="18.7109375" style="280" customWidth="1"/>
    <col min="3669" max="3903" width="9.140625" style="280"/>
    <col min="3904" max="3904" width="9.5703125" style="280" customWidth="1"/>
    <col min="3905" max="3905" width="53.42578125" style="280" bestFit="1" customWidth="1"/>
    <col min="3906" max="3906" width="17.140625" style="280" customWidth="1"/>
    <col min="3907" max="3907" width="13.5703125" style="280" customWidth="1"/>
    <col min="3908" max="3908" width="15.7109375" style="280" customWidth="1"/>
    <col min="3909" max="3909" width="14.7109375" style="280" customWidth="1"/>
    <col min="3910" max="3910" width="16" style="280" customWidth="1"/>
    <col min="3911" max="3911" width="15.42578125" style="280" customWidth="1"/>
    <col min="3912" max="3912" width="12.85546875" style="280" customWidth="1"/>
    <col min="3913" max="3913" width="12.7109375" style="280" customWidth="1"/>
    <col min="3914" max="3914" width="6.28515625" style="280" customWidth="1"/>
    <col min="3915" max="3915" width="11.28515625" style="280" customWidth="1"/>
    <col min="3916" max="3916" width="52.42578125" style="280" customWidth="1"/>
    <col min="3917" max="3917" width="12.28515625" style="280" customWidth="1"/>
    <col min="3918" max="3918" width="13.7109375" style="280" customWidth="1"/>
    <col min="3919" max="3919" width="11" style="280" customWidth="1"/>
    <col min="3920" max="3920" width="12.5703125" style="280" customWidth="1"/>
    <col min="3921" max="3921" width="12.42578125" style="280" customWidth="1"/>
    <col min="3922" max="3922" width="17" style="280" customWidth="1"/>
    <col min="3923" max="3923" width="14.140625" style="280" customWidth="1"/>
    <col min="3924" max="3924" width="18.7109375" style="280" customWidth="1"/>
    <col min="3925" max="4159" width="9.140625" style="280"/>
    <col min="4160" max="4160" width="9.5703125" style="280" customWidth="1"/>
    <col min="4161" max="4161" width="53.42578125" style="280" bestFit="1" customWidth="1"/>
    <col min="4162" max="4162" width="17.140625" style="280" customWidth="1"/>
    <col min="4163" max="4163" width="13.5703125" style="280" customWidth="1"/>
    <col min="4164" max="4164" width="15.7109375" style="280" customWidth="1"/>
    <col min="4165" max="4165" width="14.7109375" style="280" customWidth="1"/>
    <col min="4166" max="4166" width="16" style="280" customWidth="1"/>
    <col min="4167" max="4167" width="15.42578125" style="280" customWidth="1"/>
    <col min="4168" max="4168" width="12.85546875" style="280" customWidth="1"/>
    <col min="4169" max="4169" width="12.7109375" style="280" customWidth="1"/>
    <col min="4170" max="4170" width="6.28515625" style="280" customWidth="1"/>
    <col min="4171" max="4171" width="11.28515625" style="280" customWidth="1"/>
    <col min="4172" max="4172" width="52.42578125" style="280" customWidth="1"/>
    <col min="4173" max="4173" width="12.28515625" style="280" customWidth="1"/>
    <col min="4174" max="4174" width="13.7109375" style="280" customWidth="1"/>
    <col min="4175" max="4175" width="11" style="280" customWidth="1"/>
    <col min="4176" max="4176" width="12.5703125" style="280" customWidth="1"/>
    <col min="4177" max="4177" width="12.42578125" style="280" customWidth="1"/>
    <col min="4178" max="4178" width="17" style="280" customWidth="1"/>
    <col min="4179" max="4179" width="14.140625" style="280" customWidth="1"/>
    <col min="4180" max="4180" width="18.7109375" style="280" customWidth="1"/>
    <col min="4181" max="4415" width="9.140625" style="280"/>
    <col min="4416" max="4416" width="9.5703125" style="280" customWidth="1"/>
    <col min="4417" max="4417" width="53.42578125" style="280" bestFit="1" customWidth="1"/>
    <col min="4418" max="4418" width="17.140625" style="280" customWidth="1"/>
    <col min="4419" max="4419" width="13.5703125" style="280" customWidth="1"/>
    <col min="4420" max="4420" width="15.7109375" style="280" customWidth="1"/>
    <col min="4421" max="4421" width="14.7109375" style="280" customWidth="1"/>
    <col min="4422" max="4422" width="16" style="280" customWidth="1"/>
    <col min="4423" max="4423" width="15.42578125" style="280" customWidth="1"/>
    <col min="4424" max="4424" width="12.85546875" style="280" customWidth="1"/>
    <col min="4425" max="4425" width="12.7109375" style="280" customWidth="1"/>
    <col min="4426" max="4426" width="6.28515625" style="280" customWidth="1"/>
    <col min="4427" max="4427" width="11.28515625" style="280" customWidth="1"/>
    <col min="4428" max="4428" width="52.42578125" style="280" customWidth="1"/>
    <col min="4429" max="4429" width="12.28515625" style="280" customWidth="1"/>
    <col min="4430" max="4430" width="13.7109375" style="280" customWidth="1"/>
    <col min="4431" max="4431" width="11" style="280" customWidth="1"/>
    <col min="4432" max="4432" width="12.5703125" style="280" customWidth="1"/>
    <col min="4433" max="4433" width="12.42578125" style="280" customWidth="1"/>
    <col min="4434" max="4434" width="17" style="280" customWidth="1"/>
    <col min="4435" max="4435" width="14.140625" style="280" customWidth="1"/>
    <col min="4436" max="4436" width="18.7109375" style="280" customWidth="1"/>
    <col min="4437" max="4671" width="9.140625" style="280"/>
    <col min="4672" max="4672" width="9.5703125" style="280" customWidth="1"/>
    <col min="4673" max="4673" width="53.42578125" style="280" bestFit="1" customWidth="1"/>
    <col min="4674" max="4674" width="17.140625" style="280" customWidth="1"/>
    <col min="4675" max="4675" width="13.5703125" style="280" customWidth="1"/>
    <col min="4676" max="4676" width="15.7109375" style="280" customWidth="1"/>
    <col min="4677" max="4677" width="14.7109375" style="280" customWidth="1"/>
    <col min="4678" max="4678" width="16" style="280" customWidth="1"/>
    <col min="4679" max="4679" width="15.42578125" style="280" customWidth="1"/>
    <col min="4680" max="4680" width="12.85546875" style="280" customWidth="1"/>
    <col min="4681" max="4681" width="12.7109375" style="280" customWidth="1"/>
    <col min="4682" max="4682" width="6.28515625" style="280" customWidth="1"/>
    <col min="4683" max="4683" width="11.28515625" style="280" customWidth="1"/>
    <col min="4684" max="4684" width="52.42578125" style="280" customWidth="1"/>
    <col min="4685" max="4685" width="12.28515625" style="280" customWidth="1"/>
    <col min="4686" max="4686" width="13.7109375" style="280" customWidth="1"/>
    <col min="4687" max="4687" width="11" style="280" customWidth="1"/>
    <col min="4688" max="4688" width="12.5703125" style="280" customWidth="1"/>
    <col min="4689" max="4689" width="12.42578125" style="280" customWidth="1"/>
    <col min="4690" max="4690" width="17" style="280" customWidth="1"/>
    <col min="4691" max="4691" width="14.140625" style="280" customWidth="1"/>
    <col min="4692" max="4692" width="18.7109375" style="280" customWidth="1"/>
    <col min="4693" max="4927" width="9.140625" style="280"/>
    <col min="4928" max="4928" width="9.5703125" style="280" customWidth="1"/>
    <col min="4929" max="4929" width="53.42578125" style="280" bestFit="1" customWidth="1"/>
    <col min="4930" max="4930" width="17.140625" style="280" customWidth="1"/>
    <col min="4931" max="4931" width="13.5703125" style="280" customWidth="1"/>
    <col min="4932" max="4932" width="15.7109375" style="280" customWidth="1"/>
    <col min="4933" max="4933" width="14.7109375" style="280" customWidth="1"/>
    <col min="4934" max="4934" width="16" style="280" customWidth="1"/>
    <col min="4935" max="4935" width="15.42578125" style="280" customWidth="1"/>
    <col min="4936" max="4936" width="12.85546875" style="280" customWidth="1"/>
    <col min="4937" max="4937" width="12.7109375" style="280" customWidth="1"/>
    <col min="4938" max="4938" width="6.28515625" style="280" customWidth="1"/>
    <col min="4939" max="4939" width="11.28515625" style="280" customWidth="1"/>
    <col min="4940" max="4940" width="52.42578125" style="280" customWidth="1"/>
    <col min="4941" max="4941" width="12.28515625" style="280" customWidth="1"/>
    <col min="4942" max="4942" width="13.7109375" style="280" customWidth="1"/>
    <col min="4943" max="4943" width="11" style="280" customWidth="1"/>
    <col min="4944" max="4944" width="12.5703125" style="280" customWidth="1"/>
    <col min="4945" max="4945" width="12.42578125" style="280" customWidth="1"/>
    <col min="4946" max="4946" width="17" style="280" customWidth="1"/>
    <col min="4947" max="4947" width="14.140625" style="280" customWidth="1"/>
    <col min="4948" max="4948" width="18.7109375" style="280" customWidth="1"/>
    <col min="4949" max="5183" width="9.140625" style="280"/>
    <col min="5184" max="5184" width="9.5703125" style="280" customWidth="1"/>
    <col min="5185" max="5185" width="53.42578125" style="280" bestFit="1" customWidth="1"/>
    <col min="5186" max="5186" width="17.140625" style="280" customWidth="1"/>
    <col min="5187" max="5187" width="13.5703125" style="280" customWidth="1"/>
    <col min="5188" max="5188" width="15.7109375" style="280" customWidth="1"/>
    <col min="5189" max="5189" width="14.7109375" style="280" customWidth="1"/>
    <col min="5190" max="5190" width="16" style="280" customWidth="1"/>
    <col min="5191" max="5191" width="15.42578125" style="280" customWidth="1"/>
    <col min="5192" max="5192" width="12.85546875" style="280" customWidth="1"/>
    <col min="5193" max="5193" width="12.7109375" style="280" customWidth="1"/>
    <col min="5194" max="5194" width="6.28515625" style="280" customWidth="1"/>
    <col min="5195" max="5195" width="11.28515625" style="280" customWidth="1"/>
    <col min="5196" max="5196" width="52.42578125" style="280" customWidth="1"/>
    <col min="5197" max="5197" width="12.28515625" style="280" customWidth="1"/>
    <col min="5198" max="5198" width="13.7109375" style="280" customWidth="1"/>
    <col min="5199" max="5199" width="11" style="280" customWidth="1"/>
    <col min="5200" max="5200" width="12.5703125" style="280" customWidth="1"/>
    <col min="5201" max="5201" width="12.42578125" style="280" customWidth="1"/>
    <col min="5202" max="5202" width="17" style="280" customWidth="1"/>
    <col min="5203" max="5203" width="14.140625" style="280" customWidth="1"/>
    <col min="5204" max="5204" width="18.7109375" style="280" customWidth="1"/>
    <col min="5205" max="5439" width="9.140625" style="280"/>
    <col min="5440" max="5440" width="9.5703125" style="280" customWidth="1"/>
    <col min="5441" max="5441" width="53.42578125" style="280" bestFit="1" customWidth="1"/>
    <col min="5442" max="5442" width="17.140625" style="280" customWidth="1"/>
    <col min="5443" max="5443" width="13.5703125" style="280" customWidth="1"/>
    <col min="5444" max="5444" width="15.7109375" style="280" customWidth="1"/>
    <col min="5445" max="5445" width="14.7109375" style="280" customWidth="1"/>
    <col min="5446" max="5446" width="16" style="280" customWidth="1"/>
    <col min="5447" max="5447" width="15.42578125" style="280" customWidth="1"/>
    <col min="5448" max="5448" width="12.85546875" style="280" customWidth="1"/>
    <col min="5449" max="5449" width="12.7109375" style="280" customWidth="1"/>
    <col min="5450" max="5450" width="6.28515625" style="280" customWidth="1"/>
    <col min="5451" max="5451" width="11.28515625" style="280" customWidth="1"/>
    <col min="5452" max="5452" width="52.42578125" style="280" customWidth="1"/>
    <col min="5453" max="5453" width="12.28515625" style="280" customWidth="1"/>
    <col min="5454" max="5454" width="13.7109375" style="280" customWidth="1"/>
    <col min="5455" max="5455" width="11" style="280" customWidth="1"/>
    <col min="5456" max="5456" width="12.5703125" style="280" customWidth="1"/>
    <col min="5457" max="5457" width="12.42578125" style="280" customWidth="1"/>
    <col min="5458" max="5458" width="17" style="280" customWidth="1"/>
    <col min="5459" max="5459" width="14.140625" style="280" customWidth="1"/>
    <col min="5460" max="5460" width="18.7109375" style="280" customWidth="1"/>
    <col min="5461" max="5695" width="9.140625" style="280"/>
    <col min="5696" max="5696" width="9.5703125" style="280" customWidth="1"/>
    <col min="5697" max="5697" width="53.42578125" style="280" bestFit="1" customWidth="1"/>
    <col min="5698" max="5698" width="17.140625" style="280" customWidth="1"/>
    <col min="5699" max="5699" width="13.5703125" style="280" customWidth="1"/>
    <col min="5700" max="5700" width="15.7109375" style="280" customWidth="1"/>
    <col min="5701" max="5701" width="14.7109375" style="280" customWidth="1"/>
    <col min="5702" max="5702" width="16" style="280" customWidth="1"/>
    <col min="5703" max="5703" width="15.42578125" style="280" customWidth="1"/>
    <col min="5704" max="5704" width="12.85546875" style="280" customWidth="1"/>
    <col min="5705" max="5705" width="12.7109375" style="280" customWidth="1"/>
    <col min="5706" max="5706" width="6.28515625" style="280" customWidth="1"/>
    <col min="5707" max="5707" width="11.28515625" style="280" customWidth="1"/>
    <col min="5708" max="5708" width="52.42578125" style="280" customWidth="1"/>
    <col min="5709" max="5709" width="12.28515625" style="280" customWidth="1"/>
    <col min="5710" max="5710" width="13.7109375" style="280" customWidth="1"/>
    <col min="5711" max="5711" width="11" style="280" customWidth="1"/>
    <col min="5712" max="5712" width="12.5703125" style="280" customWidth="1"/>
    <col min="5713" max="5713" width="12.42578125" style="280" customWidth="1"/>
    <col min="5714" max="5714" width="17" style="280" customWidth="1"/>
    <col min="5715" max="5715" width="14.140625" style="280" customWidth="1"/>
    <col min="5716" max="5716" width="18.7109375" style="280" customWidth="1"/>
    <col min="5717" max="5951" width="9.140625" style="280"/>
    <col min="5952" max="5952" width="9.5703125" style="280" customWidth="1"/>
    <col min="5953" max="5953" width="53.42578125" style="280" bestFit="1" customWidth="1"/>
    <col min="5954" max="5954" width="17.140625" style="280" customWidth="1"/>
    <col min="5955" max="5955" width="13.5703125" style="280" customWidth="1"/>
    <col min="5956" max="5956" width="15.7109375" style="280" customWidth="1"/>
    <col min="5957" max="5957" width="14.7109375" style="280" customWidth="1"/>
    <col min="5958" max="5958" width="16" style="280" customWidth="1"/>
    <col min="5959" max="5959" width="15.42578125" style="280" customWidth="1"/>
    <col min="5960" max="5960" width="12.85546875" style="280" customWidth="1"/>
    <col min="5961" max="5961" width="12.7109375" style="280" customWidth="1"/>
    <col min="5962" max="5962" width="6.28515625" style="280" customWidth="1"/>
    <col min="5963" max="5963" width="11.28515625" style="280" customWidth="1"/>
    <col min="5964" max="5964" width="52.42578125" style="280" customWidth="1"/>
    <col min="5965" max="5965" width="12.28515625" style="280" customWidth="1"/>
    <col min="5966" max="5966" width="13.7109375" style="280" customWidth="1"/>
    <col min="5967" max="5967" width="11" style="280" customWidth="1"/>
    <col min="5968" max="5968" width="12.5703125" style="280" customWidth="1"/>
    <col min="5969" max="5969" width="12.42578125" style="280" customWidth="1"/>
    <col min="5970" max="5970" width="17" style="280" customWidth="1"/>
    <col min="5971" max="5971" width="14.140625" style="280" customWidth="1"/>
    <col min="5972" max="5972" width="18.7109375" style="280" customWidth="1"/>
    <col min="5973" max="6207" width="9.140625" style="280"/>
    <col min="6208" max="6208" width="9.5703125" style="280" customWidth="1"/>
    <col min="6209" max="6209" width="53.42578125" style="280" bestFit="1" customWidth="1"/>
    <col min="6210" max="6210" width="17.140625" style="280" customWidth="1"/>
    <col min="6211" max="6211" width="13.5703125" style="280" customWidth="1"/>
    <col min="6212" max="6212" width="15.7109375" style="280" customWidth="1"/>
    <col min="6213" max="6213" width="14.7109375" style="280" customWidth="1"/>
    <col min="6214" max="6214" width="16" style="280" customWidth="1"/>
    <col min="6215" max="6215" width="15.42578125" style="280" customWidth="1"/>
    <col min="6216" max="6216" width="12.85546875" style="280" customWidth="1"/>
    <col min="6217" max="6217" width="12.7109375" style="280" customWidth="1"/>
    <col min="6218" max="6218" width="6.28515625" style="280" customWidth="1"/>
    <col min="6219" max="6219" width="11.28515625" style="280" customWidth="1"/>
    <col min="6220" max="6220" width="52.42578125" style="280" customWidth="1"/>
    <col min="6221" max="6221" width="12.28515625" style="280" customWidth="1"/>
    <col min="6222" max="6222" width="13.7109375" style="280" customWidth="1"/>
    <col min="6223" max="6223" width="11" style="280" customWidth="1"/>
    <col min="6224" max="6224" width="12.5703125" style="280" customWidth="1"/>
    <col min="6225" max="6225" width="12.42578125" style="280" customWidth="1"/>
    <col min="6226" max="6226" width="17" style="280" customWidth="1"/>
    <col min="6227" max="6227" width="14.140625" style="280" customWidth="1"/>
    <col min="6228" max="6228" width="18.7109375" style="280" customWidth="1"/>
    <col min="6229" max="6463" width="9.140625" style="280"/>
    <col min="6464" max="6464" width="9.5703125" style="280" customWidth="1"/>
    <col min="6465" max="6465" width="53.42578125" style="280" bestFit="1" customWidth="1"/>
    <col min="6466" max="6466" width="17.140625" style="280" customWidth="1"/>
    <col min="6467" max="6467" width="13.5703125" style="280" customWidth="1"/>
    <col min="6468" max="6468" width="15.7109375" style="280" customWidth="1"/>
    <col min="6469" max="6469" width="14.7109375" style="280" customWidth="1"/>
    <col min="6470" max="6470" width="16" style="280" customWidth="1"/>
    <col min="6471" max="6471" width="15.42578125" style="280" customWidth="1"/>
    <col min="6472" max="6472" width="12.85546875" style="280" customWidth="1"/>
    <col min="6473" max="6473" width="12.7109375" style="280" customWidth="1"/>
    <col min="6474" max="6474" width="6.28515625" style="280" customWidth="1"/>
    <col min="6475" max="6475" width="11.28515625" style="280" customWidth="1"/>
    <col min="6476" max="6476" width="52.42578125" style="280" customWidth="1"/>
    <col min="6477" max="6477" width="12.28515625" style="280" customWidth="1"/>
    <col min="6478" max="6478" width="13.7109375" style="280" customWidth="1"/>
    <col min="6479" max="6479" width="11" style="280" customWidth="1"/>
    <col min="6480" max="6480" width="12.5703125" style="280" customWidth="1"/>
    <col min="6481" max="6481" width="12.42578125" style="280" customWidth="1"/>
    <col min="6482" max="6482" width="17" style="280" customWidth="1"/>
    <col min="6483" max="6483" width="14.140625" style="280" customWidth="1"/>
    <col min="6484" max="6484" width="18.7109375" style="280" customWidth="1"/>
    <col min="6485" max="6719" width="9.140625" style="280"/>
    <col min="6720" max="6720" width="9.5703125" style="280" customWidth="1"/>
    <col min="6721" max="6721" width="53.42578125" style="280" bestFit="1" customWidth="1"/>
    <col min="6722" max="6722" width="17.140625" style="280" customWidth="1"/>
    <col min="6723" max="6723" width="13.5703125" style="280" customWidth="1"/>
    <col min="6724" max="6724" width="15.7109375" style="280" customWidth="1"/>
    <col min="6725" max="6725" width="14.7109375" style="280" customWidth="1"/>
    <col min="6726" max="6726" width="16" style="280" customWidth="1"/>
    <col min="6727" max="6727" width="15.42578125" style="280" customWidth="1"/>
    <col min="6728" max="6728" width="12.85546875" style="280" customWidth="1"/>
    <col min="6729" max="6729" width="12.7109375" style="280" customWidth="1"/>
    <col min="6730" max="6730" width="6.28515625" style="280" customWidth="1"/>
    <col min="6731" max="6731" width="11.28515625" style="280" customWidth="1"/>
    <col min="6732" max="6732" width="52.42578125" style="280" customWidth="1"/>
    <col min="6733" max="6733" width="12.28515625" style="280" customWidth="1"/>
    <col min="6734" max="6734" width="13.7109375" style="280" customWidth="1"/>
    <col min="6735" max="6735" width="11" style="280" customWidth="1"/>
    <col min="6736" max="6736" width="12.5703125" style="280" customWidth="1"/>
    <col min="6737" max="6737" width="12.42578125" style="280" customWidth="1"/>
    <col min="6738" max="6738" width="17" style="280" customWidth="1"/>
    <col min="6739" max="6739" width="14.140625" style="280" customWidth="1"/>
    <col min="6740" max="6740" width="18.7109375" style="280" customWidth="1"/>
    <col min="6741" max="6975" width="9.140625" style="280"/>
    <col min="6976" max="6976" width="9.5703125" style="280" customWidth="1"/>
    <col min="6977" max="6977" width="53.42578125" style="280" bestFit="1" customWidth="1"/>
    <col min="6978" max="6978" width="17.140625" style="280" customWidth="1"/>
    <col min="6979" max="6979" width="13.5703125" style="280" customWidth="1"/>
    <col min="6980" max="6980" width="15.7109375" style="280" customWidth="1"/>
    <col min="6981" max="6981" width="14.7109375" style="280" customWidth="1"/>
    <col min="6982" max="6982" width="16" style="280" customWidth="1"/>
    <col min="6983" max="6983" width="15.42578125" style="280" customWidth="1"/>
    <col min="6984" max="6984" width="12.85546875" style="280" customWidth="1"/>
    <col min="6985" max="6985" width="12.7109375" style="280" customWidth="1"/>
    <col min="6986" max="6986" width="6.28515625" style="280" customWidth="1"/>
    <col min="6987" max="6987" width="11.28515625" style="280" customWidth="1"/>
    <col min="6988" max="6988" width="52.42578125" style="280" customWidth="1"/>
    <col min="6989" max="6989" width="12.28515625" style="280" customWidth="1"/>
    <col min="6990" max="6990" width="13.7109375" style="280" customWidth="1"/>
    <col min="6991" max="6991" width="11" style="280" customWidth="1"/>
    <col min="6992" max="6992" width="12.5703125" style="280" customWidth="1"/>
    <col min="6993" max="6993" width="12.42578125" style="280" customWidth="1"/>
    <col min="6994" max="6994" width="17" style="280" customWidth="1"/>
    <col min="6995" max="6995" width="14.140625" style="280" customWidth="1"/>
    <col min="6996" max="6996" width="18.7109375" style="280" customWidth="1"/>
    <col min="6997" max="7231" width="9.140625" style="280"/>
    <col min="7232" max="7232" width="9.5703125" style="280" customWidth="1"/>
    <col min="7233" max="7233" width="53.42578125" style="280" bestFit="1" customWidth="1"/>
    <col min="7234" max="7234" width="17.140625" style="280" customWidth="1"/>
    <col min="7235" max="7235" width="13.5703125" style="280" customWidth="1"/>
    <col min="7236" max="7236" width="15.7109375" style="280" customWidth="1"/>
    <col min="7237" max="7237" width="14.7109375" style="280" customWidth="1"/>
    <col min="7238" max="7238" width="16" style="280" customWidth="1"/>
    <col min="7239" max="7239" width="15.42578125" style="280" customWidth="1"/>
    <col min="7240" max="7240" width="12.85546875" style="280" customWidth="1"/>
    <col min="7241" max="7241" width="12.7109375" style="280" customWidth="1"/>
    <col min="7242" max="7242" width="6.28515625" style="280" customWidth="1"/>
    <col min="7243" max="7243" width="11.28515625" style="280" customWidth="1"/>
    <col min="7244" max="7244" width="52.42578125" style="280" customWidth="1"/>
    <col min="7245" max="7245" width="12.28515625" style="280" customWidth="1"/>
    <col min="7246" max="7246" width="13.7109375" style="280" customWidth="1"/>
    <col min="7247" max="7247" width="11" style="280" customWidth="1"/>
    <col min="7248" max="7248" width="12.5703125" style="280" customWidth="1"/>
    <col min="7249" max="7249" width="12.42578125" style="280" customWidth="1"/>
    <col min="7250" max="7250" width="17" style="280" customWidth="1"/>
    <col min="7251" max="7251" width="14.140625" style="280" customWidth="1"/>
    <col min="7252" max="7252" width="18.7109375" style="280" customWidth="1"/>
    <col min="7253" max="7487" width="9.140625" style="280"/>
    <col min="7488" max="7488" width="9.5703125" style="280" customWidth="1"/>
    <col min="7489" max="7489" width="53.42578125" style="280" bestFit="1" customWidth="1"/>
    <col min="7490" max="7490" width="17.140625" style="280" customWidth="1"/>
    <col min="7491" max="7491" width="13.5703125" style="280" customWidth="1"/>
    <col min="7492" max="7492" width="15.7109375" style="280" customWidth="1"/>
    <col min="7493" max="7493" width="14.7109375" style="280" customWidth="1"/>
    <col min="7494" max="7494" width="16" style="280" customWidth="1"/>
    <col min="7495" max="7495" width="15.42578125" style="280" customWidth="1"/>
    <col min="7496" max="7496" width="12.85546875" style="280" customWidth="1"/>
    <col min="7497" max="7497" width="12.7109375" style="280" customWidth="1"/>
    <col min="7498" max="7498" width="6.28515625" style="280" customWidth="1"/>
    <col min="7499" max="7499" width="11.28515625" style="280" customWidth="1"/>
    <col min="7500" max="7500" width="52.42578125" style="280" customWidth="1"/>
    <col min="7501" max="7501" width="12.28515625" style="280" customWidth="1"/>
    <col min="7502" max="7502" width="13.7109375" style="280" customWidth="1"/>
    <col min="7503" max="7503" width="11" style="280" customWidth="1"/>
    <col min="7504" max="7504" width="12.5703125" style="280" customWidth="1"/>
    <col min="7505" max="7505" width="12.42578125" style="280" customWidth="1"/>
    <col min="7506" max="7506" width="17" style="280" customWidth="1"/>
    <col min="7507" max="7507" width="14.140625" style="280" customWidth="1"/>
    <col min="7508" max="7508" width="18.7109375" style="280" customWidth="1"/>
    <col min="7509" max="7743" width="9.140625" style="280"/>
    <col min="7744" max="7744" width="9.5703125" style="280" customWidth="1"/>
    <col min="7745" max="7745" width="53.42578125" style="280" bestFit="1" customWidth="1"/>
    <col min="7746" max="7746" width="17.140625" style="280" customWidth="1"/>
    <col min="7747" max="7747" width="13.5703125" style="280" customWidth="1"/>
    <col min="7748" max="7748" width="15.7109375" style="280" customWidth="1"/>
    <col min="7749" max="7749" width="14.7109375" style="280" customWidth="1"/>
    <col min="7750" max="7750" width="16" style="280" customWidth="1"/>
    <col min="7751" max="7751" width="15.42578125" style="280" customWidth="1"/>
    <col min="7752" max="7752" width="12.85546875" style="280" customWidth="1"/>
    <col min="7753" max="7753" width="12.7109375" style="280" customWidth="1"/>
    <col min="7754" max="7754" width="6.28515625" style="280" customWidth="1"/>
    <col min="7755" max="7755" width="11.28515625" style="280" customWidth="1"/>
    <col min="7756" max="7756" width="52.42578125" style="280" customWidth="1"/>
    <col min="7757" max="7757" width="12.28515625" style="280" customWidth="1"/>
    <col min="7758" max="7758" width="13.7109375" style="280" customWidth="1"/>
    <col min="7759" max="7759" width="11" style="280" customWidth="1"/>
    <col min="7760" max="7760" width="12.5703125" style="280" customWidth="1"/>
    <col min="7761" max="7761" width="12.42578125" style="280" customWidth="1"/>
    <col min="7762" max="7762" width="17" style="280" customWidth="1"/>
    <col min="7763" max="7763" width="14.140625" style="280" customWidth="1"/>
    <col min="7764" max="7764" width="18.7109375" style="280" customWidth="1"/>
    <col min="7765" max="7999" width="9.140625" style="280"/>
    <col min="8000" max="8000" width="9.5703125" style="280" customWidth="1"/>
    <col min="8001" max="8001" width="53.42578125" style="280" bestFit="1" customWidth="1"/>
    <col min="8002" max="8002" width="17.140625" style="280" customWidth="1"/>
    <col min="8003" max="8003" width="13.5703125" style="280" customWidth="1"/>
    <col min="8004" max="8004" width="15.7109375" style="280" customWidth="1"/>
    <col min="8005" max="8005" width="14.7109375" style="280" customWidth="1"/>
    <col min="8006" max="8006" width="16" style="280" customWidth="1"/>
    <col min="8007" max="8007" width="15.42578125" style="280" customWidth="1"/>
    <col min="8008" max="8008" width="12.85546875" style="280" customWidth="1"/>
    <col min="8009" max="8009" width="12.7109375" style="280" customWidth="1"/>
    <col min="8010" max="8010" width="6.28515625" style="280" customWidth="1"/>
    <col min="8011" max="8011" width="11.28515625" style="280" customWidth="1"/>
    <col min="8012" max="8012" width="52.42578125" style="280" customWidth="1"/>
    <col min="8013" max="8013" width="12.28515625" style="280" customWidth="1"/>
    <col min="8014" max="8014" width="13.7109375" style="280" customWidth="1"/>
    <col min="8015" max="8015" width="11" style="280" customWidth="1"/>
    <col min="8016" max="8016" width="12.5703125" style="280" customWidth="1"/>
    <col min="8017" max="8017" width="12.42578125" style="280" customWidth="1"/>
    <col min="8018" max="8018" width="17" style="280" customWidth="1"/>
    <col min="8019" max="8019" width="14.140625" style="280" customWidth="1"/>
    <col min="8020" max="8020" width="18.7109375" style="280" customWidth="1"/>
    <col min="8021" max="8255" width="9.140625" style="280"/>
    <col min="8256" max="8256" width="9.5703125" style="280" customWidth="1"/>
    <col min="8257" max="8257" width="53.42578125" style="280" bestFit="1" customWidth="1"/>
    <col min="8258" max="8258" width="17.140625" style="280" customWidth="1"/>
    <col min="8259" max="8259" width="13.5703125" style="280" customWidth="1"/>
    <col min="8260" max="8260" width="15.7109375" style="280" customWidth="1"/>
    <col min="8261" max="8261" width="14.7109375" style="280" customWidth="1"/>
    <col min="8262" max="8262" width="16" style="280" customWidth="1"/>
    <col min="8263" max="8263" width="15.42578125" style="280" customWidth="1"/>
    <col min="8264" max="8264" width="12.85546875" style="280" customWidth="1"/>
    <col min="8265" max="8265" width="12.7109375" style="280" customWidth="1"/>
    <col min="8266" max="8266" width="6.28515625" style="280" customWidth="1"/>
    <col min="8267" max="8267" width="11.28515625" style="280" customWidth="1"/>
    <col min="8268" max="8268" width="52.42578125" style="280" customWidth="1"/>
    <col min="8269" max="8269" width="12.28515625" style="280" customWidth="1"/>
    <col min="8270" max="8270" width="13.7109375" style="280" customWidth="1"/>
    <col min="8271" max="8271" width="11" style="280" customWidth="1"/>
    <col min="8272" max="8272" width="12.5703125" style="280" customWidth="1"/>
    <col min="8273" max="8273" width="12.42578125" style="280" customWidth="1"/>
    <col min="8274" max="8274" width="17" style="280" customWidth="1"/>
    <col min="8275" max="8275" width="14.140625" style="280" customWidth="1"/>
    <col min="8276" max="8276" width="18.7109375" style="280" customWidth="1"/>
    <col min="8277" max="8511" width="9.140625" style="280"/>
    <col min="8512" max="8512" width="9.5703125" style="280" customWidth="1"/>
    <col min="8513" max="8513" width="53.42578125" style="280" bestFit="1" customWidth="1"/>
    <col min="8514" max="8514" width="17.140625" style="280" customWidth="1"/>
    <col min="8515" max="8515" width="13.5703125" style="280" customWidth="1"/>
    <col min="8516" max="8516" width="15.7109375" style="280" customWidth="1"/>
    <col min="8517" max="8517" width="14.7109375" style="280" customWidth="1"/>
    <col min="8518" max="8518" width="16" style="280" customWidth="1"/>
    <col min="8519" max="8519" width="15.42578125" style="280" customWidth="1"/>
    <col min="8520" max="8520" width="12.85546875" style="280" customWidth="1"/>
    <col min="8521" max="8521" width="12.7109375" style="280" customWidth="1"/>
    <col min="8522" max="8522" width="6.28515625" style="280" customWidth="1"/>
    <col min="8523" max="8523" width="11.28515625" style="280" customWidth="1"/>
    <col min="8524" max="8524" width="52.42578125" style="280" customWidth="1"/>
    <col min="8525" max="8525" width="12.28515625" style="280" customWidth="1"/>
    <col min="8526" max="8526" width="13.7109375" style="280" customWidth="1"/>
    <col min="8527" max="8527" width="11" style="280" customWidth="1"/>
    <col min="8528" max="8528" width="12.5703125" style="280" customWidth="1"/>
    <col min="8529" max="8529" width="12.42578125" style="280" customWidth="1"/>
    <col min="8530" max="8530" width="17" style="280" customWidth="1"/>
    <col min="8531" max="8531" width="14.140625" style="280" customWidth="1"/>
    <col min="8532" max="8532" width="18.7109375" style="280" customWidth="1"/>
    <col min="8533" max="8767" width="9.140625" style="280"/>
    <col min="8768" max="8768" width="9.5703125" style="280" customWidth="1"/>
    <col min="8769" max="8769" width="53.42578125" style="280" bestFit="1" customWidth="1"/>
    <col min="8770" max="8770" width="17.140625" style="280" customWidth="1"/>
    <col min="8771" max="8771" width="13.5703125" style="280" customWidth="1"/>
    <col min="8772" max="8772" width="15.7109375" style="280" customWidth="1"/>
    <col min="8773" max="8773" width="14.7109375" style="280" customWidth="1"/>
    <col min="8774" max="8774" width="16" style="280" customWidth="1"/>
    <col min="8775" max="8775" width="15.42578125" style="280" customWidth="1"/>
    <col min="8776" max="8776" width="12.85546875" style="280" customWidth="1"/>
    <col min="8777" max="8777" width="12.7109375" style="280" customWidth="1"/>
    <col min="8778" max="8778" width="6.28515625" style="280" customWidth="1"/>
    <col min="8779" max="8779" width="11.28515625" style="280" customWidth="1"/>
    <col min="8780" max="8780" width="52.42578125" style="280" customWidth="1"/>
    <col min="8781" max="8781" width="12.28515625" style="280" customWidth="1"/>
    <col min="8782" max="8782" width="13.7109375" style="280" customWidth="1"/>
    <col min="8783" max="8783" width="11" style="280" customWidth="1"/>
    <col min="8784" max="8784" width="12.5703125" style="280" customWidth="1"/>
    <col min="8785" max="8785" width="12.42578125" style="280" customWidth="1"/>
    <col min="8786" max="8786" width="17" style="280" customWidth="1"/>
    <col min="8787" max="8787" width="14.140625" style="280" customWidth="1"/>
    <col min="8788" max="8788" width="18.7109375" style="280" customWidth="1"/>
    <col min="8789" max="9023" width="9.140625" style="280"/>
    <col min="9024" max="9024" width="9.5703125" style="280" customWidth="1"/>
    <col min="9025" max="9025" width="53.42578125" style="280" bestFit="1" customWidth="1"/>
    <col min="9026" max="9026" width="17.140625" style="280" customWidth="1"/>
    <col min="9027" max="9027" width="13.5703125" style="280" customWidth="1"/>
    <col min="9028" max="9028" width="15.7109375" style="280" customWidth="1"/>
    <col min="9029" max="9029" width="14.7109375" style="280" customWidth="1"/>
    <col min="9030" max="9030" width="16" style="280" customWidth="1"/>
    <col min="9031" max="9031" width="15.42578125" style="280" customWidth="1"/>
    <col min="9032" max="9032" width="12.85546875" style="280" customWidth="1"/>
    <col min="9033" max="9033" width="12.7109375" style="280" customWidth="1"/>
    <col min="9034" max="9034" width="6.28515625" style="280" customWidth="1"/>
    <col min="9035" max="9035" width="11.28515625" style="280" customWidth="1"/>
    <col min="9036" max="9036" width="52.42578125" style="280" customWidth="1"/>
    <col min="9037" max="9037" width="12.28515625" style="280" customWidth="1"/>
    <col min="9038" max="9038" width="13.7109375" style="280" customWidth="1"/>
    <col min="9039" max="9039" width="11" style="280" customWidth="1"/>
    <col min="9040" max="9040" width="12.5703125" style="280" customWidth="1"/>
    <col min="9041" max="9041" width="12.42578125" style="280" customWidth="1"/>
    <col min="9042" max="9042" width="17" style="280" customWidth="1"/>
    <col min="9043" max="9043" width="14.140625" style="280" customWidth="1"/>
    <col min="9044" max="9044" width="18.7109375" style="280" customWidth="1"/>
    <col min="9045" max="9279" width="9.140625" style="280"/>
    <col min="9280" max="9280" width="9.5703125" style="280" customWidth="1"/>
    <col min="9281" max="9281" width="53.42578125" style="280" bestFit="1" customWidth="1"/>
    <col min="9282" max="9282" width="17.140625" style="280" customWidth="1"/>
    <col min="9283" max="9283" width="13.5703125" style="280" customWidth="1"/>
    <col min="9284" max="9284" width="15.7109375" style="280" customWidth="1"/>
    <col min="9285" max="9285" width="14.7109375" style="280" customWidth="1"/>
    <col min="9286" max="9286" width="16" style="280" customWidth="1"/>
    <col min="9287" max="9287" width="15.42578125" style="280" customWidth="1"/>
    <col min="9288" max="9288" width="12.85546875" style="280" customWidth="1"/>
    <col min="9289" max="9289" width="12.7109375" style="280" customWidth="1"/>
    <col min="9290" max="9290" width="6.28515625" style="280" customWidth="1"/>
    <col min="9291" max="9291" width="11.28515625" style="280" customWidth="1"/>
    <col min="9292" max="9292" width="52.42578125" style="280" customWidth="1"/>
    <col min="9293" max="9293" width="12.28515625" style="280" customWidth="1"/>
    <col min="9294" max="9294" width="13.7109375" style="280" customWidth="1"/>
    <col min="9295" max="9295" width="11" style="280" customWidth="1"/>
    <col min="9296" max="9296" width="12.5703125" style="280" customWidth="1"/>
    <col min="9297" max="9297" width="12.42578125" style="280" customWidth="1"/>
    <col min="9298" max="9298" width="17" style="280" customWidth="1"/>
    <col min="9299" max="9299" width="14.140625" style="280" customWidth="1"/>
    <col min="9300" max="9300" width="18.7109375" style="280" customWidth="1"/>
    <col min="9301" max="9535" width="9.140625" style="280"/>
    <col min="9536" max="9536" width="9.5703125" style="280" customWidth="1"/>
    <col min="9537" max="9537" width="53.42578125" style="280" bestFit="1" customWidth="1"/>
    <col min="9538" max="9538" width="17.140625" style="280" customWidth="1"/>
    <col min="9539" max="9539" width="13.5703125" style="280" customWidth="1"/>
    <col min="9540" max="9540" width="15.7109375" style="280" customWidth="1"/>
    <col min="9541" max="9541" width="14.7109375" style="280" customWidth="1"/>
    <col min="9542" max="9542" width="16" style="280" customWidth="1"/>
    <col min="9543" max="9543" width="15.42578125" style="280" customWidth="1"/>
    <col min="9544" max="9544" width="12.85546875" style="280" customWidth="1"/>
    <col min="9545" max="9545" width="12.7109375" style="280" customWidth="1"/>
    <col min="9546" max="9546" width="6.28515625" style="280" customWidth="1"/>
    <col min="9547" max="9547" width="11.28515625" style="280" customWidth="1"/>
    <col min="9548" max="9548" width="52.42578125" style="280" customWidth="1"/>
    <col min="9549" max="9549" width="12.28515625" style="280" customWidth="1"/>
    <col min="9550" max="9550" width="13.7109375" style="280" customWidth="1"/>
    <col min="9551" max="9551" width="11" style="280" customWidth="1"/>
    <col min="9552" max="9552" width="12.5703125" style="280" customWidth="1"/>
    <col min="9553" max="9553" width="12.42578125" style="280" customWidth="1"/>
    <col min="9554" max="9554" width="17" style="280" customWidth="1"/>
    <col min="9555" max="9555" width="14.140625" style="280" customWidth="1"/>
    <col min="9556" max="9556" width="18.7109375" style="280" customWidth="1"/>
    <col min="9557" max="9791" width="9.140625" style="280"/>
    <col min="9792" max="9792" width="9.5703125" style="280" customWidth="1"/>
    <col min="9793" max="9793" width="53.42578125" style="280" bestFit="1" customWidth="1"/>
    <col min="9794" max="9794" width="17.140625" style="280" customWidth="1"/>
    <col min="9795" max="9795" width="13.5703125" style="280" customWidth="1"/>
    <col min="9796" max="9796" width="15.7109375" style="280" customWidth="1"/>
    <col min="9797" max="9797" width="14.7109375" style="280" customWidth="1"/>
    <col min="9798" max="9798" width="16" style="280" customWidth="1"/>
    <col min="9799" max="9799" width="15.42578125" style="280" customWidth="1"/>
    <col min="9800" max="9800" width="12.85546875" style="280" customWidth="1"/>
    <col min="9801" max="9801" width="12.7109375" style="280" customWidth="1"/>
    <col min="9802" max="9802" width="6.28515625" style="280" customWidth="1"/>
    <col min="9803" max="9803" width="11.28515625" style="280" customWidth="1"/>
    <col min="9804" max="9804" width="52.42578125" style="280" customWidth="1"/>
    <col min="9805" max="9805" width="12.28515625" style="280" customWidth="1"/>
    <col min="9806" max="9806" width="13.7109375" style="280" customWidth="1"/>
    <col min="9807" max="9807" width="11" style="280" customWidth="1"/>
    <col min="9808" max="9808" width="12.5703125" style="280" customWidth="1"/>
    <col min="9809" max="9809" width="12.42578125" style="280" customWidth="1"/>
    <col min="9810" max="9810" width="17" style="280" customWidth="1"/>
    <col min="9811" max="9811" width="14.140625" style="280" customWidth="1"/>
    <col min="9812" max="9812" width="18.7109375" style="280" customWidth="1"/>
    <col min="9813" max="10047" width="9.140625" style="280"/>
    <col min="10048" max="10048" width="9.5703125" style="280" customWidth="1"/>
    <col min="10049" max="10049" width="53.42578125" style="280" bestFit="1" customWidth="1"/>
    <col min="10050" max="10050" width="17.140625" style="280" customWidth="1"/>
    <col min="10051" max="10051" width="13.5703125" style="280" customWidth="1"/>
    <col min="10052" max="10052" width="15.7109375" style="280" customWidth="1"/>
    <col min="10053" max="10053" width="14.7109375" style="280" customWidth="1"/>
    <col min="10054" max="10054" width="16" style="280" customWidth="1"/>
    <col min="10055" max="10055" width="15.42578125" style="280" customWidth="1"/>
    <col min="10056" max="10056" width="12.85546875" style="280" customWidth="1"/>
    <col min="10057" max="10057" width="12.7109375" style="280" customWidth="1"/>
    <col min="10058" max="10058" width="6.28515625" style="280" customWidth="1"/>
    <col min="10059" max="10059" width="11.28515625" style="280" customWidth="1"/>
    <col min="10060" max="10060" width="52.42578125" style="280" customWidth="1"/>
    <col min="10061" max="10061" width="12.28515625" style="280" customWidth="1"/>
    <col min="10062" max="10062" width="13.7109375" style="280" customWidth="1"/>
    <col min="10063" max="10063" width="11" style="280" customWidth="1"/>
    <col min="10064" max="10064" width="12.5703125" style="280" customWidth="1"/>
    <col min="10065" max="10065" width="12.42578125" style="280" customWidth="1"/>
    <col min="10066" max="10066" width="17" style="280" customWidth="1"/>
    <col min="10067" max="10067" width="14.140625" style="280" customWidth="1"/>
    <col min="10068" max="10068" width="18.7109375" style="280" customWidth="1"/>
    <col min="10069" max="10303" width="9.140625" style="280"/>
    <col min="10304" max="10304" width="9.5703125" style="280" customWidth="1"/>
    <col min="10305" max="10305" width="53.42578125" style="280" bestFit="1" customWidth="1"/>
    <col min="10306" max="10306" width="17.140625" style="280" customWidth="1"/>
    <col min="10307" max="10307" width="13.5703125" style="280" customWidth="1"/>
    <col min="10308" max="10308" width="15.7109375" style="280" customWidth="1"/>
    <col min="10309" max="10309" width="14.7109375" style="280" customWidth="1"/>
    <col min="10310" max="10310" width="16" style="280" customWidth="1"/>
    <col min="10311" max="10311" width="15.42578125" style="280" customWidth="1"/>
    <col min="10312" max="10312" width="12.85546875" style="280" customWidth="1"/>
    <col min="10313" max="10313" width="12.7109375" style="280" customWidth="1"/>
    <col min="10314" max="10314" width="6.28515625" style="280" customWidth="1"/>
    <col min="10315" max="10315" width="11.28515625" style="280" customWidth="1"/>
    <col min="10316" max="10316" width="52.42578125" style="280" customWidth="1"/>
    <col min="10317" max="10317" width="12.28515625" style="280" customWidth="1"/>
    <col min="10318" max="10318" width="13.7109375" style="280" customWidth="1"/>
    <col min="10319" max="10319" width="11" style="280" customWidth="1"/>
    <col min="10320" max="10320" width="12.5703125" style="280" customWidth="1"/>
    <col min="10321" max="10321" width="12.42578125" style="280" customWidth="1"/>
    <col min="10322" max="10322" width="17" style="280" customWidth="1"/>
    <col min="10323" max="10323" width="14.140625" style="280" customWidth="1"/>
    <col min="10324" max="10324" width="18.7109375" style="280" customWidth="1"/>
    <col min="10325" max="10559" width="9.140625" style="280"/>
    <col min="10560" max="10560" width="9.5703125" style="280" customWidth="1"/>
    <col min="10561" max="10561" width="53.42578125" style="280" bestFit="1" customWidth="1"/>
    <col min="10562" max="10562" width="17.140625" style="280" customWidth="1"/>
    <col min="10563" max="10563" width="13.5703125" style="280" customWidth="1"/>
    <col min="10564" max="10564" width="15.7109375" style="280" customWidth="1"/>
    <col min="10565" max="10565" width="14.7109375" style="280" customWidth="1"/>
    <col min="10566" max="10566" width="16" style="280" customWidth="1"/>
    <col min="10567" max="10567" width="15.42578125" style="280" customWidth="1"/>
    <col min="10568" max="10568" width="12.85546875" style="280" customWidth="1"/>
    <col min="10569" max="10569" width="12.7109375" style="280" customWidth="1"/>
    <col min="10570" max="10570" width="6.28515625" style="280" customWidth="1"/>
    <col min="10571" max="10571" width="11.28515625" style="280" customWidth="1"/>
    <col min="10572" max="10572" width="52.42578125" style="280" customWidth="1"/>
    <col min="10573" max="10573" width="12.28515625" style="280" customWidth="1"/>
    <col min="10574" max="10574" width="13.7109375" style="280" customWidth="1"/>
    <col min="10575" max="10575" width="11" style="280" customWidth="1"/>
    <col min="10576" max="10576" width="12.5703125" style="280" customWidth="1"/>
    <col min="10577" max="10577" width="12.42578125" style="280" customWidth="1"/>
    <col min="10578" max="10578" width="17" style="280" customWidth="1"/>
    <col min="10579" max="10579" width="14.140625" style="280" customWidth="1"/>
    <col min="10580" max="10580" width="18.7109375" style="280" customWidth="1"/>
    <col min="10581" max="10815" width="9.140625" style="280"/>
    <col min="10816" max="10816" width="9.5703125" style="280" customWidth="1"/>
    <col min="10817" max="10817" width="53.42578125" style="280" bestFit="1" customWidth="1"/>
    <col min="10818" max="10818" width="17.140625" style="280" customWidth="1"/>
    <col min="10819" max="10819" width="13.5703125" style="280" customWidth="1"/>
    <col min="10820" max="10820" width="15.7109375" style="280" customWidth="1"/>
    <col min="10821" max="10821" width="14.7109375" style="280" customWidth="1"/>
    <col min="10822" max="10822" width="16" style="280" customWidth="1"/>
    <col min="10823" max="10823" width="15.42578125" style="280" customWidth="1"/>
    <col min="10824" max="10824" width="12.85546875" style="280" customWidth="1"/>
    <col min="10825" max="10825" width="12.7109375" style="280" customWidth="1"/>
    <col min="10826" max="10826" width="6.28515625" style="280" customWidth="1"/>
    <col min="10827" max="10827" width="11.28515625" style="280" customWidth="1"/>
    <col min="10828" max="10828" width="52.42578125" style="280" customWidth="1"/>
    <col min="10829" max="10829" width="12.28515625" style="280" customWidth="1"/>
    <col min="10830" max="10830" width="13.7109375" style="280" customWidth="1"/>
    <col min="10831" max="10831" width="11" style="280" customWidth="1"/>
    <col min="10832" max="10832" width="12.5703125" style="280" customWidth="1"/>
    <col min="10833" max="10833" width="12.42578125" style="280" customWidth="1"/>
    <col min="10834" max="10834" width="17" style="280" customWidth="1"/>
    <col min="10835" max="10835" width="14.140625" style="280" customWidth="1"/>
    <col min="10836" max="10836" width="18.7109375" style="280" customWidth="1"/>
    <col min="10837" max="11071" width="9.140625" style="280"/>
    <col min="11072" max="11072" width="9.5703125" style="280" customWidth="1"/>
    <col min="11073" max="11073" width="53.42578125" style="280" bestFit="1" customWidth="1"/>
    <col min="11074" max="11074" width="17.140625" style="280" customWidth="1"/>
    <col min="11075" max="11075" width="13.5703125" style="280" customWidth="1"/>
    <col min="11076" max="11076" width="15.7109375" style="280" customWidth="1"/>
    <col min="11077" max="11077" width="14.7109375" style="280" customWidth="1"/>
    <col min="11078" max="11078" width="16" style="280" customWidth="1"/>
    <col min="11079" max="11079" width="15.42578125" style="280" customWidth="1"/>
    <col min="11080" max="11080" width="12.85546875" style="280" customWidth="1"/>
    <col min="11081" max="11081" width="12.7109375" style="280" customWidth="1"/>
    <col min="11082" max="11082" width="6.28515625" style="280" customWidth="1"/>
    <col min="11083" max="11083" width="11.28515625" style="280" customWidth="1"/>
    <col min="11084" max="11084" width="52.42578125" style="280" customWidth="1"/>
    <col min="11085" max="11085" width="12.28515625" style="280" customWidth="1"/>
    <col min="11086" max="11086" width="13.7109375" style="280" customWidth="1"/>
    <col min="11087" max="11087" width="11" style="280" customWidth="1"/>
    <col min="11088" max="11088" width="12.5703125" style="280" customWidth="1"/>
    <col min="11089" max="11089" width="12.42578125" style="280" customWidth="1"/>
    <col min="11090" max="11090" width="17" style="280" customWidth="1"/>
    <col min="11091" max="11091" width="14.140625" style="280" customWidth="1"/>
    <col min="11092" max="11092" width="18.7109375" style="280" customWidth="1"/>
    <col min="11093" max="11327" width="9.140625" style="280"/>
    <col min="11328" max="11328" width="9.5703125" style="280" customWidth="1"/>
    <col min="11329" max="11329" width="53.42578125" style="280" bestFit="1" customWidth="1"/>
    <col min="11330" max="11330" width="17.140625" style="280" customWidth="1"/>
    <col min="11331" max="11331" width="13.5703125" style="280" customWidth="1"/>
    <col min="11332" max="11332" width="15.7109375" style="280" customWidth="1"/>
    <col min="11333" max="11333" width="14.7109375" style="280" customWidth="1"/>
    <col min="11334" max="11334" width="16" style="280" customWidth="1"/>
    <col min="11335" max="11335" width="15.42578125" style="280" customWidth="1"/>
    <col min="11336" max="11336" width="12.85546875" style="280" customWidth="1"/>
    <col min="11337" max="11337" width="12.7109375" style="280" customWidth="1"/>
    <col min="11338" max="11338" width="6.28515625" style="280" customWidth="1"/>
    <col min="11339" max="11339" width="11.28515625" style="280" customWidth="1"/>
    <col min="11340" max="11340" width="52.42578125" style="280" customWidth="1"/>
    <col min="11341" max="11341" width="12.28515625" style="280" customWidth="1"/>
    <col min="11342" max="11342" width="13.7109375" style="280" customWidth="1"/>
    <col min="11343" max="11343" width="11" style="280" customWidth="1"/>
    <col min="11344" max="11344" width="12.5703125" style="280" customWidth="1"/>
    <col min="11345" max="11345" width="12.42578125" style="280" customWidth="1"/>
    <col min="11346" max="11346" width="17" style="280" customWidth="1"/>
    <col min="11347" max="11347" width="14.140625" style="280" customWidth="1"/>
    <col min="11348" max="11348" width="18.7109375" style="280" customWidth="1"/>
    <col min="11349" max="11583" width="9.140625" style="280"/>
    <col min="11584" max="11584" width="9.5703125" style="280" customWidth="1"/>
    <col min="11585" max="11585" width="53.42578125" style="280" bestFit="1" customWidth="1"/>
    <col min="11586" max="11586" width="17.140625" style="280" customWidth="1"/>
    <col min="11587" max="11587" width="13.5703125" style="280" customWidth="1"/>
    <col min="11588" max="11588" width="15.7109375" style="280" customWidth="1"/>
    <col min="11589" max="11589" width="14.7109375" style="280" customWidth="1"/>
    <col min="11590" max="11590" width="16" style="280" customWidth="1"/>
    <col min="11591" max="11591" width="15.42578125" style="280" customWidth="1"/>
    <col min="11592" max="11592" width="12.85546875" style="280" customWidth="1"/>
    <col min="11593" max="11593" width="12.7109375" style="280" customWidth="1"/>
    <col min="11594" max="11594" width="6.28515625" style="280" customWidth="1"/>
    <col min="11595" max="11595" width="11.28515625" style="280" customWidth="1"/>
    <col min="11596" max="11596" width="52.42578125" style="280" customWidth="1"/>
    <col min="11597" max="11597" width="12.28515625" style="280" customWidth="1"/>
    <col min="11598" max="11598" width="13.7109375" style="280" customWidth="1"/>
    <col min="11599" max="11599" width="11" style="280" customWidth="1"/>
    <col min="11600" max="11600" width="12.5703125" style="280" customWidth="1"/>
    <col min="11601" max="11601" width="12.42578125" style="280" customWidth="1"/>
    <col min="11602" max="11602" width="17" style="280" customWidth="1"/>
    <col min="11603" max="11603" width="14.140625" style="280" customWidth="1"/>
    <col min="11604" max="11604" width="18.7109375" style="280" customWidth="1"/>
    <col min="11605" max="11839" width="9.140625" style="280"/>
    <col min="11840" max="11840" width="9.5703125" style="280" customWidth="1"/>
    <col min="11841" max="11841" width="53.42578125" style="280" bestFit="1" customWidth="1"/>
    <col min="11842" max="11842" width="17.140625" style="280" customWidth="1"/>
    <col min="11843" max="11843" width="13.5703125" style="280" customWidth="1"/>
    <col min="11844" max="11844" width="15.7109375" style="280" customWidth="1"/>
    <col min="11845" max="11845" width="14.7109375" style="280" customWidth="1"/>
    <col min="11846" max="11846" width="16" style="280" customWidth="1"/>
    <col min="11847" max="11847" width="15.42578125" style="280" customWidth="1"/>
    <col min="11848" max="11848" width="12.85546875" style="280" customWidth="1"/>
    <col min="11849" max="11849" width="12.7109375" style="280" customWidth="1"/>
    <col min="11850" max="11850" width="6.28515625" style="280" customWidth="1"/>
    <col min="11851" max="11851" width="11.28515625" style="280" customWidth="1"/>
    <col min="11852" max="11852" width="52.42578125" style="280" customWidth="1"/>
    <col min="11853" max="11853" width="12.28515625" style="280" customWidth="1"/>
    <col min="11854" max="11854" width="13.7109375" style="280" customWidth="1"/>
    <col min="11855" max="11855" width="11" style="280" customWidth="1"/>
    <col min="11856" max="11856" width="12.5703125" style="280" customWidth="1"/>
    <col min="11857" max="11857" width="12.42578125" style="280" customWidth="1"/>
    <col min="11858" max="11858" width="17" style="280" customWidth="1"/>
    <col min="11859" max="11859" width="14.140625" style="280" customWidth="1"/>
    <col min="11860" max="11860" width="18.7109375" style="280" customWidth="1"/>
    <col min="11861" max="12095" width="9.140625" style="280"/>
    <col min="12096" max="12096" width="9.5703125" style="280" customWidth="1"/>
    <col min="12097" max="12097" width="53.42578125" style="280" bestFit="1" customWidth="1"/>
    <col min="12098" max="12098" width="17.140625" style="280" customWidth="1"/>
    <col min="12099" max="12099" width="13.5703125" style="280" customWidth="1"/>
    <col min="12100" max="12100" width="15.7109375" style="280" customWidth="1"/>
    <col min="12101" max="12101" width="14.7109375" style="280" customWidth="1"/>
    <col min="12102" max="12102" width="16" style="280" customWidth="1"/>
    <col min="12103" max="12103" width="15.42578125" style="280" customWidth="1"/>
    <col min="12104" max="12104" width="12.85546875" style="280" customWidth="1"/>
    <col min="12105" max="12105" width="12.7109375" style="280" customWidth="1"/>
    <col min="12106" max="12106" width="6.28515625" style="280" customWidth="1"/>
    <col min="12107" max="12107" width="11.28515625" style="280" customWidth="1"/>
    <col min="12108" max="12108" width="52.42578125" style="280" customWidth="1"/>
    <col min="12109" max="12109" width="12.28515625" style="280" customWidth="1"/>
    <col min="12110" max="12110" width="13.7109375" style="280" customWidth="1"/>
    <col min="12111" max="12111" width="11" style="280" customWidth="1"/>
    <col min="12112" max="12112" width="12.5703125" style="280" customWidth="1"/>
    <col min="12113" max="12113" width="12.42578125" style="280" customWidth="1"/>
    <col min="12114" max="12114" width="17" style="280" customWidth="1"/>
    <col min="12115" max="12115" width="14.140625" style="280" customWidth="1"/>
    <col min="12116" max="12116" width="18.7109375" style="280" customWidth="1"/>
    <col min="12117" max="12351" width="9.140625" style="280"/>
    <col min="12352" max="12352" width="9.5703125" style="280" customWidth="1"/>
    <col min="12353" max="12353" width="53.42578125" style="280" bestFit="1" customWidth="1"/>
    <col min="12354" max="12354" width="17.140625" style="280" customWidth="1"/>
    <col min="12355" max="12355" width="13.5703125" style="280" customWidth="1"/>
    <col min="12356" max="12356" width="15.7109375" style="280" customWidth="1"/>
    <col min="12357" max="12357" width="14.7109375" style="280" customWidth="1"/>
    <col min="12358" max="12358" width="16" style="280" customWidth="1"/>
    <col min="12359" max="12359" width="15.42578125" style="280" customWidth="1"/>
    <col min="12360" max="12360" width="12.85546875" style="280" customWidth="1"/>
    <col min="12361" max="12361" width="12.7109375" style="280" customWidth="1"/>
    <col min="12362" max="12362" width="6.28515625" style="280" customWidth="1"/>
    <col min="12363" max="12363" width="11.28515625" style="280" customWidth="1"/>
    <col min="12364" max="12364" width="52.42578125" style="280" customWidth="1"/>
    <col min="12365" max="12365" width="12.28515625" style="280" customWidth="1"/>
    <col min="12366" max="12366" width="13.7109375" style="280" customWidth="1"/>
    <col min="12367" max="12367" width="11" style="280" customWidth="1"/>
    <col min="12368" max="12368" width="12.5703125" style="280" customWidth="1"/>
    <col min="12369" max="12369" width="12.42578125" style="280" customWidth="1"/>
    <col min="12370" max="12370" width="17" style="280" customWidth="1"/>
    <col min="12371" max="12371" width="14.140625" style="280" customWidth="1"/>
    <col min="12372" max="12372" width="18.7109375" style="280" customWidth="1"/>
    <col min="12373" max="12607" width="9.140625" style="280"/>
    <col min="12608" max="12608" width="9.5703125" style="280" customWidth="1"/>
    <col min="12609" max="12609" width="53.42578125" style="280" bestFit="1" customWidth="1"/>
    <col min="12610" max="12610" width="17.140625" style="280" customWidth="1"/>
    <col min="12611" max="12611" width="13.5703125" style="280" customWidth="1"/>
    <col min="12612" max="12612" width="15.7109375" style="280" customWidth="1"/>
    <col min="12613" max="12613" width="14.7109375" style="280" customWidth="1"/>
    <col min="12614" max="12614" width="16" style="280" customWidth="1"/>
    <col min="12615" max="12615" width="15.42578125" style="280" customWidth="1"/>
    <col min="12616" max="12616" width="12.85546875" style="280" customWidth="1"/>
    <col min="12617" max="12617" width="12.7109375" style="280" customWidth="1"/>
    <col min="12618" max="12618" width="6.28515625" style="280" customWidth="1"/>
    <col min="12619" max="12619" width="11.28515625" style="280" customWidth="1"/>
    <col min="12620" max="12620" width="52.42578125" style="280" customWidth="1"/>
    <col min="12621" max="12621" width="12.28515625" style="280" customWidth="1"/>
    <col min="12622" max="12622" width="13.7109375" style="280" customWidth="1"/>
    <col min="12623" max="12623" width="11" style="280" customWidth="1"/>
    <col min="12624" max="12624" width="12.5703125" style="280" customWidth="1"/>
    <col min="12625" max="12625" width="12.42578125" style="280" customWidth="1"/>
    <col min="12626" max="12626" width="17" style="280" customWidth="1"/>
    <col min="12627" max="12627" width="14.140625" style="280" customWidth="1"/>
    <col min="12628" max="12628" width="18.7109375" style="280" customWidth="1"/>
    <col min="12629" max="12863" width="9.140625" style="280"/>
    <col min="12864" max="12864" width="9.5703125" style="280" customWidth="1"/>
    <col min="12865" max="12865" width="53.42578125" style="280" bestFit="1" customWidth="1"/>
    <col min="12866" max="12866" width="17.140625" style="280" customWidth="1"/>
    <col min="12867" max="12867" width="13.5703125" style="280" customWidth="1"/>
    <col min="12868" max="12868" width="15.7109375" style="280" customWidth="1"/>
    <col min="12869" max="12869" width="14.7109375" style="280" customWidth="1"/>
    <col min="12870" max="12870" width="16" style="280" customWidth="1"/>
    <col min="12871" max="12871" width="15.42578125" style="280" customWidth="1"/>
    <col min="12872" max="12872" width="12.85546875" style="280" customWidth="1"/>
    <col min="12873" max="12873" width="12.7109375" style="280" customWidth="1"/>
    <col min="12874" max="12874" width="6.28515625" style="280" customWidth="1"/>
    <col min="12875" max="12875" width="11.28515625" style="280" customWidth="1"/>
    <col min="12876" max="12876" width="52.42578125" style="280" customWidth="1"/>
    <col min="12877" max="12877" width="12.28515625" style="280" customWidth="1"/>
    <col min="12878" max="12878" width="13.7109375" style="280" customWidth="1"/>
    <col min="12879" max="12879" width="11" style="280" customWidth="1"/>
    <col min="12880" max="12880" width="12.5703125" style="280" customWidth="1"/>
    <col min="12881" max="12881" width="12.42578125" style="280" customWidth="1"/>
    <col min="12882" max="12882" width="17" style="280" customWidth="1"/>
    <col min="12883" max="12883" width="14.140625" style="280" customWidth="1"/>
    <col min="12884" max="12884" width="18.7109375" style="280" customWidth="1"/>
    <col min="12885" max="13119" width="9.140625" style="280"/>
    <col min="13120" max="13120" width="9.5703125" style="280" customWidth="1"/>
    <col min="13121" max="13121" width="53.42578125" style="280" bestFit="1" customWidth="1"/>
    <col min="13122" max="13122" width="17.140625" style="280" customWidth="1"/>
    <col min="13123" max="13123" width="13.5703125" style="280" customWidth="1"/>
    <col min="13124" max="13124" width="15.7109375" style="280" customWidth="1"/>
    <col min="13125" max="13125" width="14.7109375" style="280" customWidth="1"/>
    <col min="13126" max="13126" width="16" style="280" customWidth="1"/>
    <col min="13127" max="13127" width="15.42578125" style="280" customWidth="1"/>
    <col min="13128" max="13128" width="12.85546875" style="280" customWidth="1"/>
    <col min="13129" max="13129" width="12.7109375" style="280" customWidth="1"/>
    <col min="13130" max="13130" width="6.28515625" style="280" customWidth="1"/>
    <col min="13131" max="13131" width="11.28515625" style="280" customWidth="1"/>
    <col min="13132" max="13132" width="52.42578125" style="280" customWidth="1"/>
    <col min="13133" max="13133" width="12.28515625" style="280" customWidth="1"/>
    <col min="13134" max="13134" width="13.7109375" style="280" customWidth="1"/>
    <col min="13135" max="13135" width="11" style="280" customWidth="1"/>
    <col min="13136" max="13136" width="12.5703125" style="280" customWidth="1"/>
    <col min="13137" max="13137" width="12.42578125" style="280" customWidth="1"/>
    <col min="13138" max="13138" width="17" style="280" customWidth="1"/>
    <col min="13139" max="13139" width="14.140625" style="280" customWidth="1"/>
    <col min="13140" max="13140" width="18.7109375" style="280" customWidth="1"/>
    <col min="13141" max="13375" width="9.140625" style="280"/>
    <col min="13376" max="13376" width="9.5703125" style="280" customWidth="1"/>
    <col min="13377" max="13377" width="53.42578125" style="280" bestFit="1" customWidth="1"/>
    <col min="13378" max="13378" width="17.140625" style="280" customWidth="1"/>
    <col min="13379" max="13379" width="13.5703125" style="280" customWidth="1"/>
    <col min="13380" max="13380" width="15.7109375" style="280" customWidth="1"/>
    <col min="13381" max="13381" width="14.7109375" style="280" customWidth="1"/>
    <col min="13382" max="13382" width="16" style="280" customWidth="1"/>
    <col min="13383" max="13383" width="15.42578125" style="280" customWidth="1"/>
    <col min="13384" max="13384" width="12.85546875" style="280" customWidth="1"/>
    <col min="13385" max="13385" width="12.7109375" style="280" customWidth="1"/>
    <col min="13386" max="13386" width="6.28515625" style="280" customWidth="1"/>
    <col min="13387" max="13387" width="11.28515625" style="280" customWidth="1"/>
    <col min="13388" max="13388" width="52.42578125" style="280" customWidth="1"/>
    <col min="13389" max="13389" width="12.28515625" style="280" customWidth="1"/>
    <col min="13390" max="13390" width="13.7109375" style="280" customWidth="1"/>
    <col min="13391" max="13391" width="11" style="280" customWidth="1"/>
    <col min="13392" max="13392" width="12.5703125" style="280" customWidth="1"/>
    <col min="13393" max="13393" width="12.42578125" style="280" customWidth="1"/>
    <col min="13394" max="13394" width="17" style="280" customWidth="1"/>
    <col min="13395" max="13395" width="14.140625" style="280" customWidth="1"/>
    <col min="13396" max="13396" width="18.7109375" style="280" customWidth="1"/>
    <col min="13397" max="13631" width="9.140625" style="280"/>
    <col min="13632" max="13632" width="9.5703125" style="280" customWidth="1"/>
    <col min="13633" max="13633" width="53.42578125" style="280" bestFit="1" customWidth="1"/>
    <col min="13634" max="13634" width="17.140625" style="280" customWidth="1"/>
    <col min="13635" max="13635" width="13.5703125" style="280" customWidth="1"/>
    <col min="13636" max="13636" width="15.7109375" style="280" customWidth="1"/>
    <col min="13637" max="13637" width="14.7109375" style="280" customWidth="1"/>
    <col min="13638" max="13638" width="16" style="280" customWidth="1"/>
    <col min="13639" max="13639" width="15.42578125" style="280" customWidth="1"/>
    <col min="13640" max="13640" width="12.85546875" style="280" customWidth="1"/>
    <col min="13641" max="13641" width="12.7109375" style="280" customWidth="1"/>
    <col min="13642" max="13642" width="6.28515625" style="280" customWidth="1"/>
    <col min="13643" max="13643" width="11.28515625" style="280" customWidth="1"/>
    <col min="13644" max="13644" width="52.42578125" style="280" customWidth="1"/>
    <col min="13645" max="13645" width="12.28515625" style="280" customWidth="1"/>
    <col min="13646" max="13646" width="13.7109375" style="280" customWidth="1"/>
    <col min="13647" max="13647" width="11" style="280" customWidth="1"/>
    <col min="13648" max="13648" width="12.5703125" style="280" customWidth="1"/>
    <col min="13649" max="13649" width="12.42578125" style="280" customWidth="1"/>
    <col min="13650" max="13650" width="17" style="280" customWidth="1"/>
    <col min="13651" max="13651" width="14.140625" style="280" customWidth="1"/>
    <col min="13652" max="13652" width="18.7109375" style="280" customWidth="1"/>
    <col min="13653" max="13887" width="9.140625" style="280"/>
    <col min="13888" max="13888" width="9.5703125" style="280" customWidth="1"/>
    <col min="13889" max="13889" width="53.42578125" style="280" bestFit="1" customWidth="1"/>
    <col min="13890" max="13890" width="17.140625" style="280" customWidth="1"/>
    <col min="13891" max="13891" width="13.5703125" style="280" customWidth="1"/>
    <col min="13892" max="13892" width="15.7109375" style="280" customWidth="1"/>
    <col min="13893" max="13893" width="14.7109375" style="280" customWidth="1"/>
    <col min="13894" max="13894" width="16" style="280" customWidth="1"/>
    <col min="13895" max="13895" width="15.42578125" style="280" customWidth="1"/>
    <col min="13896" max="13896" width="12.85546875" style="280" customWidth="1"/>
    <col min="13897" max="13897" width="12.7109375" style="280" customWidth="1"/>
    <col min="13898" max="13898" width="6.28515625" style="280" customWidth="1"/>
    <col min="13899" max="13899" width="11.28515625" style="280" customWidth="1"/>
    <col min="13900" max="13900" width="52.42578125" style="280" customWidth="1"/>
    <col min="13901" max="13901" width="12.28515625" style="280" customWidth="1"/>
    <col min="13902" max="13902" width="13.7109375" style="280" customWidth="1"/>
    <col min="13903" max="13903" width="11" style="280" customWidth="1"/>
    <col min="13904" max="13904" width="12.5703125" style="280" customWidth="1"/>
    <col min="13905" max="13905" width="12.42578125" style="280" customWidth="1"/>
    <col min="13906" max="13906" width="17" style="280" customWidth="1"/>
    <col min="13907" max="13907" width="14.140625" style="280" customWidth="1"/>
    <col min="13908" max="13908" width="18.7109375" style="280" customWidth="1"/>
    <col min="13909" max="14143" width="9.140625" style="280"/>
    <col min="14144" max="14144" width="9.5703125" style="280" customWidth="1"/>
    <col min="14145" max="14145" width="53.42578125" style="280" bestFit="1" customWidth="1"/>
    <col min="14146" max="14146" width="17.140625" style="280" customWidth="1"/>
    <col min="14147" max="14147" width="13.5703125" style="280" customWidth="1"/>
    <col min="14148" max="14148" width="15.7109375" style="280" customWidth="1"/>
    <col min="14149" max="14149" width="14.7109375" style="280" customWidth="1"/>
    <col min="14150" max="14150" width="16" style="280" customWidth="1"/>
    <col min="14151" max="14151" width="15.42578125" style="280" customWidth="1"/>
    <col min="14152" max="14152" width="12.85546875" style="280" customWidth="1"/>
    <col min="14153" max="14153" width="12.7109375" style="280" customWidth="1"/>
    <col min="14154" max="14154" width="6.28515625" style="280" customWidth="1"/>
    <col min="14155" max="14155" width="11.28515625" style="280" customWidth="1"/>
    <col min="14156" max="14156" width="52.42578125" style="280" customWidth="1"/>
    <col min="14157" max="14157" width="12.28515625" style="280" customWidth="1"/>
    <col min="14158" max="14158" width="13.7109375" style="280" customWidth="1"/>
    <col min="14159" max="14159" width="11" style="280" customWidth="1"/>
    <col min="14160" max="14160" width="12.5703125" style="280" customWidth="1"/>
    <col min="14161" max="14161" width="12.42578125" style="280" customWidth="1"/>
    <col min="14162" max="14162" width="17" style="280" customWidth="1"/>
    <col min="14163" max="14163" width="14.140625" style="280" customWidth="1"/>
    <col min="14164" max="14164" width="18.7109375" style="280" customWidth="1"/>
    <col min="14165" max="14399" width="9.140625" style="280"/>
    <col min="14400" max="14400" width="9.5703125" style="280" customWidth="1"/>
    <col min="14401" max="14401" width="53.42578125" style="280" bestFit="1" customWidth="1"/>
    <col min="14402" max="14402" width="17.140625" style="280" customWidth="1"/>
    <col min="14403" max="14403" width="13.5703125" style="280" customWidth="1"/>
    <col min="14404" max="14404" width="15.7109375" style="280" customWidth="1"/>
    <col min="14405" max="14405" width="14.7109375" style="280" customWidth="1"/>
    <col min="14406" max="14406" width="16" style="280" customWidth="1"/>
    <col min="14407" max="14407" width="15.42578125" style="280" customWidth="1"/>
    <col min="14408" max="14408" width="12.85546875" style="280" customWidth="1"/>
    <col min="14409" max="14409" width="12.7109375" style="280" customWidth="1"/>
    <col min="14410" max="14410" width="6.28515625" style="280" customWidth="1"/>
    <col min="14411" max="14411" width="11.28515625" style="280" customWidth="1"/>
    <col min="14412" max="14412" width="52.42578125" style="280" customWidth="1"/>
    <col min="14413" max="14413" width="12.28515625" style="280" customWidth="1"/>
    <col min="14414" max="14414" width="13.7109375" style="280" customWidth="1"/>
    <col min="14415" max="14415" width="11" style="280" customWidth="1"/>
    <col min="14416" max="14416" width="12.5703125" style="280" customWidth="1"/>
    <col min="14417" max="14417" width="12.42578125" style="280" customWidth="1"/>
    <col min="14418" max="14418" width="17" style="280" customWidth="1"/>
    <col min="14419" max="14419" width="14.140625" style="280" customWidth="1"/>
    <col min="14420" max="14420" width="18.7109375" style="280" customWidth="1"/>
    <col min="14421" max="14655" width="9.140625" style="280"/>
    <col min="14656" max="14656" width="9.5703125" style="280" customWidth="1"/>
    <col min="14657" max="14657" width="53.42578125" style="280" bestFit="1" customWidth="1"/>
    <col min="14658" max="14658" width="17.140625" style="280" customWidth="1"/>
    <col min="14659" max="14659" width="13.5703125" style="280" customWidth="1"/>
    <col min="14660" max="14660" width="15.7109375" style="280" customWidth="1"/>
    <col min="14661" max="14661" width="14.7109375" style="280" customWidth="1"/>
    <col min="14662" max="14662" width="16" style="280" customWidth="1"/>
    <col min="14663" max="14663" width="15.42578125" style="280" customWidth="1"/>
    <col min="14664" max="14664" width="12.85546875" style="280" customWidth="1"/>
    <col min="14665" max="14665" width="12.7109375" style="280" customWidth="1"/>
    <col min="14666" max="14666" width="6.28515625" style="280" customWidth="1"/>
    <col min="14667" max="14667" width="11.28515625" style="280" customWidth="1"/>
    <col min="14668" max="14668" width="52.42578125" style="280" customWidth="1"/>
    <col min="14669" max="14669" width="12.28515625" style="280" customWidth="1"/>
    <col min="14670" max="14670" width="13.7109375" style="280" customWidth="1"/>
    <col min="14671" max="14671" width="11" style="280" customWidth="1"/>
    <col min="14672" max="14672" width="12.5703125" style="280" customWidth="1"/>
    <col min="14673" max="14673" width="12.42578125" style="280" customWidth="1"/>
    <col min="14674" max="14674" width="17" style="280" customWidth="1"/>
    <col min="14675" max="14675" width="14.140625" style="280" customWidth="1"/>
    <col min="14676" max="14676" width="18.7109375" style="280" customWidth="1"/>
    <col min="14677" max="14911" width="9.140625" style="280"/>
    <col min="14912" max="14912" width="9.5703125" style="280" customWidth="1"/>
    <col min="14913" max="14913" width="53.42578125" style="280" bestFit="1" customWidth="1"/>
    <col min="14914" max="14914" width="17.140625" style="280" customWidth="1"/>
    <col min="14915" max="14915" width="13.5703125" style="280" customWidth="1"/>
    <col min="14916" max="14916" width="15.7109375" style="280" customWidth="1"/>
    <col min="14917" max="14917" width="14.7109375" style="280" customWidth="1"/>
    <col min="14918" max="14918" width="16" style="280" customWidth="1"/>
    <col min="14919" max="14919" width="15.42578125" style="280" customWidth="1"/>
    <col min="14920" max="14920" width="12.85546875" style="280" customWidth="1"/>
    <col min="14921" max="14921" width="12.7109375" style="280" customWidth="1"/>
    <col min="14922" max="14922" width="6.28515625" style="280" customWidth="1"/>
    <col min="14923" max="14923" width="11.28515625" style="280" customWidth="1"/>
    <col min="14924" max="14924" width="52.42578125" style="280" customWidth="1"/>
    <col min="14925" max="14925" width="12.28515625" style="280" customWidth="1"/>
    <col min="14926" max="14926" width="13.7109375" style="280" customWidth="1"/>
    <col min="14927" max="14927" width="11" style="280" customWidth="1"/>
    <col min="14928" max="14928" width="12.5703125" style="280" customWidth="1"/>
    <col min="14929" max="14929" width="12.42578125" style="280" customWidth="1"/>
    <col min="14930" max="14930" width="17" style="280" customWidth="1"/>
    <col min="14931" max="14931" width="14.140625" style="280" customWidth="1"/>
    <col min="14932" max="14932" width="18.7109375" style="280" customWidth="1"/>
    <col min="14933" max="15167" width="9.140625" style="280"/>
    <col min="15168" max="15168" width="9.5703125" style="280" customWidth="1"/>
    <col min="15169" max="15169" width="53.42578125" style="280" bestFit="1" customWidth="1"/>
    <col min="15170" max="15170" width="17.140625" style="280" customWidth="1"/>
    <col min="15171" max="15171" width="13.5703125" style="280" customWidth="1"/>
    <col min="15172" max="15172" width="15.7109375" style="280" customWidth="1"/>
    <col min="15173" max="15173" width="14.7109375" style="280" customWidth="1"/>
    <col min="15174" max="15174" width="16" style="280" customWidth="1"/>
    <col min="15175" max="15175" width="15.42578125" style="280" customWidth="1"/>
    <col min="15176" max="15176" width="12.85546875" style="280" customWidth="1"/>
    <col min="15177" max="15177" width="12.7109375" style="280" customWidth="1"/>
    <col min="15178" max="15178" width="6.28515625" style="280" customWidth="1"/>
    <col min="15179" max="15179" width="11.28515625" style="280" customWidth="1"/>
    <col min="15180" max="15180" width="52.42578125" style="280" customWidth="1"/>
    <col min="15181" max="15181" width="12.28515625" style="280" customWidth="1"/>
    <col min="15182" max="15182" width="13.7109375" style="280" customWidth="1"/>
    <col min="15183" max="15183" width="11" style="280" customWidth="1"/>
    <col min="15184" max="15184" width="12.5703125" style="280" customWidth="1"/>
    <col min="15185" max="15185" width="12.42578125" style="280" customWidth="1"/>
    <col min="15186" max="15186" width="17" style="280" customWidth="1"/>
    <col min="15187" max="15187" width="14.140625" style="280" customWidth="1"/>
    <col min="15188" max="15188" width="18.7109375" style="280" customWidth="1"/>
    <col min="15189" max="15423" width="9.140625" style="280"/>
    <col min="15424" max="15424" width="9.5703125" style="280" customWidth="1"/>
    <col min="15425" max="15425" width="53.42578125" style="280" bestFit="1" customWidth="1"/>
    <col min="15426" max="15426" width="17.140625" style="280" customWidth="1"/>
    <col min="15427" max="15427" width="13.5703125" style="280" customWidth="1"/>
    <col min="15428" max="15428" width="15.7109375" style="280" customWidth="1"/>
    <col min="15429" max="15429" width="14.7109375" style="280" customWidth="1"/>
    <col min="15430" max="15430" width="16" style="280" customWidth="1"/>
    <col min="15431" max="15431" width="15.42578125" style="280" customWidth="1"/>
    <col min="15432" max="15432" width="12.85546875" style="280" customWidth="1"/>
    <col min="15433" max="15433" width="12.7109375" style="280" customWidth="1"/>
    <col min="15434" max="15434" width="6.28515625" style="280" customWidth="1"/>
    <col min="15435" max="15435" width="11.28515625" style="280" customWidth="1"/>
    <col min="15436" max="15436" width="52.42578125" style="280" customWidth="1"/>
    <col min="15437" max="15437" width="12.28515625" style="280" customWidth="1"/>
    <col min="15438" max="15438" width="13.7109375" style="280" customWidth="1"/>
    <col min="15439" max="15439" width="11" style="280" customWidth="1"/>
    <col min="15440" max="15440" width="12.5703125" style="280" customWidth="1"/>
    <col min="15441" max="15441" width="12.42578125" style="280" customWidth="1"/>
    <col min="15442" max="15442" width="17" style="280" customWidth="1"/>
    <col min="15443" max="15443" width="14.140625" style="280" customWidth="1"/>
    <col min="15444" max="15444" width="18.7109375" style="280" customWidth="1"/>
    <col min="15445" max="15679" width="9.140625" style="280"/>
    <col min="15680" max="15680" width="9.5703125" style="280" customWidth="1"/>
    <col min="15681" max="15681" width="53.42578125" style="280" bestFit="1" customWidth="1"/>
    <col min="15682" max="15682" width="17.140625" style="280" customWidth="1"/>
    <col min="15683" max="15683" width="13.5703125" style="280" customWidth="1"/>
    <col min="15684" max="15684" width="15.7109375" style="280" customWidth="1"/>
    <col min="15685" max="15685" width="14.7109375" style="280" customWidth="1"/>
    <col min="15686" max="15686" width="16" style="280" customWidth="1"/>
    <col min="15687" max="15687" width="15.42578125" style="280" customWidth="1"/>
    <col min="15688" max="15688" width="12.85546875" style="280" customWidth="1"/>
    <col min="15689" max="15689" width="12.7109375" style="280" customWidth="1"/>
    <col min="15690" max="15690" width="6.28515625" style="280" customWidth="1"/>
    <col min="15691" max="15691" width="11.28515625" style="280" customWidth="1"/>
    <col min="15692" max="15692" width="52.42578125" style="280" customWidth="1"/>
    <col min="15693" max="15693" width="12.28515625" style="280" customWidth="1"/>
    <col min="15694" max="15694" width="13.7109375" style="280" customWidth="1"/>
    <col min="15695" max="15695" width="11" style="280" customWidth="1"/>
    <col min="15696" max="15696" width="12.5703125" style="280" customWidth="1"/>
    <col min="15697" max="15697" width="12.42578125" style="280" customWidth="1"/>
    <col min="15698" max="15698" width="17" style="280" customWidth="1"/>
    <col min="15699" max="15699" width="14.140625" style="280" customWidth="1"/>
    <col min="15700" max="15700" width="18.7109375" style="280" customWidth="1"/>
    <col min="15701" max="15935" width="9.140625" style="280"/>
    <col min="15936" max="15936" width="9.5703125" style="280" customWidth="1"/>
    <col min="15937" max="15937" width="53.42578125" style="280" bestFit="1" customWidth="1"/>
    <col min="15938" max="15938" width="17.140625" style="280" customWidth="1"/>
    <col min="15939" max="15939" width="13.5703125" style="280" customWidth="1"/>
    <col min="15940" max="15940" width="15.7109375" style="280" customWidth="1"/>
    <col min="15941" max="15941" width="14.7109375" style="280" customWidth="1"/>
    <col min="15942" max="15942" width="16" style="280" customWidth="1"/>
    <col min="15943" max="15943" width="15.42578125" style="280" customWidth="1"/>
    <col min="15944" max="15944" width="12.85546875" style="280" customWidth="1"/>
    <col min="15945" max="15945" width="12.7109375" style="280" customWidth="1"/>
    <col min="15946" max="15946" width="6.28515625" style="280" customWidth="1"/>
    <col min="15947" max="15947" width="11.28515625" style="280" customWidth="1"/>
    <col min="15948" max="15948" width="52.42578125" style="280" customWidth="1"/>
    <col min="15949" max="15949" width="12.28515625" style="280" customWidth="1"/>
    <col min="15950" max="15950" width="13.7109375" style="280" customWidth="1"/>
    <col min="15951" max="15951" width="11" style="280" customWidth="1"/>
    <col min="15952" max="15952" width="12.5703125" style="280" customWidth="1"/>
    <col min="15953" max="15953" width="12.42578125" style="280" customWidth="1"/>
    <col min="15954" max="15954" width="17" style="280" customWidth="1"/>
    <col min="15955" max="15955" width="14.140625" style="280" customWidth="1"/>
    <col min="15956" max="15956" width="18.7109375" style="280" customWidth="1"/>
    <col min="15957" max="16191" width="9.140625" style="280"/>
    <col min="16192" max="16192" width="9.5703125" style="280" customWidth="1"/>
    <col min="16193" max="16193" width="53.42578125" style="280" bestFit="1" customWidth="1"/>
    <col min="16194" max="16194" width="17.140625" style="280" customWidth="1"/>
    <col min="16195" max="16195" width="13.5703125" style="280" customWidth="1"/>
    <col min="16196" max="16196" width="15.7109375" style="280" customWidth="1"/>
    <col min="16197" max="16197" width="14.7109375" style="280" customWidth="1"/>
    <col min="16198" max="16198" width="16" style="280" customWidth="1"/>
    <col min="16199" max="16199" width="15.42578125" style="280" customWidth="1"/>
    <col min="16200" max="16200" width="12.85546875" style="280" customWidth="1"/>
    <col min="16201" max="16201" width="12.7109375" style="280" customWidth="1"/>
    <col min="16202" max="16202" width="6.28515625" style="280" customWidth="1"/>
    <col min="16203" max="16203" width="11.28515625" style="280" customWidth="1"/>
    <col min="16204" max="16204" width="52.42578125" style="280" customWidth="1"/>
    <col min="16205" max="16205" width="12.28515625" style="280" customWidth="1"/>
    <col min="16206" max="16206" width="13.7109375" style="280" customWidth="1"/>
    <col min="16207" max="16207" width="11" style="280" customWidth="1"/>
    <col min="16208" max="16208" width="12.5703125" style="280" customWidth="1"/>
    <col min="16209" max="16209" width="12.42578125" style="280" customWidth="1"/>
    <col min="16210" max="16210" width="17" style="280" customWidth="1"/>
    <col min="16211" max="16211" width="14.140625" style="280" customWidth="1"/>
    <col min="16212" max="16212" width="18.7109375" style="280" customWidth="1"/>
    <col min="16213" max="16384" width="9.140625" style="280"/>
  </cols>
  <sheetData>
    <row r="1" spans="1:91" ht="30" customHeight="1" x14ac:dyDescent="0.2">
      <c r="A1" s="631" t="s">
        <v>346</v>
      </c>
      <c r="B1" s="631" t="s">
        <v>347</v>
      </c>
      <c r="C1" s="632" t="s">
        <v>12</v>
      </c>
      <c r="D1" s="610" t="s">
        <v>859</v>
      </c>
      <c r="E1" s="633"/>
      <c r="F1" s="633"/>
      <c r="G1" s="633"/>
      <c r="H1" s="633"/>
      <c r="I1" s="633"/>
      <c r="J1" s="633"/>
      <c r="K1" s="633"/>
      <c r="L1" s="633"/>
      <c r="M1" s="633"/>
      <c r="N1" s="633"/>
      <c r="O1" s="633"/>
      <c r="P1" s="633"/>
      <c r="Q1" s="633"/>
      <c r="R1" s="634"/>
      <c r="S1" s="610" t="s">
        <v>864</v>
      </c>
      <c r="T1" s="611"/>
      <c r="U1" s="611"/>
      <c r="V1" s="611"/>
      <c r="W1" s="612"/>
      <c r="X1" s="610" t="s">
        <v>865</v>
      </c>
      <c r="Y1" s="611"/>
      <c r="Z1" s="611"/>
      <c r="AA1" s="611"/>
      <c r="AB1" s="612"/>
      <c r="AC1" s="610" t="s">
        <v>866</v>
      </c>
      <c r="AD1" s="611"/>
      <c r="AE1" s="611"/>
      <c r="AF1" s="611"/>
      <c r="AG1" s="612"/>
      <c r="AH1" s="616" t="s">
        <v>867</v>
      </c>
      <c r="AI1" s="617"/>
      <c r="AJ1" s="617"/>
      <c r="AK1" s="617"/>
      <c r="AL1" s="617"/>
      <c r="AM1" s="617"/>
      <c r="AN1" s="617"/>
      <c r="AO1" s="617"/>
      <c r="AP1" s="617"/>
      <c r="AQ1" s="618"/>
      <c r="AR1" s="630" t="s">
        <v>718</v>
      </c>
      <c r="AS1" s="631" t="s">
        <v>347</v>
      </c>
      <c r="AT1" s="632" t="s">
        <v>12</v>
      </c>
      <c r="AU1" s="610" t="s">
        <v>870</v>
      </c>
      <c r="AV1" s="611"/>
      <c r="AW1" s="611"/>
      <c r="AX1" s="611"/>
      <c r="AY1" s="612"/>
      <c r="AZ1" s="616" t="s">
        <v>871</v>
      </c>
      <c r="BA1" s="617"/>
      <c r="BB1" s="617"/>
      <c r="BC1" s="617"/>
      <c r="BD1" s="617"/>
      <c r="BE1" s="617"/>
      <c r="BF1" s="617"/>
      <c r="BG1" s="617"/>
      <c r="BH1" s="617"/>
      <c r="BI1" s="618"/>
      <c r="BJ1" s="616" t="s">
        <v>874</v>
      </c>
      <c r="BK1" s="619"/>
      <c r="BL1" s="619"/>
      <c r="BM1" s="619"/>
      <c r="BN1" s="619"/>
      <c r="BO1" s="619"/>
      <c r="BP1" s="619"/>
      <c r="BQ1" s="619"/>
      <c r="BR1" s="619"/>
      <c r="BS1" s="619"/>
      <c r="BT1" s="619"/>
      <c r="BU1" s="619"/>
      <c r="BV1" s="619"/>
      <c r="BW1" s="619"/>
      <c r="BX1" s="619"/>
      <c r="BY1" s="619"/>
      <c r="BZ1" s="619"/>
      <c r="CA1" s="619"/>
      <c r="CB1" s="619"/>
      <c r="CC1" s="620"/>
      <c r="CD1" s="621" t="s">
        <v>646</v>
      </c>
      <c r="CE1" s="622"/>
      <c r="CF1" s="622"/>
      <c r="CG1" s="622"/>
      <c r="CH1" s="623"/>
    </row>
    <row r="2" spans="1:91" ht="39" customHeight="1" x14ac:dyDescent="0.2">
      <c r="A2" s="631"/>
      <c r="B2" s="631"/>
      <c r="C2" s="632"/>
      <c r="D2" s="616" t="s">
        <v>860</v>
      </c>
      <c r="E2" s="619"/>
      <c r="F2" s="619"/>
      <c r="G2" s="619"/>
      <c r="H2" s="620"/>
      <c r="I2" s="616" t="s">
        <v>861</v>
      </c>
      <c r="J2" s="619"/>
      <c r="K2" s="619"/>
      <c r="L2" s="619"/>
      <c r="M2" s="620"/>
      <c r="N2" s="616" t="s">
        <v>863</v>
      </c>
      <c r="O2" s="617"/>
      <c r="P2" s="617"/>
      <c r="Q2" s="617"/>
      <c r="R2" s="618"/>
      <c r="S2" s="613"/>
      <c r="T2" s="614"/>
      <c r="U2" s="614"/>
      <c r="V2" s="614"/>
      <c r="W2" s="615"/>
      <c r="X2" s="613"/>
      <c r="Y2" s="614"/>
      <c r="Z2" s="614"/>
      <c r="AA2" s="614"/>
      <c r="AB2" s="615"/>
      <c r="AC2" s="613"/>
      <c r="AD2" s="614"/>
      <c r="AE2" s="614"/>
      <c r="AF2" s="614"/>
      <c r="AG2" s="615"/>
      <c r="AH2" s="616" t="s">
        <v>868</v>
      </c>
      <c r="AI2" s="617"/>
      <c r="AJ2" s="617"/>
      <c r="AK2" s="617"/>
      <c r="AL2" s="618"/>
      <c r="AM2" s="616" t="s">
        <v>869</v>
      </c>
      <c r="AN2" s="617"/>
      <c r="AO2" s="617"/>
      <c r="AP2" s="617"/>
      <c r="AQ2" s="618"/>
      <c r="AR2" s="631"/>
      <c r="AS2" s="631"/>
      <c r="AT2" s="632"/>
      <c r="AU2" s="613"/>
      <c r="AV2" s="614"/>
      <c r="AW2" s="614"/>
      <c r="AX2" s="614"/>
      <c r="AY2" s="615"/>
      <c r="AZ2" s="616" t="s">
        <v>872</v>
      </c>
      <c r="BA2" s="617"/>
      <c r="BB2" s="617"/>
      <c r="BC2" s="617"/>
      <c r="BD2" s="618"/>
      <c r="BE2" s="616" t="s">
        <v>873</v>
      </c>
      <c r="BF2" s="617"/>
      <c r="BG2" s="617"/>
      <c r="BH2" s="617"/>
      <c r="BI2" s="618"/>
      <c r="BJ2" s="616" t="s">
        <v>645</v>
      </c>
      <c r="BK2" s="617"/>
      <c r="BL2" s="617"/>
      <c r="BM2" s="617"/>
      <c r="BN2" s="618"/>
      <c r="BO2" s="616" t="s">
        <v>875</v>
      </c>
      <c r="BP2" s="617"/>
      <c r="BQ2" s="617"/>
      <c r="BR2" s="617"/>
      <c r="BS2" s="618"/>
      <c r="BT2" s="616" t="s">
        <v>876</v>
      </c>
      <c r="BU2" s="619"/>
      <c r="BV2" s="619"/>
      <c r="BW2" s="619"/>
      <c r="BX2" s="620"/>
      <c r="BY2" s="616" t="s">
        <v>877</v>
      </c>
      <c r="BZ2" s="619"/>
      <c r="CA2" s="619"/>
      <c r="CB2" s="619"/>
      <c r="CC2" s="620"/>
      <c r="CD2" s="624"/>
      <c r="CE2" s="625"/>
      <c r="CF2" s="625"/>
      <c r="CG2" s="625"/>
      <c r="CH2" s="626"/>
    </row>
    <row r="3" spans="1:91" ht="38.25" customHeight="1" x14ac:dyDescent="0.2">
      <c r="A3" s="356"/>
      <c r="B3" s="356"/>
      <c r="C3" s="357"/>
      <c r="D3" s="281" t="s">
        <v>567</v>
      </c>
      <c r="E3" s="358" t="s">
        <v>611</v>
      </c>
      <c r="F3" s="384" t="s">
        <v>812</v>
      </c>
      <c r="G3" s="384" t="s">
        <v>862</v>
      </c>
      <c r="H3" s="537" t="s">
        <v>841</v>
      </c>
      <c r="I3" s="281" t="s">
        <v>567</v>
      </c>
      <c r="J3" s="384" t="s">
        <v>611</v>
      </c>
      <c r="K3" s="384" t="s">
        <v>812</v>
      </c>
      <c r="L3" s="384" t="s">
        <v>862</v>
      </c>
      <c r="M3" s="537" t="s">
        <v>841</v>
      </c>
      <c r="N3" s="281" t="s">
        <v>567</v>
      </c>
      <c r="O3" s="384" t="s">
        <v>611</v>
      </c>
      <c r="P3" s="384" t="s">
        <v>812</v>
      </c>
      <c r="Q3" s="384" t="s">
        <v>862</v>
      </c>
      <c r="R3" s="537" t="s">
        <v>841</v>
      </c>
      <c r="S3" s="281" t="s">
        <v>567</v>
      </c>
      <c r="T3" s="384" t="s">
        <v>611</v>
      </c>
      <c r="U3" s="384" t="s">
        <v>812</v>
      </c>
      <c r="V3" s="384" t="s">
        <v>862</v>
      </c>
      <c r="W3" s="537" t="s">
        <v>841</v>
      </c>
      <c r="X3" s="281" t="s">
        <v>567</v>
      </c>
      <c r="Y3" s="384" t="s">
        <v>611</v>
      </c>
      <c r="Z3" s="384" t="s">
        <v>812</v>
      </c>
      <c r="AA3" s="384" t="s">
        <v>862</v>
      </c>
      <c r="AB3" s="537" t="s">
        <v>841</v>
      </c>
      <c r="AC3" s="281" t="s">
        <v>567</v>
      </c>
      <c r="AD3" s="384" t="s">
        <v>611</v>
      </c>
      <c r="AE3" s="384" t="s">
        <v>812</v>
      </c>
      <c r="AF3" s="384" t="s">
        <v>862</v>
      </c>
      <c r="AG3" s="537" t="s">
        <v>841</v>
      </c>
      <c r="AH3" s="281" t="s">
        <v>567</v>
      </c>
      <c r="AI3" s="384" t="s">
        <v>611</v>
      </c>
      <c r="AJ3" s="384" t="s">
        <v>812</v>
      </c>
      <c r="AK3" s="384" t="s">
        <v>862</v>
      </c>
      <c r="AL3" s="537" t="s">
        <v>841</v>
      </c>
      <c r="AM3" s="281" t="s">
        <v>567</v>
      </c>
      <c r="AN3" s="384" t="s">
        <v>611</v>
      </c>
      <c r="AO3" s="384" t="s">
        <v>812</v>
      </c>
      <c r="AP3" s="384" t="s">
        <v>862</v>
      </c>
      <c r="AQ3" s="537" t="s">
        <v>841</v>
      </c>
      <c r="AR3" s="356"/>
      <c r="AS3" s="508"/>
      <c r="AT3" s="509"/>
      <c r="AU3" s="281" t="s">
        <v>567</v>
      </c>
      <c r="AV3" s="384" t="s">
        <v>611</v>
      </c>
      <c r="AW3" s="384" t="s">
        <v>812</v>
      </c>
      <c r="AX3" s="384" t="s">
        <v>862</v>
      </c>
      <c r="AY3" s="537" t="s">
        <v>841</v>
      </c>
      <c r="AZ3" s="281" t="s">
        <v>567</v>
      </c>
      <c r="BA3" s="384" t="s">
        <v>611</v>
      </c>
      <c r="BB3" s="384" t="s">
        <v>812</v>
      </c>
      <c r="BC3" s="384" t="s">
        <v>862</v>
      </c>
      <c r="BD3" s="537" t="s">
        <v>841</v>
      </c>
      <c r="BE3" s="281" t="s">
        <v>567</v>
      </c>
      <c r="BF3" s="384" t="s">
        <v>611</v>
      </c>
      <c r="BG3" s="384" t="s">
        <v>812</v>
      </c>
      <c r="BH3" s="384" t="s">
        <v>862</v>
      </c>
      <c r="BI3" s="537" t="s">
        <v>841</v>
      </c>
      <c r="BJ3" s="281" t="s">
        <v>567</v>
      </c>
      <c r="BK3" s="384" t="s">
        <v>611</v>
      </c>
      <c r="BL3" s="384" t="s">
        <v>812</v>
      </c>
      <c r="BM3" s="384" t="s">
        <v>862</v>
      </c>
      <c r="BN3" s="537" t="s">
        <v>841</v>
      </c>
      <c r="BO3" s="281" t="s">
        <v>567</v>
      </c>
      <c r="BP3" s="384" t="s">
        <v>611</v>
      </c>
      <c r="BQ3" s="384" t="s">
        <v>812</v>
      </c>
      <c r="BR3" s="384" t="s">
        <v>862</v>
      </c>
      <c r="BS3" s="537" t="s">
        <v>841</v>
      </c>
      <c r="BT3" s="281" t="s">
        <v>567</v>
      </c>
      <c r="BU3" s="384" t="s">
        <v>611</v>
      </c>
      <c r="BV3" s="384" t="s">
        <v>812</v>
      </c>
      <c r="BW3" s="384" t="s">
        <v>862</v>
      </c>
      <c r="BX3" s="537" t="s">
        <v>841</v>
      </c>
      <c r="BY3" s="281" t="s">
        <v>567</v>
      </c>
      <c r="BZ3" s="384" t="s">
        <v>611</v>
      </c>
      <c r="CA3" s="384" t="s">
        <v>812</v>
      </c>
      <c r="CB3" s="384" t="s">
        <v>862</v>
      </c>
      <c r="CC3" s="537" t="s">
        <v>841</v>
      </c>
      <c r="CD3" s="281" t="s">
        <v>567</v>
      </c>
      <c r="CE3" s="384" t="s">
        <v>611</v>
      </c>
      <c r="CF3" s="384" t="s">
        <v>812</v>
      </c>
      <c r="CG3" s="384" t="s">
        <v>862</v>
      </c>
      <c r="CH3" s="384" t="s">
        <v>841</v>
      </c>
    </row>
    <row r="4" spans="1:91" ht="15.75" x14ac:dyDescent="0.2">
      <c r="A4" s="289"/>
      <c r="B4" s="289"/>
      <c r="C4" s="516" t="s">
        <v>348</v>
      </c>
      <c r="D4" s="338"/>
      <c r="E4" s="338"/>
      <c r="F4" s="338"/>
      <c r="G4" s="338"/>
      <c r="H4" s="542"/>
      <c r="I4" s="338"/>
      <c r="J4" s="338"/>
      <c r="K4" s="338"/>
      <c r="L4" s="338"/>
      <c r="M4" s="542"/>
      <c r="N4" s="338"/>
      <c r="O4" s="338"/>
      <c r="P4" s="338"/>
      <c r="Q4" s="338"/>
      <c r="R4" s="542"/>
      <c r="S4" s="338"/>
      <c r="T4" s="338"/>
      <c r="U4" s="338"/>
      <c r="V4" s="338"/>
      <c r="W4" s="542"/>
      <c r="X4" s="338"/>
      <c r="Y4" s="338"/>
      <c r="Z4" s="338"/>
      <c r="AA4" s="338"/>
      <c r="AB4" s="542"/>
      <c r="AC4" s="338"/>
      <c r="AD4" s="338"/>
      <c r="AE4" s="338"/>
      <c r="AF4" s="338"/>
      <c r="AG4" s="542"/>
      <c r="AH4" s="338"/>
      <c r="AI4" s="338"/>
      <c r="AJ4" s="338"/>
      <c r="AK4" s="338"/>
      <c r="AL4" s="542"/>
      <c r="AM4" s="338"/>
      <c r="AN4" s="338"/>
      <c r="AO4" s="338"/>
      <c r="AP4" s="338"/>
      <c r="AQ4" s="542"/>
      <c r="AR4" s="337"/>
      <c r="AS4" s="289"/>
      <c r="AT4" s="516" t="s">
        <v>348</v>
      </c>
      <c r="AU4" s="338"/>
      <c r="AV4" s="338"/>
      <c r="AW4" s="338"/>
      <c r="AX4" s="338"/>
      <c r="AY4" s="542"/>
      <c r="AZ4" s="339"/>
      <c r="BA4" s="338"/>
      <c r="BB4" s="338"/>
      <c r="BC4" s="338"/>
      <c r="BD4" s="542"/>
      <c r="BE4" s="339"/>
      <c r="BF4" s="338"/>
      <c r="BG4" s="338"/>
      <c r="BH4" s="338"/>
      <c r="BI4" s="542"/>
      <c r="BJ4" s="339"/>
      <c r="BK4" s="338"/>
      <c r="BL4" s="338"/>
      <c r="BM4" s="338"/>
      <c r="BN4" s="542"/>
      <c r="BO4" s="339"/>
      <c r="BP4" s="338"/>
      <c r="BQ4" s="338"/>
      <c r="BR4" s="338"/>
      <c r="BS4" s="542"/>
      <c r="BT4" s="339"/>
      <c r="BU4" s="338"/>
      <c r="BV4" s="338"/>
      <c r="BW4" s="338"/>
      <c r="BX4" s="542"/>
      <c r="BY4" s="339"/>
      <c r="BZ4" s="338"/>
      <c r="CA4" s="338"/>
      <c r="CB4" s="338"/>
      <c r="CC4" s="542"/>
      <c r="CD4" s="339"/>
      <c r="CE4" s="339"/>
      <c r="CF4" s="339"/>
      <c r="CG4" s="339"/>
      <c r="CH4" s="339"/>
    </row>
    <row r="5" spans="1:91" ht="31.5" x14ac:dyDescent="0.25">
      <c r="A5" s="289" t="s">
        <v>349</v>
      </c>
      <c r="B5" s="517"/>
      <c r="C5" s="289" t="s">
        <v>350</v>
      </c>
      <c r="D5" s="341"/>
      <c r="E5" s="341"/>
      <c r="F5" s="341"/>
      <c r="G5" s="341"/>
      <c r="H5" s="543"/>
      <c r="I5" s="341"/>
      <c r="J5" s="341"/>
      <c r="K5" s="341"/>
      <c r="L5" s="341"/>
      <c r="M5" s="543"/>
      <c r="N5" s="341"/>
      <c r="O5" s="341"/>
      <c r="P5" s="341"/>
      <c r="Q5" s="341"/>
      <c r="R5" s="543"/>
      <c r="S5" s="341"/>
      <c r="T5" s="341"/>
      <c r="U5" s="341"/>
      <c r="V5" s="341"/>
      <c r="W5" s="543"/>
      <c r="X5" s="341"/>
      <c r="Y5" s="341"/>
      <c r="Z5" s="341"/>
      <c r="AA5" s="341"/>
      <c r="AB5" s="543"/>
      <c r="AC5" s="341"/>
      <c r="AD5" s="341"/>
      <c r="AE5" s="341"/>
      <c r="AF5" s="341"/>
      <c r="AG5" s="543"/>
      <c r="AH5" s="341"/>
      <c r="AI5" s="341"/>
      <c r="AJ5" s="341"/>
      <c r="AK5" s="341"/>
      <c r="AL5" s="543"/>
      <c r="AM5" s="341"/>
      <c r="AN5" s="341"/>
      <c r="AO5" s="341"/>
      <c r="AP5" s="341"/>
      <c r="AQ5" s="543"/>
      <c r="AR5" s="340" t="s">
        <v>349</v>
      </c>
      <c r="AS5" s="517"/>
      <c r="AT5" s="289" t="s">
        <v>350</v>
      </c>
      <c r="AU5" s="341"/>
      <c r="AV5" s="341"/>
      <c r="AW5" s="341"/>
      <c r="AX5" s="341"/>
      <c r="AY5" s="543"/>
      <c r="AZ5" s="341"/>
      <c r="BA5" s="341"/>
      <c r="BB5" s="341"/>
      <c r="BC5" s="341"/>
      <c r="BD5" s="543"/>
      <c r="BE5" s="341"/>
      <c r="BF5" s="341"/>
      <c r="BG5" s="341"/>
      <c r="BH5" s="341"/>
      <c r="BI5" s="543"/>
      <c r="BJ5" s="341"/>
      <c r="BK5" s="341"/>
      <c r="BL5" s="341"/>
      <c r="BM5" s="341"/>
      <c r="BN5" s="543"/>
      <c r="BO5" s="341"/>
      <c r="BP5" s="341"/>
      <c r="BQ5" s="341"/>
      <c r="BR5" s="341"/>
      <c r="BS5" s="543"/>
      <c r="BT5" s="341"/>
      <c r="BU5" s="341"/>
      <c r="BV5" s="341"/>
      <c r="BW5" s="341"/>
      <c r="BX5" s="543"/>
      <c r="BY5" s="341"/>
      <c r="BZ5" s="341"/>
      <c r="CA5" s="341"/>
      <c r="CB5" s="341"/>
      <c r="CC5" s="543"/>
      <c r="CD5" s="342"/>
      <c r="CE5" s="342"/>
      <c r="CF5" s="342"/>
      <c r="CG5" s="342"/>
      <c r="CH5" s="342"/>
    </row>
    <row r="6" spans="1:91" ht="30" x14ac:dyDescent="0.2">
      <c r="A6" s="289"/>
      <c r="B6" s="291" t="s">
        <v>351</v>
      </c>
      <c r="C6" s="292" t="s">
        <v>352</v>
      </c>
      <c r="D6" s="341"/>
      <c r="E6" s="341"/>
      <c r="F6" s="341"/>
      <c r="G6" s="341"/>
      <c r="H6" s="543"/>
      <c r="I6" s="341"/>
      <c r="J6" s="341"/>
      <c r="K6" s="341"/>
      <c r="L6" s="341"/>
      <c r="M6" s="543"/>
      <c r="N6" s="341">
        <f>'3.számú melléklet'!D19+'3.számú melléklet'!D20</f>
        <v>280000</v>
      </c>
      <c r="O6" s="341">
        <f>'3.számú melléklet'!E19+'3.számú melléklet'!E20</f>
        <v>280000</v>
      </c>
      <c r="P6" s="341">
        <f>'3.számú melléklet'!F19+'3.számú melléklet'!F20</f>
        <v>280000</v>
      </c>
      <c r="Q6" s="341">
        <f>'3.számú melléklet'!G19+'3.számú melléklet'!G20</f>
        <v>280000</v>
      </c>
      <c r="R6" s="543">
        <f>'3.számú melléklet'!H19+'3.számú melléklet'!H20</f>
        <v>0</v>
      </c>
      <c r="S6" s="341"/>
      <c r="T6" s="341"/>
      <c r="U6" s="341"/>
      <c r="V6" s="341"/>
      <c r="W6" s="543"/>
      <c r="X6" s="341"/>
      <c r="Y6" s="341"/>
      <c r="Z6" s="341"/>
      <c r="AA6" s="341"/>
      <c r="AB6" s="543"/>
      <c r="AC6" s="341">
        <v>950000</v>
      </c>
      <c r="AD6" s="341">
        <v>950000</v>
      </c>
      <c r="AE6" s="341">
        <v>950000</v>
      </c>
      <c r="AF6" s="341">
        <v>367000</v>
      </c>
      <c r="AG6" s="543">
        <v>366052</v>
      </c>
      <c r="AH6" s="341"/>
      <c r="AI6" s="341"/>
      <c r="AJ6" s="341"/>
      <c r="AK6" s="341"/>
      <c r="AL6" s="543"/>
      <c r="AM6" s="341"/>
      <c r="AN6" s="341"/>
      <c r="AO6" s="341"/>
      <c r="AP6" s="341"/>
      <c r="AQ6" s="543"/>
      <c r="AR6" s="289"/>
      <c r="AS6" s="291" t="s">
        <v>351</v>
      </c>
      <c r="AT6" s="292" t="s">
        <v>352</v>
      </c>
      <c r="AU6" s="341"/>
      <c r="AV6" s="341"/>
      <c r="AW6" s="341"/>
      <c r="AX6" s="341"/>
      <c r="AY6" s="543"/>
      <c r="AZ6" s="341"/>
      <c r="BA6" s="341"/>
      <c r="BB6" s="341"/>
      <c r="BC6" s="341"/>
      <c r="BD6" s="543"/>
      <c r="BE6" s="341"/>
      <c r="BF6" s="341"/>
      <c r="BG6" s="341"/>
      <c r="BH6" s="341"/>
      <c r="BI6" s="543"/>
      <c r="BJ6" s="341"/>
      <c r="BK6" s="341"/>
      <c r="BL6" s="341"/>
      <c r="BM6" s="341"/>
      <c r="BN6" s="543"/>
      <c r="BO6" s="341"/>
      <c r="BP6" s="341"/>
      <c r="BQ6" s="341"/>
      <c r="BR6" s="341"/>
      <c r="BS6" s="543"/>
      <c r="BT6" s="341"/>
      <c r="BU6" s="341"/>
      <c r="BV6" s="341"/>
      <c r="BW6" s="341"/>
      <c r="BX6" s="543"/>
      <c r="BY6" s="341"/>
      <c r="BZ6" s="341"/>
      <c r="CA6" s="341"/>
      <c r="CB6" s="341"/>
      <c r="CC6" s="543"/>
      <c r="CD6" s="343">
        <f t="shared" ref="CD6:CD37" si="0">SUM(D6+I6+N6+S6+X6+AC6+AH6+AM6+AU6+AZ6+BE6+BJ6+BO6+BY6+BT6)</f>
        <v>1230000</v>
      </c>
      <c r="CE6" s="343">
        <f t="shared" ref="CE6:CE37" si="1">SUM(E6+J6+O6+T6+Y6+AD6+AI6+AN6+AV6+BA6+BF6+BK6+BP6+BZ6+BU6)</f>
        <v>1230000</v>
      </c>
      <c r="CF6" s="343">
        <f t="shared" ref="CF6:CG6" si="2">SUM(F6+K6+P6+U6+Z6+AE6+AJ6+AO6+AW6+BB6+BG6+BL6+BQ6+CA6+BV6)</f>
        <v>1230000</v>
      </c>
      <c r="CG6" s="343">
        <f t="shared" si="2"/>
        <v>647000</v>
      </c>
      <c r="CH6" s="343">
        <f>SUM(H6+M6+R6+W6+AB6+AG6+AL6+AQ6+AY6+BD6+BI6+BN6+BS6+CC6+BX6)</f>
        <v>366052</v>
      </c>
      <c r="CI6" s="519"/>
      <c r="CJ6" s="519"/>
      <c r="CK6" s="519"/>
      <c r="CL6" s="519"/>
      <c r="CM6" s="519"/>
    </row>
    <row r="7" spans="1:91" ht="30.75" customHeight="1" x14ac:dyDescent="0.2">
      <c r="A7" s="289"/>
      <c r="B7" s="291" t="s">
        <v>353</v>
      </c>
      <c r="C7" s="296" t="s">
        <v>354</v>
      </c>
      <c r="D7" s="341"/>
      <c r="E7" s="341"/>
      <c r="F7" s="341"/>
      <c r="G7" s="341"/>
      <c r="H7" s="543"/>
      <c r="I7" s="341"/>
      <c r="J7" s="341"/>
      <c r="K7" s="341"/>
      <c r="L7" s="341"/>
      <c r="M7" s="543"/>
      <c r="N7" s="341"/>
      <c r="O7" s="341"/>
      <c r="P7" s="341"/>
      <c r="Q7" s="341"/>
      <c r="R7" s="543"/>
      <c r="S7" s="341"/>
      <c r="T7" s="341"/>
      <c r="U7" s="341"/>
      <c r="V7" s="341"/>
      <c r="W7" s="543"/>
      <c r="X7" s="341"/>
      <c r="Y7" s="341"/>
      <c r="Z7" s="341"/>
      <c r="AA7" s="341"/>
      <c r="AB7" s="543"/>
      <c r="AC7" s="341">
        <v>127000</v>
      </c>
      <c r="AD7" s="341">
        <v>127000</v>
      </c>
      <c r="AE7" s="341">
        <v>127000</v>
      </c>
      <c r="AF7" s="341">
        <v>551465</v>
      </c>
      <c r="AG7" s="543">
        <v>551465</v>
      </c>
      <c r="AH7" s="341"/>
      <c r="AI7" s="341"/>
      <c r="AJ7" s="341"/>
      <c r="AK7" s="341"/>
      <c r="AL7" s="543"/>
      <c r="AM7" s="341"/>
      <c r="AN7" s="341"/>
      <c r="AO7" s="341"/>
      <c r="AP7" s="341"/>
      <c r="AQ7" s="543"/>
      <c r="AR7" s="289"/>
      <c r="AS7" s="291" t="s">
        <v>353</v>
      </c>
      <c r="AT7" s="296" t="s">
        <v>354</v>
      </c>
      <c r="AU7" s="341"/>
      <c r="AV7" s="341"/>
      <c r="AW7" s="341"/>
      <c r="AX7" s="341"/>
      <c r="AY7" s="543"/>
      <c r="AZ7" s="341"/>
      <c r="BA7" s="341"/>
      <c r="BB7" s="341"/>
      <c r="BC7" s="341"/>
      <c r="BD7" s="543"/>
      <c r="BE7" s="341"/>
      <c r="BF7" s="341"/>
      <c r="BG7" s="341"/>
      <c r="BH7" s="341"/>
      <c r="BI7" s="543"/>
      <c r="BJ7" s="341"/>
      <c r="BK7" s="341"/>
      <c r="BL7" s="341"/>
      <c r="BM7" s="341"/>
      <c r="BN7" s="543"/>
      <c r="BO7" s="341"/>
      <c r="BP7" s="341"/>
      <c r="BQ7" s="341"/>
      <c r="BR7" s="341"/>
      <c r="BS7" s="543"/>
      <c r="BT7" s="341"/>
      <c r="BU7" s="341"/>
      <c r="BV7" s="341"/>
      <c r="BW7" s="341"/>
      <c r="BX7" s="543"/>
      <c r="BY7" s="341"/>
      <c r="BZ7" s="341"/>
      <c r="CA7" s="341"/>
      <c r="CB7" s="341"/>
      <c r="CC7" s="543"/>
      <c r="CD7" s="343">
        <f t="shared" si="0"/>
        <v>127000</v>
      </c>
      <c r="CE7" s="343">
        <f t="shared" si="1"/>
        <v>127000</v>
      </c>
      <c r="CF7" s="343">
        <f t="shared" ref="CF7:CF56" si="3">SUM(F7+K7+P7+U7+Z7+AE7+AJ7+AO7+AW7+BB7+BG7+BL7+BQ7+CA7+BV7)</f>
        <v>127000</v>
      </c>
      <c r="CG7" s="343">
        <f t="shared" ref="CG7:CG56" si="4">SUM(G7+L7+Q7+V7+AA7+AF7+AK7+AP7+AX7+BC7+BH7+BM7+BR7+CB7+BW7)</f>
        <v>551465</v>
      </c>
      <c r="CH7" s="343">
        <f t="shared" ref="CH7:CH37" si="5">SUM(H7+M7+R7+W7+AB7+AG7+AL7+AQ7+AY7+BD7+BI7+BN7+BS7+CC7+BX7)</f>
        <v>551465</v>
      </c>
      <c r="CI7" s="519"/>
      <c r="CJ7" s="519"/>
      <c r="CK7" s="519"/>
      <c r="CL7" s="519"/>
      <c r="CM7" s="519"/>
    </row>
    <row r="8" spans="1:91" ht="30" x14ac:dyDescent="0.2">
      <c r="A8" s="289"/>
      <c r="B8" s="291" t="s">
        <v>355</v>
      </c>
      <c r="C8" s="297" t="s">
        <v>356</v>
      </c>
      <c r="D8" s="341"/>
      <c r="E8" s="341"/>
      <c r="F8" s="341"/>
      <c r="G8" s="341"/>
      <c r="H8" s="543"/>
      <c r="I8" s="341"/>
      <c r="J8" s="341"/>
      <c r="K8" s="341"/>
      <c r="L8" s="341"/>
      <c r="M8" s="543"/>
      <c r="N8" s="348">
        <f>'3.számú melléklet'!D25</f>
        <v>0</v>
      </c>
      <c r="O8" s="348">
        <f>'3.számú melléklet'!E25</f>
        <v>0</v>
      </c>
      <c r="P8" s="348">
        <f>'3.számú melléklet'!F25</f>
        <v>0</v>
      </c>
      <c r="Q8" s="348">
        <f>'3.számú melléklet'!G25</f>
        <v>1490200</v>
      </c>
      <c r="R8" s="543">
        <f>'3.számú melléklet'!H25</f>
        <v>1490200</v>
      </c>
      <c r="S8" s="348">
        <f>'3.számú melléklet'!D29</f>
        <v>0</v>
      </c>
      <c r="T8" s="348">
        <f>'3.számú melléklet'!E29</f>
        <v>0</v>
      </c>
      <c r="U8" s="348">
        <f>'3.számú melléklet'!F29</f>
        <v>0</v>
      </c>
      <c r="V8" s="348">
        <f>'3.számú melléklet'!G29</f>
        <v>5275029</v>
      </c>
      <c r="W8" s="543">
        <f>'3.számú melléklet'!H29</f>
        <v>5275029</v>
      </c>
      <c r="X8" s="341"/>
      <c r="Y8" s="341"/>
      <c r="Z8" s="341"/>
      <c r="AA8" s="341"/>
      <c r="AB8" s="543"/>
      <c r="AC8" s="341">
        <v>21619728</v>
      </c>
      <c r="AD8" s="341">
        <v>33285408</v>
      </c>
      <c r="AE8" s="341">
        <v>33285408</v>
      </c>
      <c r="AF8" s="341">
        <v>34359868</v>
      </c>
      <c r="AG8" s="543">
        <v>33434225</v>
      </c>
      <c r="AH8" s="341"/>
      <c r="AI8" s="341"/>
      <c r="AJ8" s="341"/>
      <c r="AK8" s="341"/>
      <c r="AL8" s="543"/>
      <c r="AM8" s="341"/>
      <c r="AN8" s="341"/>
      <c r="AO8" s="341"/>
      <c r="AP8" s="341"/>
      <c r="AQ8" s="543"/>
      <c r="AR8" s="289"/>
      <c r="AS8" s="291" t="s">
        <v>355</v>
      </c>
      <c r="AT8" s="297" t="s">
        <v>356</v>
      </c>
      <c r="AU8" s="341">
        <v>5000000</v>
      </c>
      <c r="AV8" s="341">
        <v>7572520</v>
      </c>
      <c r="AW8" s="341">
        <v>7572520</v>
      </c>
      <c r="AX8" s="341">
        <v>7572520</v>
      </c>
      <c r="AY8" s="543">
        <v>7572520</v>
      </c>
      <c r="AZ8" s="341"/>
      <c r="BA8" s="341"/>
      <c r="BB8" s="341"/>
      <c r="BC8" s="341"/>
      <c r="BD8" s="543"/>
      <c r="BE8" s="341"/>
      <c r="BF8" s="341"/>
      <c r="BG8" s="341"/>
      <c r="BH8" s="341"/>
      <c r="BI8" s="543"/>
      <c r="BJ8" s="341"/>
      <c r="BK8" s="341"/>
      <c r="BL8" s="341"/>
      <c r="BM8" s="341"/>
      <c r="BN8" s="543"/>
      <c r="BO8" s="341"/>
      <c r="BP8" s="341"/>
      <c r="BQ8" s="341"/>
      <c r="BR8" s="341"/>
      <c r="BS8" s="543"/>
      <c r="BT8" s="341"/>
      <c r="BU8" s="341"/>
      <c r="BV8" s="341"/>
      <c r="BW8" s="341"/>
      <c r="BX8" s="543"/>
      <c r="BY8" s="341"/>
      <c r="BZ8" s="341"/>
      <c r="CA8" s="341"/>
      <c r="CB8" s="341"/>
      <c r="CC8" s="543"/>
      <c r="CD8" s="343">
        <f t="shared" si="0"/>
        <v>26619728</v>
      </c>
      <c r="CE8" s="343">
        <f t="shared" si="1"/>
        <v>40857928</v>
      </c>
      <c r="CF8" s="343">
        <f t="shared" si="3"/>
        <v>40857928</v>
      </c>
      <c r="CG8" s="343">
        <f t="shared" si="4"/>
        <v>48697617</v>
      </c>
      <c r="CH8" s="343">
        <f t="shared" si="5"/>
        <v>47771974</v>
      </c>
      <c r="CI8" s="519"/>
      <c r="CJ8" s="519"/>
      <c r="CK8" s="519"/>
      <c r="CL8" s="519"/>
      <c r="CM8" s="519"/>
    </row>
    <row r="9" spans="1:91" ht="30" x14ac:dyDescent="0.2">
      <c r="A9" s="513"/>
      <c r="B9" s="291" t="s">
        <v>357</v>
      </c>
      <c r="C9" s="292" t="s">
        <v>358</v>
      </c>
      <c r="D9" s="341">
        <f>'1.a számú melléklet '!G55</f>
        <v>332390615</v>
      </c>
      <c r="E9" s="341">
        <f>'3.számú melléklet'!E14</f>
        <v>336907612</v>
      </c>
      <c r="F9" s="341">
        <f>'3.számú melléklet'!F14</f>
        <v>346331042</v>
      </c>
      <c r="G9" s="341">
        <f>'3.számú melléklet'!G14</f>
        <v>356493244</v>
      </c>
      <c r="H9" s="543">
        <f>'3.számú melléklet'!H14</f>
        <v>356493244</v>
      </c>
      <c r="I9" s="341"/>
      <c r="J9" s="341"/>
      <c r="K9" s="341"/>
      <c r="L9" s="341"/>
      <c r="M9" s="543"/>
      <c r="N9" s="341"/>
      <c r="O9" s="341"/>
      <c r="P9" s="341"/>
      <c r="Q9" s="341"/>
      <c r="R9" s="543"/>
      <c r="S9" s="344"/>
      <c r="T9" s="341"/>
      <c r="U9" s="341"/>
      <c r="V9" s="341"/>
      <c r="W9" s="543"/>
      <c r="X9" s="344"/>
      <c r="Y9" s="341"/>
      <c r="Z9" s="341"/>
      <c r="AA9" s="341"/>
      <c r="AB9" s="543"/>
      <c r="AC9" s="344"/>
      <c r="AD9" s="341"/>
      <c r="AE9" s="341"/>
      <c r="AF9" s="341"/>
      <c r="AG9" s="543"/>
      <c r="AH9" s="344"/>
      <c r="AI9" s="341"/>
      <c r="AJ9" s="341"/>
      <c r="AK9" s="341"/>
      <c r="AL9" s="543"/>
      <c r="AM9" s="344"/>
      <c r="AN9" s="341"/>
      <c r="AO9" s="341"/>
      <c r="AP9" s="341"/>
      <c r="AQ9" s="543"/>
      <c r="AR9" s="513"/>
      <c r="AS9" s="291" t="s">
        <v>357</v>
      </c>
      <c r="AT9" s="292" t="s">
        <v>358</v>
      </c>
      <c r="AU9" s="344"/>
      <c r="AV9" s="341"/>
      <c r="AW9" s="341"/>
      <c r="AX9" s="341"/>
      <c r="AY9" s="543"/>
      <c r="AZ9" s="344"/>
      <c r="BA9" s="341"/>
      <c r="BB9" s="341"/>
      <c r="BC9" s="341"/>
      <c r="BD9" s="543"/>
      <c r="BE9" s="344"/>
      <c r="BF9" s="341"/>
      <c r="BG9" s="341"/>
      <c r="BH9" s="341"/>
      <c r="BI9" s="543"/>
      <c r="BJ9" s="344"/>
      <c r="BK9" s="341"/>
      <c r="BL9" s="341"/>
      <c r="BM9" s="341"/>
      <c r="BN9" s="543"/>
      <c r="BO9" s="344"/>
      <c r="BP9" s="341"/>
      <c r="BQ9" s="341"/>
      <c r="BR9" s="341">
        <v>15274088</v>
      </c>
      <c r="BS9" s="543">
        <v>15274088</v>
      </c>
      <c r="BT9" s="344"/>
      <c r="BU9" s="341"/>
      <c r="BV9" s="341"/>
      <c r="BW9" s="341"/>
      <c r="BX9" s="543"/>
      <c r="BY9" s="344"/>
      <c r="BZ9" s="341"/>
      <c r="CA9" s="341"/>
      <c r="CB9" s="341"/>
      <c r="CC9" s="543"/>
      <c r="CD9" s="343">
        <f t="shared" si="0"/>
        <v>332390615</v>
      </c>
      <c r="CE9" s="343">
        <f t="shared" si="1"/>
        <v>336907612</v>
      </c>
      <c r="CF9" s="343">
        <f t="shared" si="3"/>
        <v>346331042</v>
      </c>
      <c r="CG9" s="343">
        <f t="shared" si="4"/>
        <v>371767332</v>
      </c>
      <c r="CH9" s="343">
        <f t="shared" si="5"/>
        <v>371767332</v>
      </c>
      <c r="CI9" s="519"/>
      <c r="CJ9" s="519"/>
      <c r="CK9" s="519"/>
      <c r="CL9" s="519"/>
      <c r="CM9" s="519"/>
    </row>
    <row r="10" spans="1:91" ht="30" x14ac:dyDescent="0.2">
      <c r="A10" s="513"/>
      <c r="B10" s="291" t="s">
        <v>359</v>
      </c>
      <c r="C10" s="292" t="s">
        <v>360</v>
      </c>
      <c r="D10" s="341"/>
      <c r="E10" s="341"/>
      <c r="F10" s="341"/>
      <c r="G10" s="341"/>
      <c r="H10" s="543"/>
      <c r="I10" s="341">
        <f>'3.számú melléklet'!D15</f>
        <v>0</v>
      </c>
      <c r="J10" s="341">
        <f>'3.számú melléklet'!E15</f>
        <v>11760358</v>
      </c>
      <c r="K10" s="341">
        <f>'3.számú melléklet'!F15</f>
        <v>11760358</v>
      </c>
      <c r="L10" s="341">
        <f>'3.számú melléklet'!G15</f>
        <v>11760358</v>
      </c>
      <c r="M10" s="543">
        <f>'3.számú melléklet'!H15</f>
        <v>11760358</v>
      </c>
      <c r="N10" s="341"/>
      <c r="O10" s="341"/>
      <c r="P10" s="341"/>
      <c r="Q10" s="341">
        <v>10674</v>
      </c>
      <c r="R10" s="543">
        <f>'3.számú melléklet'!H23</f>
        <v>10674</v>
      </c>
      <c r="S10" s="344"/>
      <c r="T10" s="341"/>
      <c r="U10" s="341"/>
      <c r="V10" s="341"/>
      <c r="W10" s="543"/>
      <c r="X10" s="344"/>
      <c r="Y10" s="341"/>
      <c r="Z10" s="341"/>
      <c r="AA10" s="341"/>
      <c r="AB10" s="543"/>
      <c r="AC10" s="344"/>
      <c r="AD10" s="341"/>
      <c r="AE10" s="341"/>
      <c r="AF10" s="341"/>
      <c r="AG10" s="543"/>
      <c r="AH10" s="344"/>
      <c r="AI10" s="341"/>
      <c r="AJ10" s="341"/>
      <c r="AK10" s="341"/>
      <c r="AL10" s="543"/>
      <c r="AM10" s="344"/>
      <c r="AN10" s="341"/>
      <c r="AO10" s="341"/>
      <c r="AP10" s="341"/>
      <c r="AQ10" s="543"/>
      <c r="AR10" s="513"/>
      <c r="AS10" s="291" t="s">
        <v>359</v>
      </c>
      <c r="AT10" s="292" t="s">
        <v>360</v>
      </c>
      <c r="AU10" s="344"/>
      <c r="AV10" s="341"/>
      <c r="AW10" s="341"/>
      <c r="AX10" s="341"/>
      <c r="AY10" s="543"/>
      <c r="AZ10" s="344"/>
      <c r="BA10" s="341"/>
      <c r="BB10" s="341"/>
      <c r="BC10" s="341"/>
      <c r="BD10" s="543"/>
      <c r="BE10" s="344"/>
      <c r="BF10" s="341"/>
      <c r="BG10" s="341"/>
      <c r="BH10" s="341"/>
      <c r="BI10" s="543"/>
      <c r="BJ10" s="341"/>
      <c r="BK10" s="341"/>
      <c r="BL10" s="341"/>
      <c r="BM10" s="341"/>
      <c r="BN10" s="543"/>
      <c r="BO10" s="341"/>
      <c r="BP10" s="341"/>
      <c r="BQ10" s="341"/>
      <c r="BR10" s="341"/>
      <c r="BS10" s="543"/>
      <c r="BT10" s="341"/>
      <c r="BU10" s="341"/>
      <c r="BV10" s="341"/>
      <c r="BW10" s="341"/>
      <c r="BX10" s="543"/>
      <c r="BY10" s="341">
        <v>51522907</v>
      </c>
      <c r="BZ10" s="341">
        <v>50404160</v>
      </c>
      <c r="CA10" s="341">
        <v>50404160</v>
      </c>
      <c r="CB10" s="341">
        <v>50404160</v>
      </c>
      <c r="CC10" s="543">
        <v>50404160</v>
      </c>
      <c r="CD10" s="343">
        <f t="shared" si="0"/>
        <v>51522907</v>
      </c>
      <c r="CE10" s="343">
        <f t="shared" si="1"/>
        <v>62164518</v>
      </c>
      <c r="CF10" s="343">
        <f t="shared" si="3"/>
        <v>62164518</v>
      </c>
      <c r="CG10" s="343">
        <f t="shared" si="4"/>
        <v>62175192</v>
      </c>
      <c r="CH10" s="343">
        <f t="shared" si="5"/>
        <v>62175192</v>
      </c>
      <c r="CI10" s="519"/>
      <c r="CJ10" s="519"/>
      <c r="CK10" s="519"/>
      <c r="CL10" s="519"/>
      <c r="CM10" s="519"/>
    </row>
    <row r="11" spans="1:91" ht="15.75" x14ac:dyDescent="0.2">
      <c r="A11" s="513"/>
      <c r="B11" s="302"/>
      <c r="C11" s="303" t="s">
        <v>361</v>
      </c>
      <c r="D11" s="345">
        <f t="shared" ref="D11:AM11" si="6">SUM(D6:D10)</f>
        <v>332390615</v>
      </c>
      <c r="E11" s="345">
        <f t="shared" ref="E11" si="7">SUM(E6:E10)</f>
        <v>336907612</v>
      </c>
      <c r="F11" s="345">
        <f t="shared" ref="F11:H11" si="8">SUM(F6:F10)</f>
        <v>346331042</v>
      </c>
      <c r="G11" s="345">
        <f t="shared" si="8"/>
        <v>356493244</v>
      </c>
      <c r="H11" s="544">
        <f t="shared" si="8"/>
        <v>356493244</v>
      </c>
      <c r="I11" s="345">
        <f t="shared" si="6"/>
        <v>0</v>
      </c>
      <c r="J11" s="345">
        <f t="shared" ref="J11:M11" si="9">SUM(J6:J10)</f>
        <v>11760358</v>
      </c>
      <c r="K11" s="345">
        <f t="shared" ref="K11:L11" si="10">SUM(K6:K10)</f>
        <v>11760358</v>
      </c>
      <c r="L11" s="345">
        <f t="shared" si="10"/>
        <v>11760358</v>
      </c>
      <c r="M11" s="544">
        <f t="shared" si="9"/>
        <v>11760358</v>
      </c>
      <c r="N11" s="345">
        <f t="shared" si="6"/>
        <v>280000</v>
      </c>
      <c r="O11" s="345">
        <f t="shared" ref="O11:R11" si="11">SUM(O6:O10)</f>
        <v>280000</v>
      </c>
      <c r="P11" s="345">
        <f t="shared" ref="P11:Q11" si="12">SUM(P6:P10)</f>
        <v>280000</v>
      </c>
      <c r="Q11" s="345">
        <f t="shared" si="12"/>
        <v>1780874</v>
      </c>
      <c r="R11" s="544">
        <f t="shared" si="11"/>
        <v>1500874</v>
      </c>
      <c r="S11" s="345">
        <f t="shared" si="6"/>
        <v>0</v>
      </c>
      <c r="T11" s="345">
        <f t="shared" ref="T11:W11" si="13">SUM(T6:T10)</f>
        <v>0</v>
      </c>
      <c r="U11" s="345">
        <f t="shared" ref="U11:V11" si="14">SUM(U6:U10)</f>
        <v>0</v>
      </c>
      <c r="V11" s="345">
        <f t="shared" si="14"/>
        <v>5275029</v>
      </c>
      <c r="W11" s="544">
        <f t="shared" si="13"/>
        <v>5275029</v>
      </c>
      <c r="X11" s="345">
        <f t="shared" si="6"/>
        <v>0</v>
      </c>
      <c r="Y11" s="345">
        <f t="shared" ref="Y11:AB11" si="15">SUM(Y6:Y10)</f>
        <v>0</v>
      </c>
      <c r="Z11" s="345">
        <f t="shared" ref="Z11:AA11" si="16">SUM(Z6:Z10)</f>
        <v>0</v>
      </c>
      <c r="AA11" s="345">
        <f t="shared" si="16"/>
        <v>0</v>
      </c>
      <c r="AB11" s="544">
        <f t="shared" si="15"/>
        <v>0</v>
      </c>
      <c r="AC11" s="345">
        <f t="shared" si="6"/>
        <v>22696728</v>
      </c>
      <c r="AD11" s="345">
        <f t="shared" ref="AD11" si="17">SUM(AD6:AD10)</f>
        <v>34362408</v>
      </c>
      <c r="AE11" s="345">
        <f t="shared" ref="AE11:AF11" si="18">SUM(AE6:AE10)</f>
        <v>34362408</v>
      </c>
      <c r="AF11" s="345">
        <f t="shared" si="18"/>
        <v>35278333</v>
      </c>
      <c r="AG11" s="544">
        <v>34384817</v>
      </c>
      <c r="AH11" s="345">
        <f t="shared" si="6"/>
        <v>0</v>
      </c>
      <c r="AI11" s="345">
        <f t="shared" ref="AI11:AL11" si="19">SUM(AI6:AI10)</f>
        <v>0</v>
      </c>
      <c r="AJ11" s="345">
        <f t="shared" ref="AJ11:AK11" si="20">SUM(AJ6:AJ10)</f>
        <v>0</v>
      </c>
      <c r="AK11" s="345">
        <f t="shared" si="20"/>
        <v>0</v>
      </c>
      <c r="AL11" s="544">
        <f t="shared" si="19"/>
        <v>0</v>
      </c>
      <c r="AM11" s="345">
        <f t="shared" si="6"/>
        <v>0</v>
      </c>
      <c r="AN11" s="345">
        <f t="shared" ref="AN11:AQ11" si="21">SUM(AN6:AN10)</f>
        <v>0</v>
      </c>
      <c r="AO11" s="345">
        <f t="shared" ref="AO11:AP11" si="22">SUM(AO6:AO10)</f>
        <v>0</v>
      </c>
      <c r="AP11" s="345">
        <f t="shared" si="22"/>
        <v>0</v>
      </c>
      <c r="AQ11" s="544">
        <f t="shared" si="21"/>
        <v>0</v>
      </c>
      <c r="AR11" s="513"/>
      <c r="AS11" s="302"/>
      <c r="AT11" s="303" t="s">
        <v>361</v>
      </c>
      <c r="AU11" s="345">
        <f t="shared" ref="AU11:CC11" si="23">SUM(AU6:AU10)</f>
        <v>5000000</v>
      </c>
      <c r="AV11" s="345">
        <f t="shared" si="23"/>
        <v>7572520</v>
      </c>
      <c r="AW11" s="345">
        <f t="shared" ref="AW11:AX11" si="24">SUM(AW6:AW10)</f>
        <v>7572520</v>
      </c>
      <c r="AX11" s="345">
        <f t="shared" si="24"/>
        <v>7572520</v>
      </c>
      <c r="AY11" s="544">
        <f t="shared" si="23"/>
        <v>7572520</v>
      </c>
      <c r="AZ11" s="345">
        <f t="shared" si="23"/>
        <v>0</v>
      </c>
      <c r="BA11" s="345">
        <f t="shared" si="23"/>
        <v>0</v>
      </c>
      <c r="BB11" s="345">
        <f t="shared" ref="BB11:BC11" si="25">SUM(BB6:BB10)</f>
        <v>0</v>
      </c>
      <c r="BC11" s="345">
        <f t="shared" si="25"/>
        <v>0</v>
      </c>
      <c r="BD11" s="544">
        <f t="shared" si="23"/>
        <v>0</v>
      </c>
      <c r="BE11" s="345">
        <f t="shared" si="23"/>
        <v>0</v>
      </c>
      <c r="BF11" s="345">
        <f t="shared" si="23"/>
        <v>0</v>
      </c>
      <c r="BG11" s="345">
        <f t="shared" ref="BG11:BH11" si="26">SUM(BG6:BG10)</f>
        <v>0</v>
      </c>
      <c r="BH11" s="345">
        <f t="shared" si="26"/>
        <v>0</v>
      </c>
      <c r="BI11" s="544">
        <f t="shared" si="23"/>
        <v>0</v>
      </c>
      <c r="BJ11" s="345">
        <f t="shared" si="23"/>
        <v>0</v>
      </c>
      <c r="BK11" s="345">
        <f t="shared" si="23"/>
        <v>0</v>
      </c>
      <c r="BL11" s="345">
        <f t="shared" ref="BL11:BM11" si="27">SUM(BL6:BL10)</f>
        <v>0</v>
      </c>
      <c r="BM11" s="345">
        <f t="shared" si="27"/>
        <v>0</v>
      </c>
      <c r="BN11" s="544">
        <f t="shared" si="23"/>
        <v>0</v>
      </c>
      <c r="BO11" s="345">
        <f t="shared" si="23"/>
        <v>0</v>
      </c>
      <c r="BP11" s="345">
        <f t="shared" si="23"/>
        <v>0</v>
      </c>
      <c r="BQ11" s="345">
        <f t="shared" ref="BQ11:BR11" si="28">SUM(BQ6:BQ10)</f>
        <v>0</v>
      </c>
      <c r="BR11" s="345">
        <f t="shared" si="28"/>
        <v>15274088</v>
      </c>
      <c r="BS11" s="544">
        <f t="shared" si="23"/>
        <v>15274088</v>
      </c>
      <c r="BT11" s="345">
        <f t="shared" si="23"/>
        <v>0</v>
      </c>
      <c r="BU11" s="345">
        <f t="shared" si="23"/>
        <v>0</v>
      </c>
      <c r="BV11" s="345">
        <f t="shared" ref="BV11:BW11" si="29">SUM(BV6:BV10)</f>
        <v>0</v>
      </c>
      <c r="BW11" s="345">
        <f t="shared" si="29"/>
        <v>0</v>
      </c>
      <c r="BX11" s="544">
        <f t="shared" si="23"/>
        <v>0</v>
      </c>
      <c r="BY11" s="345">
        <f t="shared" si="23"/>
        <v>51522907</v>
      </c>
      <c r="BZ11" s="345">
        <f t="shared" si="23"/>
        <v>50404160</v>
      </c>
      <c r="CA11" s="345">
        <f t="shared" ref="CA11:CB11" si="30">SUM(CA6:CA10)</f>
        <v>50404160</v>
      </c>
      <c r="CB11" s="345">
        <f t="shared" si="30"/>
        <v>50404160</v>
      </c>
      <c r="CC11" s="544">
        <f t="shared" si="23"/>
        <v>50404160</v>
      </c>
      <c r="CD11" s="346">
        <f t="shared" si="0"/>
        <v>411890250</v>
      </c>
      <c r="CE11" s="346">
        <f t="shared" si="1"/>
        <v>441287058</v>
      </c>
      <c r="CF11" s="346">
        <f t="shared" si="3"/>
        <v>450710488</v>
      </c>
      <c r="CG11" s="346">
        <f t="shared" si="4"/>
        <v>483838606</v>
      </c>
      <c r="CH11" s="346">
        <f t="shared" si="5"/>
        <v>482665090</v>
      </c>
      <c r="CI11" s="519"/>
      <c r="CJ11" s="519"/>
      <c r="CK11" s="519"/>
      <c r="CL11" s="519"/>
      <c r="CM11" s="519"/>
    </row>
    <row r="12" spans="1:91" ht="15.75" x14ac:dyDescent="0.2">
      <c r="A12" s="289" t="s">
        <v>362</v>
      </c>
      <c r="B12" s="292"/>
      <c r="C12" s="306" t="s">
        <v>363</v>
      </c>
      <c r="D12" s="341"/>
      <c r="E12" s="341"/>
      <c r="F12" s="341"/>
      <c r="G12" s="341"/>
      <c r="H12" s="543"/>
      <c r="I12" s="341"/>
      <c r="J12" s="341"/>
      <c r="K12" s="341"/>
      <c r="L12" s="341"/>
      <c r="M12" s="543"/>
      <c r="N12" s="341"/>
      <c r="O12" s="341"/>
      <c r="P12" s="341"/>
      <c r="Q12" s="341"/>
      <c r="R12" s="543"/>
      <c r="S12" s="341"/>
      <c r="T12" s="341"/>
      <c r="U12" s="341"/>
      <c r="V12" s="341"/>
      <c r="W12" s="543"/>
      <c r="X12" s="341"/>
      <c r="Y12" s="341"/>
      <c r="Z12" s="341"/>
      <c r="AA12" s="341"/>
      <c r="AB12" s="543"/>
      <c r="AC12" s="341"/>
      <c r="AD12" s="341"/>
      <c r="AE12" s="341"/>
      <c r="AF12" s="341"/>
      <c r="AG12" s="543"/>
      <c r="AH12" s="341"/>
      <c r="AI12" s="341"/>
      <c r="AJ12" s="341"/>
      <c r="AK12" s="341"/>
      <c r="AL12" s="543"/>
      <c r="AM12" s="341"/>
      <c r="AN12" s="341"/>
      <c r="AO12" s="341"/>
      <c r="AP12" s="341"/>
      <c r="AQ12" s="543"/>
      <c r="AR12" s="289" t="s">
        <v>362</v>
      </c>
      <c r="AS12" s="292"/>
      <c r="AT12" s="306" t="s">
        <v>363</v>
      </c>
      <c r="AU12" s="341"/>
      <c r="AV12" s="341"/>
      <c r="AW12" s="341"/>
      <c r="AX12" s="341"/>
      <c r="AY12" s="543"/>
      <c r="AZ12" s="341"/>
      <c r="BA12" s="341"/>
      <c r="BB12" s="341"/>
      <c r="BC12" s="341"/>
      <c r="BD12" s="543"/>
      <c r="BE12" s="341"/>
      <c r="BF12" s="341"/>
      <c r="BG12" s="341"/>
      <c r="BH12" s="341"/>
      <c r="BI12" s="543"/>
      <c r="BJ12" s="341"/>
      <c r="BK12" s="341"/>
      <c r="BL12" s="341"/>
      <c r="BM12" s="341"/>
      <c r="BN12" s="543"/>
      <c r="BO12" s="341"/>
      <c r="BP12" s="341"/>
      <c r="BQ12" s="341"/>
      <c r="BR12" s="341"/>
      <c r="BS12" s="543"/>
      <c r="BT12" s="341"/>
      <c r="BU12" s="341"/>
      <c r="BV12" s="341"/>
      <c r="BW12" s="341"/>
      <c r="BX12" s="543"/>
      <c r="BY12" s="341"/>
      <c r="BZ12" s="341"/>
      <c r="CA12" s="341"/>
      <c r="CB12" s="341"/>
      <c r="CC12" s="543"/>
      <c r="CD12" s="343">
        <f t="shared" si="0"/>
        <v>0</v>
      </c>
      <c r="CE12" s="343">
        <f t="shared" si="1"/>
        <v>0</v>
      </c>
      <c r="CF12" s="343">
        <f t="shared" si="3"/>
        <v>0</v>
      </c>
      <c r="CG12" s="343">
        <f t="shared" si="4"/>
        <v>0</v>
      </c>
      <c r="CH12" s="343">
        <f t="shared" si="5"/>
        <v>0</v>
      </c>
      <c r="CI12" s="519"/>
      <c r="CJ12" s="519"/>
      <c r="CK12" s="519"/>
      <c r="CL12" s="519"/>
      <c r="CM12" s="519"/>
    </row>
    <row r="13" spans="1:91" ht="30" x14ac:dyDescent="0.2">
      <c r="A13" s="517"/>
      <c r="B13" s="291" t="s">
        <v>364</v>
      </c>
      <c r="C13" s="296" t="s">
        <v>365</v>
      </c>
      <c r="D13" s="341"/>
      <c r="E13" s="341"/>
      <c r="F13" s="341"/>
      <c r="G13" s="341"/>
      <c r="H13" s="543"/>
      <c r="I13" s="341"/>
      <c r="J13" s="341"/>
      <c r="K13" s="341"/>
      <c r="L13" s="341"/>
      <c r="M13" s="543"/>
      <c r="N13" s="341">
        <v>12898179</v>
      </c>
      <c r="O13" s="341">
        <v>47611388</v>
      </c>
      <c r="P13" s="341">
        <v>47611388</v>
      </c>
      <c r="Q13" s="341">
        <v>39217433</v>
      </c>
      <c r="R13" s="543">
        <f>'3.számú melléklet'!H17</f>
        <v>39217433</v>
      </c>
      <c r="S13" s="341"/>
      <c r="T13" s="341"/>
      <c r="U13" s="341"/>
      <c r="V13" s="341"/>
      <c r="W13" s="543"/>
      <c r="X13" s="341"/>
      <c r="Y13" s="341"/>
      <c r="Z13" s="341"/>
      <c r="AA13" s="341"/>
      <c r="AB13" s="543"/>
      <c r="AC13" s="341"/>
      <c r="AD13" s="341"/>
      <c r="AE13" s="341"/>
      <c r="AF13" s="341"/>
      <c r="AG13" s="543"/>
      <c r="AH13" s="341"/>
      <c r="AI13" s="341"/>
      <c r="AJ13" s="341"/>
      <c r="AK13" s="341"/>
      <c r="AL13" s="543"/>
      <c r="AM13" s="341"/>
      <c r="AN13" s="341"/>
      <c r="AO13" s="341"/>
      <c r="AP13" s="341"/>
      <c r="AQ13" s="543"/>
      <c r="AR13" s="282"/>
      <c r="AS13" s="291" t="s">
        <v>364</v>
      </c>
      <c r="AT13" s="296" t="s">
        <v>365</v>
      </c>
      <c r="AU13" s="341"/>
      <c r="AV13" s="341"/>
      <c r="AW13" s="341"/>
      <c r="AX13" s="341"/>
      <c r="AY13" s="543"/>
      <c r="AZ13" s="341"/>
      <c r="BA13" s="341"/>
      <c r="BB13" s="341"/>
      <c r="BC13" s="341"/>
      <c r="BD13" s="543"/>
      <c r="BE13" s="341"/>
      <c r="BF13" s="341"/>
      <c r="BG13" s="341"/>
      <c r="BH13" s="341"/>
      <c r="BI13" s="543"/>
      <c r="BJ13" s="341"/>
      <c r="BK13" s="341"/>
      <c r="BL13" s="341"/>
      <c r="BM13" s="341"/>
      <c r="BN13" s="543"/>
      <c r="BO13" s="341"/>
      <c r="BP13" s="341"/>
      <c r="BQ13" s="341"/>
      <c r="BR13" s="341"/>
      <c r="BS13" s="543"/>
      <c r="BT13" s="341"/>
      <c r="BU13" s="341"/>
      <c r="BV13" s="341"/>
      <c r="BW13" s="341"/>
      <c r="BX13" s="543"/>
      <c r="BY13" s="341"/>
      <c r="BZ13" s="341"/>
      <c r="CA13" s="341"/>
      <c r="CB13" s="341"/>
      <c r="CC13" s="543"/>
      <c r="CD13" s="343">
        <f t="shared" si="0"/>
        <v>12898179</v>
      </c>
      <c r="CE13" s="343">
        <f t="shared" si="1"/>
        <v>47611388</v>
      </c>
      <c r="CF13" s="343">
        <f t="shared" si="3"/>
        <v>47611388</v>
      </c>
      <c r="CG13" s="343">
        <f t="shared" si="4"/>
        <v>39217433</v>
      </c>
      <c r="CH13" s="343">
        <f t="shared" si="5"/>
        <v>39217433</v>
      </c>
      <c r="CI13" s="519"/>
      <c r="CJ13" s="519"/>
      <c r="CK13" s="519"/>
      <c r="CL13" s="519"/>
      <c r="CM13" s="519"/>
    </row>
    <row r="14" spans="1:91" ht="30" x14ac:dyDescent="0.2">
      <c r="A14" s="517"/>
      <c r="B14" s="291" t="s">
        <v>366</v>
      </c>
      <c r="C14" s="296" t="s">
        <v>367</v>
      </c>
      <c r="D14" s="341"/>
      <c r="E14" s="341"/>
      <c r="F14" s="341"/>
      <c r="G14" s="341"/>
      <c r="H14" s="543"/>
      <c r="I14" s="341"/>
      <c r="J14" s="341"/>
      <c r="K14" s="341"/>
      <c r="L14" s="341"/>
      <c r="M14" s="543"/>
      <c r="N14" s="341"/>
      <c r="O14" s="341"/>
      <c r="P14" s="341"/>
      <c r="Q14" s="341"/>
      <c r="R14" s="543"/>
      <c r="S14" s="341"/>
      <c r="T14" s="341"/>
      <c r="U14" s="341"/>
      <c r="V14" s="341">
        <v>544317</v>
      </c>
      <c r="W14" s="543"/>
      <c r="X14" s="341"/>
      <c r="Y14" s="341"/>
      <c r="Z14" s="341"/>
      <c r="AA14" s="341"/>
      <c r="AB14" s="543"/>
      <c r="AC14" s="341">
        <v>25400</v>
      </c>
      <c r="AD14" s="341">
        <v>25400</v>
      </c>
      <c r="AE14" s="341">
        <v>25400</v>
      </c>
      <c r="AF14" s="341">
        <v>93740</v>
      </c>
      <c r="AG14" s="543">
        <v>93740</v>
      </c>
      <c r="AH14" s="341"/>
      <c r="AI14" s="341"/>
      <c r="AJ14" s="341"/>
      <c r="AK14" s="341"/>
      <c r="AL14" s="543"/>
      <c r="AM14" s="341"/>
      <c r="AN14" s="341"/>
      <c r="AO14" s="341"/>
      <c r="AP14" s="341"/>
      <c r="AQ14" s="543"/>
      <c r="AR14" s="282"/>
      <c r="AS14" s="291" t="s">
        <v>366</v>
      </c>
      <c r="AT14" s="296" t="s">
        <v>367</v>
      </c>
      <c r="AU14" s="341"/>
      <c r="AV14" s="341"/>
      <c r="AW14" s="341"/>
      <c r="AX14" s="341"/>
      <c r="AY14" s="543"/>
      <c r="AZ14" s="341"/>
      <c r="BA14" s="341"/>
      <c r="BB14" s="341"/>
      <c r="BC14" s="341"/>
      <c r="BD14" s="543"/>
      <c r="BE14" s="341">
        <v>30000</v>
      </c>
      <c r="BF14" s="341">
        <v>30000</v>
      </c>
      <c r="BG14" s="341">
        <v>30000</v>
      </c>
      <c r="BH14" s="341">
        <v>30000</v>
      </c>
      <c r="BI14" s="543">
        <v>30000</v>
      </c>
      <c r="BJ14" s="341"/>
      <c r="BK14" s="341"/>
      <c r="BL14" s="341"/>
      <c r="BM14" s="341"/>
      <c r="BN14" s="543"/>
      <c r="BO14" s="341"/>
      <c r="BP14" s="341"/>
      <c r="BQ14" s="341"/>
      <c r="BR14" s="341"/>
      <c r="BS14" s="543"/>
      <c r="BT14" s="341"/>
      <c r="BU14" s="341"/>
      <c r="BV14" s="341"/>
      <c r="BW14" s="341"/>
      <c r="BX14" s="543"/>
      <c r="BY14" s="341"/>
      <c r="BZ14" s="341"/>
      <c r="CA14" s="341"/>
      <c r="CB14" s="341"/>
      <c r="CC14" s="543"/>
      <c r="CD14" s="343">
        <f t="shared" si="0"/>
        <v>55400</v>
      </c>
      <c r="CE14" s="343">
        <f t="shared" si="1"/>
        <v>55400</v>
      </c>
      <c r="CF14" s="343">
        <f t="shared" si="3"/>
        <v>55400</v>
      </c>
      <c r="CG14" s="343">
        <f t="shared" si="4"/>
        <v>668057</v>
      </c>
      <c r="CH14" s="343">
        <f t="shared" si="5"/>
        <v>123740</v>
      </c>
      <c r="CI14" s="519"/>
      <c r="CJ14" s="519"/>
      <c r="CK14" s="519"/>
      <c r="CL14" s="519"/>
      <c r="CM14" s="519"/>
    </row>
    <row r="15" spans="1:91" ht="30" x14ac:dyDescent="0.2">
      <c r="A15" s="517"/>
      <c r="B15" s="291" t="s">
        <v>368</v>
      </c>
      <c r="C15" s="296" t="s">
        <v>369</v>
      </c>
      <c r="D15" s="341"/>
      <c r="E15" s="341"/>
      <c r="F15" s="341"/>
      <c r="G15" s="341"/>
      <c r="H15" s="543"/>
      <c r="I15" s="341"/>
      <c r="J15" s="341"/>
      <c r="K15" s="341"/>
      <c r="L15" s="341"/>
      <c r="M15" s="543"/>
      <c r="N15" s="341"/>
      <c r="O15" s="341"/>
      <c r="P15" s="341"/>
      <c r="Q15" s="341"/>
      <c r="R15" s="543"/>
      <c r="S15" s="341"/>
      <c r="T15" s="341"/>
      <c r="U15" s="341"/>
      <c r="V15" s="341"/>
      <c r="W15" s="543"/>
      <c r="X15" s="341"/>
      <c r="Y15" s="341"/>
      <c r="Z15" s="341"/>
      <c r="AA15" s="341"/>
      <c r="AB15" s="543"/>
      <c r="AC15" s="341"/>
      <c r="AD15" s="341"/>
      <c r="AE15" s="341"/>
      <c r="AF15" s="341"/>
      <c r="AG15" s="543"/>
      <c r="AH15" s="341"/>
      <c r="AI15" s="341"/>
      <c r="AJ15" s="341"/>
      <c r="AK15" s="341"/>
      <c r="AL15" s="543"/>
      <c r="AM15" s="341"/>
      <c r="AN15" s="341"/>
      <c r="AO15" s="341"/>
      <c r="AP15" s="341"/>
      <c r="AQ15" s="543"/>
      <c r="AR15" s="282"/>
      <c r="AS15" s="291" t="s">
        <v>368</v>
      </c>
      <c r="AT15" s="296" t="s">
        <v>369</v>
      </c>
      <c r="AU15" s="341"/>
      <c r="AV15" s="341"/>
      <c r="AW15" s="341"/>
      <c r="AX15" s="341"/>
      <c r="AY15" s="543"/>
      <c r="AZ15" s="341"/>
      <c r="BA15" s="341"/>
      <c r="BB15" s="341"/>
      <c r="BC15" s="341"/>
      <c r="BD15" s="543"/>
      <c r="BE15" s="341"/>
      <c r="BF15" s="341"/>
      <c r="BG15" s="341"/>
      <c r="BH15" s="341"/>
      <c r="BI15" s="543"/>
      <c r="BJ15" s="341"/>
      <c r="BK15" s="341"/>
      <c r="BL15" s="341"/>
      <c r="BM15" s="341"/>
      <c r="BN15" s="543"/>
      <c r="BO15" s="341"/>
      <c r="BP15" s="341"/>
      <c r="BQ15" s="341"/>
      <c r="BR15" s="341"/>
      <c r="BS15" s="543"/>
      <c r="BT15" s="341"/>
      <c r="BU15" s="341"/>
      <c r="BV15" s="341"/>
      <c r="BW15" s="341"/>
      <c r="BX15" s="543"/>
      <c r="BY15" s="341"/>
      <c r="BZ15" s="341"/>
      <c r="CA15" s="341"/>
      <c r="CB15" s="341"/>
      <c r="CC15" s="543"/>
      <c r="CD15" s="343">
        <f t="shared" si="0"/>
        <v>0</v>
      </c>
      <c r="CE15" s="343">
        <f t="shared" si="1"/>
        <v>0</v>
      </c>
      <c r="CF15" s="343">
        <f t="shared" si="3"/>
        <v>0</v>
      </c>
      <c r="CG15" s="343">
        <f t="shared" si="4"/>
        <v>0</v>
      </c>
      <c r="CH15" s="343">
        <f t="shared" si="5"/>
        <v>0</v>
      </c>
      <c r="CI15" s="519"/>
      <c r="CJ15" s="519"/>
      <c r="CK15" s="519"/>
      <c r="CL15" s="519"/>
      <c r="CM15" s="519"/>
    </row>
    <row r="16" spans="1:91" ht="15.75" x14ac:dyDescent="0.2">
      <c r="A16" s="517"/>
      <c r="B16" s="302"/>
      <c r="C16" s="303" t="s">
        <v>370</v>
      </c>
      <c r="D16" s="346">
        <f>SUM(D13:D15)</f>
        <v>0</v>
      </c>
      <c r="E16" s="346">
        <f>SUM(E13:E15)</f>
        <v>0</v>
      </c>
      <c r="F16" s="346">
        <f t="shared" ref="F16:G16" si="31">SUM(F13:F15)</f>
        <v>0</v>
      </c>
      <c r="G16" s="346">
        <f t="shared" si="31"/>
        <v>0</v>
      </c>
      <c r="H16" s="545">
        <f>SUM(H13:H15)</f>
        <v>0</v>
      </c>
      <c r="I16" s="346">
        <f>SUM(I13:I15)</f>
        <v>0</v>
      </c>
      <c r="J16" s="346">
        <f>SUM(J13:J15)</f>
        <v>0</v>
      </c>
      <c r="K16" s="346">
        <f t="shared" ref="K16:L16" si="32">SUM(K13:K15)</f>
        <v>0</v>
      </c>
      <c r="L16" s="346">
        <f t="shared" si="32"/>
        <v>0</v>
      </c>
      <c r="M16" s="545">
        <f>SUM(M13:M15)</f>
        <v>0</v>
      </c>
      <c r="N16" s="346">
        <f>SUM(N13:N15)</f>
        <v>12898179</v>
      </c>
      <c r="O16" s="346">
        <f>SUM(O13:O15)</f>
        <v>47611388</v>
      </c>
      <c r="P16" s="346">
        <f t="shared" ref="P16:Q16" si="33">SUM(P13:P15)</f>
        <v>47611388</v>
      </c>
      <c r="Q16" s="346">
        <f t="shared" si="33"/>
        <v>39217433</v>
      </c>
      <c r="R16" s="545">
        <f>SUM(R13:R15)</f>
        <v>39217433</v>
      </c>
      <c r="S16" s="346">
        <f>SUM(S13:S15)</f>
        <v>0</v>
      </c>
      <c r="T16" s="346">
        <f>SUM(T13:T15)</f>
        <v>0</v>
      </c>
      <c r="U16" s="346">
        <f t="shared" ref="U16:V16" si="34">SUM(U13:U15)</f>
        <v>0</v>
      </c>
      <c r="V16" s="346">
        <f t="shared" si="34"/>
        <v>544317</v>
      </c>
      <c r="W16" s="545">
        <f>SUM(W13:W15)</f>
        <v>0</v>
      </c>
      <c r="X16" s="346">
        <f>SUM(X13:X15)</f>
        <v>0</v>
      </c>
      <c r="Y16" s="346">
        <f>SUM(Y13:Y15)</f>
        <v>0</v>
      </c>
      <c r="Z16" s="346">
        <f t="shared" ref="Z16:AA16" si="35">SUM(Z13:Z15)</f>
        <v>0</v>
      </c>
      <c r="AA16" s="346">
        <f t="shared" si="35"/>
        <v>0</v>
      </c>
      <c r="AB16" s="545">
        <f>SUM(AB13:AB15)</f>
        <v>0</v>
      </c>
      <c r="AC16" s="346">
        <f>SUM(AC13:AC15)</f>
        <v>25400</v>
      </c>
      <c r="AD16" s="346">
        <f>SUM(AD13:AD15)</f>
        <v>25400</v>
      </c>
      <c r="AE16" s="346">
        <f t="shared" ref="AE16:AF16" si="36">SUM(AE13:AE15)</f>
        <v>25400</v>
      </c>
      <c r="AF16" s="346">
        <f t="shared" si="36"/>
        <v>93740</v>
      </c>
      <c r="AG16" s="545">
        <f>SUM(AG13:AG15)</f>
        <v>93740</v>
      </c>
      <c r="AH16" s="346">
        <f>SUM(AH13:AH15)</f>
        <v>0</v>
      </c>
      <c r="AI16" s="346">
        <f>SUM(AI13:AI15)</f>
        <v>0</v>
      </c>
      <c r="AJ16" s="346">
        <f t="shared" ref="AJ16:AK16" si="37">SUM(AJ13:AJ15)</f>
        <v>0</v>
      </c>
      <c r="AK16" s="346">
        <f t="shared" si="37"/>
        <v>0</v>
      </c>
      <c r="AL16" s="545">
        <f>SUM(AL13:AL15)</f>
        <v>0</v>
      </c>
      <c r="AM16" s="346">
        <f>SUM(AM13:AM15)</f>
        <v>0</v>
      </c>
      <c r="AN16" s="346">
        <f>SUM(AN13:AN15)</f>
        <v>0</v>
      </c>
      <c r="AO16" s="346">
        <f t="shared" ref="AO16:AP16" si="38">SUM(AO13:AO15)</f>
        <v>0</v>
      </c>
      <c r="AP16" s="346">
        <f t="shared" si="38"/>
        <v>0</v>
      </c>
      <c r="AQ16" s="545">
        <f>SUM(AQ13:AQ15)</f>
        <v>0</v>
      </c>
      <c r="AR16" s="282"/>
      <c r="AS16" s="302"/>
      <c r="AT16" s="303" t="s">
        <v>370</v>
      </c>
      <c r="AU16" s="346">
        <f>SUM(AU13:AU15)</f>
        <v>0</v>
      </c>
      <c r="AV16" s="346">
        <f>SUM(AV13:AV15)</f>
        <v>0</v>
      </c>
      <c r="AW16" s="346">
        <f t="shared" ref="AW16:AX16" si="39">SUM(AW13:AW15)</f>
        <v>0</v>
      </c>
      <c r="AX16" s="346">
        <f t="shared" si="39"/>
        <v>0</v>
      </c>
      <c r="AY16" s="545">
        <f>SUM(AY13:AY15)</f>
        <v>0</v>
      </c>
      <c r="AZ16" s="346">
        <f>SUM(AZ13:AZ15)</f>
        <v>0</v>
      </c>
      <c r="BA16" s="346">
        <f>SUM(BA13:BA15)</f>
        <v>0</v>
      </c>
      <c r="BB16" s="346">
        <f t="shared" ref="BB16:BC16" si="40">SUM(BB13:BB15)</f>
        <v>0</v>
      </c>
      <c r="BC16" s="346">
        <f t="shared" si="40"/>
        <v>0</v>
      </c>
      <c r="BD16" s="545">
        <f>SUM(BD13:BD15)</f>
        <v>0</v>
      </c>
      <c r="BE16" s="346">
        <f>SUM(BE13:BE15)</f>
        <v>30000</v>
      </c>
      <c r="BF16" s="346">
        <f>SUM(BF13:BF15)</f>
        <v>30000</v>
      </c>
      <c r="BG16" s="346">
        <f t="shared" ref="BG16:BH16" si="41">SUM(BG13:BG15)</f>
        <v>30000</v>
      </c>
      <c r="BH16" s="346">
        <f t="shared" si="41"/>
        <v>30000</v>
      </c>
      <c r="BI16" s="545">
        <f>SUM(BI13:BI15)</f>
        <v>30000</v>
      </c>
      <c r="BJ16" s="346">
        <f>SUM(BJ13:BJ15)</f>
        <v>0</v>
      </c>
      <c r="BK16" s="346">
        <f>SUM(BK13:BK15)</f>
        <v>0</v>
      </c>
      <c r="BL16" s="346">
        <f t="shared" ref="BL16:BM16" si="42">SUM(BL13:BL15)</f>
        <v>0</v>
      </c>
      <c r="BM16" s="346">
        <f t="shared" si="42"/>
        <v>0</v>
      </c>
      <c r="BN16" s="545">
        <f>SUM(BN13:BN15)</f>
        <v>0</v>
      </c>
      <c r="BO16" s="346">
        <f>SUM(BO13:BO15)</f>
        <v>0</v>
      </c>
      <c r="BP16" s="346">
        <f>SUM(BP13:BP15)</f>
        <v>0</v>
      </c>
      <c r="BQ16" s="346">
        <f t="shared" ref="BQ16:BR16" si="43">SUM(BQ13:BQ15)</f>
        <v>0</v>
      </c>
      <c r="BR16" s="346">
        <f t="shared" si="43"/>
        <v>0</v>
      </c>
      <c r="BS16" s="545">
        <f>SUM(BS13:BS15)</f>
        <v>0</v>
      </c>
      <c r="BT16" s="346">
        <f>SUM(BT13:BT15)</f>
        <v>0</v>
      </c>
      <c r="BU16" s="346">
        <f>SUM(BU13:BU15)</f>
        <v>0</v>
      </c>
      <c r="BV16" s="346">
        <f t="shared" ref="BV16:BW16" si="44">SUM(BV13:BV15)</f>
        <v>0</v>
      </c>
      <c r="BW16" s="346">
        <f t="shared" si="44"/>
        <v>0</v>
      </c>
      <c r="BX16" s="545">
        <f>SUM(BX13:BX15)</f>
        <v>0</v>
      </c>
      <c r="BY16" s="346">
        <f>SUM(BY13:BY15)</f>
        <v>0</v>
      </c>
      <c r="BZ16" s="346">
        <f>SUM(BZ13:BZ15)</f>
        <v>0</v>
      </c>
      <c r="CA16" s="346">
        <f t="shared" ref="CA16:CB16" si="45">SUM(CA13:CA15)</f>
        <v>0</v>
      </c>
      <c r="CB16" s="346">
        <f t="shared" si="45"/>
        <v>0</v>
      </c>
      <c r="CC16" s="545">
        <f>SUM(CC13:CC15)</f>
        <v>0</v>
      </c>
      <c r="CD16" s="346">
        <f t="shared" si="0"/>
        <v>12953579</v>
      </c>
      <c r="CE16" s="346">
        <f t="shared" si="1"/>
        <v>47666788</v>
      </c>
      <c r="CF16" s="346">
        <f t="shared" si="3"/>
        <v>47666788</v>
      </c>
      <c r="CG16" s="346">
        <f t="shared" si="4"/>
        <v>39885490</v>
      </c>
      <c r="CH16" s="346">
        <f t="shared" si="5"/>
        <v>39341173</v>
      </c>
      <c r="CI16" s="519"/>
      <c r="CJ16" s="519"/>
      <c r="CK16" s="519"/>
      <c r="CL16" s="519"/>
      <c r="CM16" s="519"/>
    </row>
    <row r="17" spans="1:91" ht="15.75" x14ac:dyDescent="0.2">
      <c r="A17" s="289" t="s">
        <v>371</v>
      </c>
      <c r="B17" s="292"/>
      <c r="C17" s="289" t="s">
        <v>372</v>
      </c>
      <c r="D17" s="341"/>
      <c r="E17" s="341"/>
      <c r="F17" s="341"/>
      <c r="G17" s="341"/>
      <c r="H17" s="543"/>
      <c r="I17" s="341"/>
      <c r="J17" s="341"/>
      <c r="K17" s="341"/>
      <c r="L17" s="341"/>
      <c r="M17" s="543"/>
      <c r="N17" s="341"/>
      <c r="O17" s="341"/>
      <c r="P17" s="341"/>
      <c r="Q17" s="341"/>
      <c r="R17" s="543"/>
      <c r="S17" s="341"/>
      <c r="T17" s="341"/>
      <c r="U17" s="341"/>
      <c r="V17" s="341"/>
      <c r="W17" s="543"/>
      <c r="X17" s="341"/>
      <c r="Y17" s="341"/>
      <c r="Z17" s="341"/>
      <c r="AA17" s="341"/>
      <c r="AB17" s="543"/>
      <c r="AC17" s="341"/>
      <c r="AD17" s="341"/>
      <c r="AE17" s="341"/>
      <c r="AF17" s="341"/>
      <c r="AG17" s="543"/>
      <c r="AH17" s="341"/>
      <c r="AI17" s="341"/>
      <c r="AJ17" s="341"/>
      <c r="AK17" s="341"/>
      <c r="AL17" s="543"/>
      <c r="AM17" s="341"/>
      <c r="AN17" s="341"/>
      <c r="AO17" s="341"/>
      <c r="AP17" s="341"/>
      <c r="AQ17" s="543"/>
      <c r="AR17" s="289" t="s">
        <v>371</v>
      </c>
      <c r="AS17" s="292"/>
      <c r="AT17" s="289" t="s">
        <v>372</v>
      </c>
      <c r="AU17" s="341"/>
      <c r="AV17" s="341"/>
      <c r="AW17" s="341"/>
      <c r="AX17" s="341"/>
      <c r="AY17" s="543"/>
      <c r="AZ17" s="341"/>
      <c r="BA17" s="341"/>
      <c r="BB17" s="341"/>
      <c r="BC17" s="341"/>
      <c r="BD17" s="543"/>
      <c r="BE17" s="341"/>
      <c r="BF17" s="341"/>
      <c r="BG17" s="341"/>
      <c r="BH17" s="341"/>
      <c r="BI17" s="543"/>
      <c r="BJ17" s="341"/>
      <c r="BK17" s="341"/>
      <c r="BL17" s="341"/>
      <c r="BM17" s="341"/>
      <c r="BN17" s="543"/>
      <c r="BO17" s="341"/>
      <c r="BP17" s="341"/>
      <c r="BQ17" s="341"/>
      <c r="BR17" s="341"/>
      <c r="BS17" s="543"/>
      <c r="BT17" s="341"/>
      <c r="BU17" s="341"/>
      <c r="BV17" s="341"/>
      <c r="BW17" s="341"/>
      <c r="BX17" s="543"/>
      <c r="BY17" s="341"/>
      <c r="BZ17" s="341"/>
      <c r="CA17" s="341"/>
      <c r="CB17" s="341"/>
      <c r="CC17" s="543"/>
      <c r="CD17" s="343">
        <f t="shared" si="0"/>
        <v>0</v>
      </c>
      <c r="CE17" s="343">
        <f t="shared" si="1"/>
        <v>0</v>
      </c>
      <c r="CF17" s="343">
        <f t="shared" si="3"/>
        <v>0</v>
      </c>
      <c r="CG17" s="343">
        <f t="shared" si="4"/>
        <v>0</v>
      </c>
      <c r="CH17" s="343">
        <f t="shared" si="5"/>
        <v>0</v>
      </c>
      <c r="CI17" s="519"/>
      <c r="CJ17" s="519"/>
      <c r="CK17" s="519"/>
      <c r="CL17" s="519"/>
      <c r="CM17" s="519"/>
    </row>
    <row r="18" spans="1:91" ht="30" x14ac:dyDescent="0.2">
      <c r="A18" s="517"/>
      <c r="B18" s="291" t="s">
        <v>373</v>
      </c>
      <c r="C18" s="296" t="s">
        <v>374</v>
      </c>
      <c r="D18" s="341"/>
      <c r="E18" s="341"/>
      <c r="F18" s="341"/>
      <c r="G18" s="341"/>
      <c r="H18" s="543"/>
      <c r="I18" s="341"/>
      <c r="J18" s="341"/>
      <c r="K18" s="341"/>
      <c r="L18" s="341"/>
      <c r="M18" s="543"/>
      <c r="N18" s="341"/>
      <c r="O18" s="341"/>
      <c r="P18" s="341"/>
      <c r="Q18" s="341"/>
      <c r="R18" s="543"/>
      <c r="S18" s="341"/>
      <c r="T18" s="341"/>
      <c r="U18" s="341"/>
      <c r="V18" s="341"/>
      <c r="W18" s="543"/>
      <c r="X18" s="341"/>
      <c r="Y18" s="341"/>
      <c r="Z18" s="341"/>
      <c r="AA18" s="341"/>
      <c r="AB18" s="543"/>
      <c r="AC18" s="341">
        <v>472000</v>
      </c>
      <c r="AD18" s="341">
        <v>472000</v>
      </c>
      <c r="AE18" s="341">
        <v>472000</v>
      </c>
      <c r="AF18" s="341">
        <v>280100</v>
      </c>
      <c r="AG18" s="543">
        <v>274119</v>
      </c>
      <c r="AH18" s="341"/>
      <c r="AI18" s="341"/>
      <c r="AJ18" s="341"/>
      <c r="AK18" s="341"/>
      <c r="AL18" s="543"/>
      <c r="AM18" s="341"/>
      <c r="AN18" s="341"/>
      <c r="AO18" s="341"/>
      <c r="AP18" s="341"/>
      <c r="AQ18" s="543"/>
      <c r="AR18" s="282"/>
      <c r="AS18" s="291" t="s">
        <v>373</v>
      </c>
      <c r="AT18" s="296" t="s">
        <v>374</v>
      </c>
      <c r="AU18" s="341"/>
      <c r="AV18" s="341"/>
      <c r="AW18" s="341"/>
      <c r="AX18" s="341"/>
      <c r="AY18" s="543"/>
      <c r="AZ18" s="341"/>
      <c r="BA18" s="341"/>
      <c r="BB18" s="341"/>
      <c r="BC18" s="341"/>
      <c r="BD18" s="543"/>
      <c r="BE18" s="341"/>
      <c r="BF18" s="341"/>
      <c r="BG18" s="341"/>
      <c r="BH18" s="341"/>
      <c r="BI18" s="543"/>
      <c r="BJ18" s="341"/>
      <c r="BK18" s="341"/>
      <c r="BL18" s="341"/>
      <c r="BM18" s="341"/>
      <c r="BN18" s="543"/>
      <c r="BO18" s="341"/>
      <c r="BP18" s="341"/>
      <c r="BQ18" s="341"/>
      <c r="BR18" s="341"/>
      <c r="BS18" s="543"/>
      <c r="BT18" s="341"/>
      <c r="BU18" s="341"/>
      <c r="BV18" s="341"/>
      <c r="BW18" s="341"/>
      <c r="BX18" s="543"/>
      <c r="BY18" s="341"/>
      <c r="BZ18" s="341"/>
      <c r="CA18" s="341"/>
      <c r="CB18" s="341"/>
      <c r="CC18" s="543"/>
      <c r="CD18" s="343">
        <f t="shared" si="0"/>
        <v>472000</v>
      </c>
      <c r="CE18" s="343">
        <f t="shared" si="1"/>
        <v>472000</v>
      </c>
      <c r="CF18" s="343">
        <f t="shared" si="3"/>
        <v>472000</v>
      </c>
      <c r="CG18" s="343">
        <f t="shared" si="4"/>
        <v>280100</v>
      </c>
      <c r="CH18" s="343">
        <f t="shared" si="5"/>
        <v>274119</v>
      </c>
      <c r="CI18" s="519"/>
      <c r="CJ18" s="519"/>
      <c r="CK18" s="519"/>
      <c r="CL18" s="519"/>
      <c r="CM18" s="519"/>
    </row>
    <row r="19" spans="1:91" ht="34.5" customHeight="1" x14ac:dyDescent="0.2">
      <c r="A19" s="517"/>
      <c r="B19" s="291" t="s">
        <v>375</v>
      </c>
      <c r="C19" s="296" t="s">
        <v>376</v>
      </c>
      <c r="D19" s="341"/>
      <c r="E19" s="341"/>
      <c r="F19" s="341"/>
      <c r="G19" s="341"/>
      <c r="H19" s="543"/>
      <c r="I19" s="341"/>
      <c r="J19" s="341"/>
      <c r="K19" s="341"/>
      <c r="L19" s="341"/>
      <c r="M19" s="543"/>
      <c r="N19" s="341"/>
      <c r="O19" s="341"/>
      <c r="P19" s="341"/>
      <c r="Q19" s="341"/>
      <c r="R19" s="543"/>
      <c r="S19" s="341"/>
      <c r="T19" s="341"/>
      <c r="U19" s="341"/>
      <c r="V19" s="341"/>
      <c r="W19" s="543"/>
      <c r="X19" s="341"/>
      <c r="Y19" s="341"/>
      <c r="Z19" s="341"/>
      <c r="AA19" s="341"/>
      <c r="AB19" s="543"/>
      <c r="AC19" s="341"/>
      <c r="AD19" s="341"/>
      <c r="AE19" s="341"/>
      <c r="AF19" s="341">
        <v>10439845</v>
      </c>
      <c r="AG19" s="543">
        <v>10439845</v>
      </c>
      <c r="AH19" s="341"/>
      <c r="AI19" s="341"/>
      <c r="AJ19" s="341"/>
      <c r="AK19" s="341"/>
      <c r="AL19" s="543"/>
      <c r="AM19" s="341"/>
      <c r="AN19" s="341"/>
      <c r="AO19" s="341"/>
      <c r="AP19" s="341"/>
      <c r="AQ19" s="543"/>
      <c r="AR19" s="282"/>
      <c r="AS19" s="291" t="s">
        <v>375</v>
      </c>
      <c r="AT19" s="296" t="s">
        <v>376</v>
      </c>
      <c r="AU19" s="341"/>
      <c r="AV19" s="341"/>
      <c r="AW19" s="341"/>
      <c r="AX19" s="341"/>
      <c r="AY19" s="543"/>
      <c r="AZ19" s="341"/>
      <c r="BA19" s="341"/>
      <c r="BB19" s="341"/>
      <c r="BC19" s="341"/>
      <c r="BD19" s="543"/>
      <c r="BE19" s="341">
        <v>30000</v>
      </c>
      <c r="BF19" s="341">
        <v>30000</v>
      </c>
      <c r="BG19" s="341">
        <v>30000</v>
      </c>
      <c r="BH19" s="341">
        <v>30000</v>
      </c>
      <c r="BI19" s="543">
        <v>30000</v>
      </c>
      <c r="BJ19" s="341"/>
      <c r="BK19" s="341"/>
      <c r="BL19" s="341"/>
      <c r="BM19" s="341"/>
      <c r="BN19" s="543"/>
      <c r="BO19" s="341"/>
      <c r="BP19" s="341"/>
      <c r="BQ19" s="341"/>
      <c r="BR19" s="341"/>
      <c r="BS19" s="543"/>
      <c r="BT19" s="341"/>
      <c r="BU19" s="341"/>
      <c r="BV19" s="341"/>
      <c r="BW19" s="341"/>
      <c r="BX19" s="543"/>
      <c r="BY19" s="341"/>
      <c r="BZ19" s="341"/>
      <c r="CA19" s="341"/>
      <c r="CB19" s="341"/>
      <c r="CC19" s="543"/>
      <c r="CD19" s="343">
        <f t="shared" si="0"/>
        <v>30000</v>
      </c>
      <c r="CE19" s="343">
        <f t="shared" si="1"/>
        <v>30000</v>
      </c>
      <c r="CF19" s="343">
        <f t="shared" si="3"/>
        <v>30000</v>
      </c>
      <c r="CG19" s="343">
        <f t="shared" si="4"/>
        <v>10469845</v>
      </c>
      <c r="CH19" s="343">
        <f t="shared" si="5"/>
        <v>10469845</v>
      </c>
      <c r="CI19" s="519"/>
      <c r="CJ19" s="519"/>
      <c r="CK19" s="519"/>
      <c r="CL19" s="519"/>
      <c r="CM19" s="519"/>
    </row>
    <row r="20" spans="1:91" ht="15.75" x14ac:dyDescent="0.2">
      <c r="A20" s="517"/>
      <c r="B20" s="302"/>
      <c r="C20" s="303" t="s">
        <v>377</v>
      </c>
      <c r="D20" s="346">
        <f t="shared" ref="D20:BE20" si="46">SUM(D18:D19)</f>
        <v>0</v>
      </c>
      <c r="E20" s="346">
        <f t="shared" ref="E20" si="47">SUM(E18:E19)</f>
        <v>0</v>
      </c>
      <c r="F20" s="346">
        <f t="shared" ref="F20:H20" si="48">SUM(F18:F19)</f>
        <v>0</v>
      </c>
      <c r="G20" s="346">
        <f t="shared" si="48"/>
        <v>0</v>
      </c>
      <c r="H20" s="545">
        <f t="shared" si="48"/>
        <v>0</v>
      </c>
      <c r="I20" s="346">
        <f t="shared" si="46"/>
        <v>0</v>
      </c>
      <c r="J20" s="346">
        <f t="shared" ref="J20:M20" si="49">SUM(J18:J19)</f>
        <v>0</v>
      </c>
      <c r="K20" s="346">
        <f t="shared" ref="K20:L20" si="50">SUM(K18:K19)</f>
        <v>0</v>
      </c>
      <c r="L20" s="346">
        <f t="shared" si="50"/>
        <v>0</v>
      </c>
      <c r="M20" s="545">
        <f t="shared" si="49"/>
        <v>0</v>
      </c>
      <c r="N20" s="346">
        <f t="shared" si="46"/>
        <v>0</v>
      </c>
      <c r="O20" s="346">
        <f t="shared" ref="O20:R20" si="51">SUM(O18:O19)</f>
        <v>0</v>
      </c>
      <c r="P20" s="346">
        <f t="shared" ref="P20:Q20" si="52">SUM(P18:P19)</f>
        <v>0</v>
      </c>
      <c r="Q20" s="346">
        <f t="shared" si="52"/>
        <v>0</v>
      </c>
      <c r="R20" s="545">
        <f t="shared" si="51"/>
        <v>0</v>
      </c>
      <c r="S20" s="346">
        <f t="shared" si="46"/>
        <v>0</v>
      </c>
      <c r="T20" s="346">
        <f t="shared" ref="T20:W20" si="53">SUM(T18:T19)</f>
        <v>0</v>
      </c>
      <c r="U20" s="346">
        <f t="shared" ref="U20:V20" si="54">SUM(U18:U19)</f>
        <v>0</v>
      </c>
      <c r="V20" s="346">
        <f t="shared" si="54"/>
        <v>0</v>
      </c>
      <c r="W20" s="545">
        <f t="shared" si="53"/>
        <v>0</v>
      </c>
      <c r="X20" s="346">
        <f t="shared" si="46"/>
        <v>0</v>
      </c>
      <c r="Y20" s="346">
        <f t="shared" ref="Y20:AB20" si="55">SUM(Y18:Y19)</f>
        <v>0</v>
      </c>
      <c r="Z20" s="346">
        <f t="shared" ref="Z20:AA20" si="56">SUM(Z18:Z19)</f>
        <v>0</v>
      </c>
      <c r="AA20" s="346">
        <f t="shared" si="56"/>
        <v>0</v>
      </c>
      <c r="AB20" s="545">
        <f t="shared" si="55"/>
        <v>0</v>
      </c>
      <c r="AC20" s="346">
        <f t="shared" si="46"/>
        <v>472000</v>
      </c>
      <c r="AD20" s="346">
        <f t="shared" ref="AD20:AG20" si="57">SUM(AD18:AD19)</f>
        <v>472000</v>
      </c>
      <c r="AE20" s="346">
        <f t="shared" ref="AE20:AF20" si="58">SUM(AE18:AE19)</f>
        <v>472000</v>
      </c>
      <c r="AF20" s="346">
        <f t="shared" si="58"/>
        <v>10719945</v>
      </c>
      <c r="AG20" s="545">
        <f t="shared" si="57"/>
        <v>10713964</v>
      </c>
      <c r="AH20" s="346">
        <f t="shared" si="46"/>
        <v>0</v>
      </c>
      <c r="AI20" s="346">
        <f t="shared" ref="AI20:AL20" si="59">SUM(AI18:AI19)</f>
        <v>0</v>
      </c>
      <c r="AJ20" s="346">
        <f t="shared" ref="AJ20:AK20" si="60">SUM(AJ18:AJ19)</f>
        <v>0</v>
      </c>
      <c r="AK20" s="346">
        <f t="shared" si="60"/>
        <v>0</v>
      </c>
      <c r="AL20" s="545">
        <f t="shared" si="59"/>
        <v>0</v>
      </c>
      <c r="AM20" s="346">
        <f t="shared" si="46"/>
        <v>0</v>
      </c>
      <c r="AN20" s="346">
        <f t="shared" ref="AN20:AQ20" si="61">SUM(AN18:AN19)</f>
        <v>0</v>
      </c>
      <c r="AO20" s="346">
        <f t="shared" ref="AO20:AP20" si="62">SUM(AO18:AO19)</f>
        <v>0</v>
      </c>
      <c r="AP20" s="346">
        <f t="shared" si="62"/>
        <v>0</v>
      </c>
      <c r="AQ20" s="545">
        <f t="shared" si="61"/>
        <v>0</v>
      </c>
      <c r="AR20" s="282"/>
      <c r="AS20" s="302"/>
      <c r="AT20" s="303" t="s">
        <v>377</v>
      </c>
      <c r="AU20" s="346">
        <f t="shared" si="46"/>
        <v>0</v>
      </c>
      <c r="AV20" s="346">
        <f t="shared" ref="AV20:AY20" si="63">SUM(AV18:AV19)</f>
        <v>0</v>
      </c>
      <c r="AW20" s="346">
        <f t="shared" ref="AW20:AX20" si="64">SUM(AW18:AW19)</f>
        <v>0</v>
      </c>
      <c r="AX20" s="346">
        <f t="shared" si="64"/>
        <v>0</v>
      </c>
      <c r="AY20" s="545">
        <f t="shared" si="63"/>
        <v>0</v>
      </c>
      <c r="AZ20" s="346">
        <f t="shared" si="46"/>
        <v>0</v>
      </c>
      <c r="BA20" s="346">
        <f t="shared" ref="BA20:BD20" si="65">SUM(BA18:BA19)</f>
        <v>0</v>
      </c>
      <c r="BB20" s="346">
        <f t="shared" ref="BB20:BC20" si="66">SUM(BB18:BB19)</f>
        <v>0</v>
      </c>
      <c r="BC20" s="346">
        <f t="shared" si="66"/>
        <v>0</v>
      </c>
      <c r="BD20" s="545">
        <f t="shared" si="65"/>
        <v>0</v>
      </c>
      <c r="BE20" s="346">
        <f t="shared" si="46"/>
        <v>30000</v>
      </c>
      <c r="BF20" s="346">
        <f t="shared" ref="BF20:BI20" si="67">SUM(BF18:BF19)</f>
        <v>30000</v>
      </c>
      <c r="BG20" s="346">
        <f t="shared" ref="BG20:BH20" si="68">SUM(BG18:BG19)</f>
        <v>30000</v>
      </c>
      <c r="BH20" s="346">
        <f t="shared" si="68"/>
        <v>30000</v>
      </c>
      <c r="BI20" s="545">
        <f t="shared" si="67"/>
        <v>30000</v>
      </c>
      <c r="BJ20" s="346">
        <f>SUM(BJ16:BJ19)</f>
        <v>0</v>
      </c>
      <c r="BK20" s="346">
        <f t="shared" ref="BK20:BN20" si="69">SUM(BK18:BK19)</f>
        <v>0</v>
      </c>
      <c r="BL20" s="346">
        <f t="shared" ref="BL20:BM20" si="70">SUM(BL18:BL19)</f>
        <v>0</v>
      </c>
      <c r="BM20" s="346">
        <f t="shared" si="70"/>
        <v>0</v>
      </c>
      <c r="BN20" s="545">
        <f t="shared" si="69"/>
        <v>0</v>
      </c>
      <c r="BO20" s="346">
        <f>SUM(BO16:BO19)</f>
        <v>0</v>
      </c>
      <c r="BP20" s="346">
        <f t="shared" ref="BP20:BS20" si="71">SUM(BP18:BP19)</f>
        <v>0</v>
      </c>
      <c r="BQ20" s="346">
        <f t="shared" ref="BQ20:BR20" si="72">SUM(BQ18:BQ19)</f>
        <v>0</v>
      </c>
      <c r="BR20" s="346">
        <f t="shared" si="72"/>
        <v>0</v>
      </c>
      <c r="BS20" s="545">
        <f t="shared" si="71"/>
        <v>0</v>
      </c>
      <c r="BT20" s="346">
        <f>SUM(BT16:BT19)</f>
        <v>0</v>
      </c>
      <c r="BU20" s="346">
        <f t="shared" ref="BU20:BX20" si="73">SUM(BU18:BU19)</f>
        <v>0</v>
      </c>
      <c r="BV20" s="346">
        <f t="shared" ref="BV20:BW20" si="74">SUM(BV18:BV19)</f>
        <v>0</v>
      </c>
      <c r="BW20" s="346">
        <f t="shared" si="74"/>
        <v>0</v>
      </c>
      <c r="BX20" s="545">
        <f t="shared" si="73"/>
        <v>0</v>
      </c>
      <c r="BY20" s="346">
        <f>SUM(BY18:BY19)</f>
        <v>0</v>
      </c>
      <c r="BZ20" s="346">
        <f t="shared" ref="BZ20:CC20" si="75">SUM(BZ18:BZ19)</f>
        <v>0</v>
      </c>
      <c r="CA20" s="346">
        <f t="shared" ref="CA20:CB20" si="76">SUM(CA18:CA19)</f>
        <v>0</v>
      </c>
      <c r="CB20" s="346">
        <f t="shared" si="76"/>
        <v>0</v>
      </c>
      <c r="CC20" s="545">
        <f t="shared" si="75"/>
        <v>0</v>
      </c>
      <c r="CD20" s="346">
        <f t="shared" si="0"/>
        <v>502000</v>
      </c>
      <c r="CE20" s="346">
        <f t="shared" si="1"/>
        <v>502000</v>
      </c>
      <c r="CF20" s="346">
        <f t="shared" si="3"/>
        <v>502000</v>
      </c>
      <c r="CG20" s="346">
        <f t="shared" si="4"/>
        <v>10749945</v>
      </c>
      <c r="CH20" s="346">
        <f t="shared" si="5"/>
        <v>10743964</v>
      </c>
      <c r="CI20" s="519"/>
      <c r="CJ20" s="519"/>
      <c r="CK20" s="519"/>
      <c r="CL20" s="519"/>
      <c r="CM20" s="519"/>
    </row>
    <row r="21" spans="1:91" ht="15.75" customHeight="1" x14ac:dyDescent="0.2">
      <c r="A21" s="311" t="s">
        <v>378</v>
      </c>
      <c r="B21" s="292"/>
      <c r="C21" s="289" t="s">
        <v>379</v>
      </c>
      <c r="D21" s="341"/>
      <c r="E21" s="341"/>
      <c r="F21" s="341"/>
      <c r="G21" s="341"/>
      <c r="H21" s="543"/>
      <c r="I21" s="341"/>
      <c r="J21" s="341"/>
      <c r="K21" s="341"/>
      <c r="L21" s="341"/>
      <c r="M21" s="543"/>
      <c r="N21" s="341"/>
      <c r="O21" s="341"/>
      <c r="P21" s="341"/>
      <c r="Q21" s="341"/>
      <c r="R21" s="543"/>
      <c r="S21" s="341"/>
      <c r="T21" s="341"/>
      <c r="U21" s="341"/>
      <c r="V21" s="341"/>
      <c r="W21" s="543"/>
      <c r="X21" s="341"/>
      <c r="Y21" s="341"/>
      <c r="Z21" s="341"/>
      <c r="AA21" s="341"/>
      <c r="AB21" s="543"/>
      <c r="AC21" s="341"/>
      <c r="AD21" s="341"/>
      <c r="AE21" s="341"/>
      <c r="AF21" s="341"/>
      <c r="AG21" s="543"/>
      <c r="AH21" s="341"/>
      <c r="AI21" s="341"/>
      <c r="AJ21" s="341"/>
      <c r="AK21" s="341"/>
      <c r="AL21" s="543"/>
      <c r="AM21" s="341"/>
      <c r="AN21" s="341"/>
      <c r="AO21" s="341"/>
      <c r="AP21" s="341"/>
      <c r="AQ21" s="543"/>
      <c r="AR21" s="311" t="s">
        <v>378</v>
      </c>
      <c r="AS21" s="292"/>
      <c r="AT21" s="289" t="s">
        <v>379</v>
      </c>
      <c r="AU21" s="341"/>
      <c r="AV21" s="341"/>
      <c r="AW21" s="341"/>
      <c r="AX21" s="341"/>
      <c r="AY21" s="543"/>
      <c r="AZ21" s="341"/>
      <c r="BA21" s="341"/>
      <c r="BB21" s="341"/>
      <c r="BC21" s="341"/>
      <c r="BD21" s="543"/>
      <c r="BE21" s="341"/>
      <c r="BF21" s="341"/>
      <c r="BG21" s="341"/>
      <c r="BH21" s="341"/>
      <c r="BI21" s="543"/>
      <c r="BJ21" s="341"/>
      <c r="BK21" s="341"/>
      <c r="BL21" s="341"/>
      <c r="BM21" s="341"/>
      <c r="BN21" s="543"/>
      <c r="BO21" s="341"/>
      <c r="BP21" s="341"/>
      <c r="BQ21" s="341"/>
      <c r="BR21" s="341"/>
      <c r="BS21" s="543"/>
      <c r="BT21" s="341"/>
      <c r="BU21" s="341"/>
      <c r="BV21" s="341"/>
      <c r="BW21" s="341"/>
      <c r="BX21" s="543"/>
      <c r="BY21" s="341"/>
      <c r="BZ21" s="341"/>
      <c r="CA21" s="341"/>
      <c r="CB21" s="341"/>
      <c r="CC21" s="543"/>
      <c r="CD21" s="343">
        <f t="shared" si="0"/>
        <v>0</v>
      </c>
      <c r="CE21" s="343">
        <f t="shared" si="1"/>
        <v>0</v>
      </c>
      <c r="CF21" s="343">
        <f t="shared" si="3"/>
        <v>0</v>
      </c>
      <c r="CG21" s="343">
        <f t="shared" si="4"/>
        <v>0</v>
      </c>
      <c r="CH21" s="343">
        <f t="shared" si="5"/>
        <v>0</v>
      </c>
      <c r="CI21" s="519"/>
      <c r="CJ21" s="519"/>
      <c r="CK21" s="519"/>
      <c r="CL21" s="519"/>
      <c r="CM21" s="519"/>
    </row>
    <row r="22" spans="1:91" ht="28.5" customHeight="1" x14ac:dyDescent="0.2">
      <c r="A22" s="513"/>
      <c r="B22" s="291" t="s">
        <v>380</v>
      </c>
      <c r="C22" s="292" t="s">
        <v>381</v>
      </c>
      <c r="D22" s="341"/>
      <c r="E22" s="341"/>
      <c r="F22" s="341"/>
      <c r="G22" s="341"/>
      <c r="H22" s="543"/>
      <c r="I22" s="341"/>
      <c r="J22" s="341"/>
      <c r="K22" s="341"/>
      <c r="L22" s="341"/>
      <c r="M22" s="543"/>
      <c r="N22" s="341"/>
      <c r="O22" s="341"/>
      <c r="P22" s="341"/>
      <c r="Q22" s="341"/>
      <c r="R22" s="543"/>
      <c r="S22" s="344"/>
      <c r="T22" s="341"/>
      <c r="U22" s="341"/>
      <c r="V22" s="341"/>
      <c r="W22" s="543"/>
      <c r="X22" s="344"/>
      <c r="Y22" s="341"/>
      <c r="Z22" s="341"/>
      <c r="AA22" s="341"/>
      <c r="AB22" s="543"/>
      <c r="AC22" s="344"/>
      <c r="AD22" s="341"/>
      <c r="AE22" s="341"/>
      <c r="AF22" s="341">
        <v>9888</v>
      </c>
      <c r="AG22" s="543">
        <v>9888</v>
      </c>
      <c r="AH22" s="344"/>
      <c r="AI22" s="341"/>
      <c r="AJ22" s="341"/>
      <c r="AK22" s="341"/>
      <c r="AL22" s="543"/>
      <c r="AM22" s="344"/>
      <c r="AN22" s="341"/>
      <c r="AO22" s="341"/>
      <c r="AP22" s="341"/>
      <c r="AQ22" s="543"/>
      <c r="AR22" s="513"/>
      <c r="AS22" s="291" t="s">
        <v>380</v>
      </c>
      <c r="AT22" s="292" t="s">
        <v>381</v>
      </c>
      <c r="AU22" s="344"/>
      <c r="AV22" s="341"/>
      <c r="AW22" s="341"/>
      <c r="AX22" s="341"/>
      <c r="AY22" s="543"/>
      <c r="AZ22" s="341">
        <v>880000</v>
      </c>
      <c r="BA22" s="341">
        <v>880000</v>
      </c>
      <c r="BB22" s="341">
        <v>880000</v>
      </c>
      <c r="BC22" s="341">
        <v>909178</v>
      </c>
      <c r="BD22" s="543">
        <v>909178</v>
      </c>
      <c r="BE22" s="341"/>
      <c r="BF22" s="341"/>
      <c r="BG22" s="341"/>
      <c r="BH22" s="341"/>
      <c r="BI22" s="543"/>
      <c r="BJ22" s="341"/>
      <c r="BK22" s="341"/>
      <c r="BL22" s="341"/>
      <c r="BM22" s="341"/>
      <c r="BN22" s="543"/>
      <c r="BO22" s="341"/>
      <c r="BP22" s="341"/>
      <c r="BQ22" s="341"/>
      <c r="BR22" s="341"/>
      <c r="BS22" s="543"/>
      <c r="BT22" s="341"/>
      <c r="BU22" s="341"/>
      <c r="BV22" s="341"/>
      <c r="BW22" s="341"/>
      <c r="BX22" s="543"/>
      <c r="BY22" s="341"/>
      <c r="BZ22" s="341"/>
      <c r="CA22" s="341"/>
      <c r="CB22" s="341"/>
      <c r="CC22" s="543"/>
      <c r="CD22" s="343">
        <f t="shared" si="0"/>
        <v>880000</v>
      </c>
      <c r="CE22" s="343">
        <f t="shared" si="1"/>
        <v>880000</v>
      </c>
      <c r="CF22" s="343">
        <f t="shared" si="3"/>
        <v>880000</v>
      </c>
      <c r="CG22" s="343">
        <f t="shared" si="4"/>
        <v>919066</v>
      </c>
      <c r="CH22" s="343">
        <f t="shared" si="5"/>
        <v>919066</v>
      </c>
      <c r="CI22" s="519"/>
      <c r="CJ22" s="519"/>
      <c r="CK22" s="519"/>
      <c r="CL22" s="519"/>
      <c r="CM22" s="519"/>
    </row>
    <row r="23" spans="1:91" ht="30" x14ac:dyDescent="0.2">
      <c r="A23" s="517"/>
      <c r="B23" s="291" t="s">
        <v>853</v>
      </c>
      <c r="C23" s="296" t="s">
        <v>382</v>
      </c>
      <c r="D23" s="341"/>
      <c r="E23" s="341"/>
      <c r="F23" s="341"/>
      <c r="G23" s="341"/>
      <c r="H23" s="543"/>
      <c r="I23" s="341"/>
      <c r="J23" s="341"/>
      <c r="K23" s="341"/>
      <c r="L23" s="341"/>
      <c r="M23" s="543"/>
      <c r="N23" s="341"/>
      <c r="O23" s="341"/>
      <c r="P23" s="341"/>
      <c r="Q23" s="341"/>
      <c r="R23" s="543"/>
      <c r="S23" s="341"/>
      <c r="T23" s="341"/>
      <c r="U23" s="341"/>
      <c r="V23" s="341"/>
      <c r="W23" s="543"/>
      <c r="X23" s="341"/>
      <c r="Y23" s="341"/>
      <c r="Z23" s="341"/>
      <c r="AA23" s="341"/>
      <c r="AB23" s="543"/>
      <c r="AC23" s="341">
        <v>35995000</v>
      </c>
      <c r="AD23" s="341">
        <v>35995000</v>
      </c>
      <c r="AE23" s="341">
        <v>35995000</v>
      </c>
      <c r="AF23" s="341">
        <v>10236733</v>
      </c>
      <c r="AG23" s="543">
        <v>10236733</v>
      </c>
      <c r="AH23" s="341"/>
      <c r="AI23" s="341"/>
      <c r="AJ23" s="341"/>
      <c r="AK23" s="341"/>
      <c r="AL23" s="543"/>
      <c r="AM23" s="341"/>
      <c r="AN23" s="341"/>
      <c r="AO23" s="341"/>
      <c r="AP23" s="341"/>
      <c r="AQ23" s="543"/>
      <c r="AR23" s="282"/>
      <c r="AS23" s="291" t="s">
        <v>853</v>
      </c>
      <c r="AT23" s="296" t="s">
        <v>382</v>
      </c>
      <c r="AU23" s="341"/>
      <c r="AV23" s="341"/>
      <c r="AW23" s="341"/>
      <c r="AX23" s="341"/>
      <c r="AY23" s="543"/>
      <c r="AZ23" s="341"/>
      <c r="BA23" s="341"/>
      <c r="BB23" s="341"/>
      <c r="BC23" s="341"/>
      <c r="BD23" s="543"/>
      <c r="BE23" s="341"/>
      <c r="BF23" s="341">
        <v>306181</v>
      </c>
      <c r="BG23" s="341">
        <v>306181</v>
      </c>
      <c r="BH23" s="341">
        <v>537520</v>
      </c>
      <c r="BI23" s="543">
        <v>537520</v>
      </c>
      <c r="BJ23" s="341"/>
      <c r="BK23" s="341"/>
      <c r="BL23" s="341"/>
      <c r="BM23" s="341"/>
      <c r="BN23" s="543"/>
      <c r="BO23" s="341"/>
      <c r="BP23" s="341"/>
      <c r="BQ23" s="341"/>
      <c r="BR23" s="341"/>
      <c r="BS23" s="543"/>
      <c r="BT23" s="341"/>
      <c r="BU23" s="341"/>
      <c r="BV23" s="341"/>
      <c r="BW23" s="341"/>
      <c r="BX23" s="543"/>
      <c r="BY23" s="341"/>
      <c r="BZ23" s="341"/>
      <c r="CA23" s="341"/>
      <c r="CB23" s="341"/>
      <c r="CC23" s="543"/>
      <c r="CD23" s="343">
        <f t="shared" si="0"/>
        <v>35995000</v>
      </c>
      <c r="CE23" s="343">
        <f t="shared" si="1"/>
        <v>36301181</v>
      </c>
      <c r="CF23" s="343">
        <f t="shared" si="3"/>
        <v>36301181</v>
      </c>
      <c r="CG23" s="343">
        <f t="shared" si="4"/>
        <v>10774253</v>
      </c>
      <c r="CH23" s="343">
        <f t="shared" si="5"/>
        <v>10774253</v>
      </c>
      <c r="CI23" s="519"/>
      <c r="CJ23" s="519"/>
      <c r="CK23" s="519"/>
      <c r="CL23" s="519"/>
      <c r="CM23" s="519"/>
    </row>
    <row r="24" spans="1:91" ht="24" customHeight="1" x14ac:dyDescent="0.2">
      <c r="A24" s="517"/>
      <c r="B24" s="291" t="s">
        <v>383</v>
      </c>
      <c r="C24" s="296" t="s">
        <v>384</v>
      </c>
      <c r="D24" s="341"/>
      <c r="E24" s="341"/>
      <c r="F24" s="341"/>
      <c r="G24" s="341"/>
      <c r="H24" s="543"/>
      <c r="I24" s="341"/>
      <c r="J24" s="341"/>
      <c r="K24" s="341"/>
      <c r="L24" s="341"/>
      <c r="M24" s="543"/>
      <c r="N24" s="341"/>
      <c r="O24" s="341"/>
      <c r="P24" s="341"/>
      <c r="Q24" s="341"/>
      <c r="R24" s="543"/>
      <c r="S24" s="341"/>
      <c r="T24" s="341"/>
      <c r="U24" s="341"/>
      <c r="V24" s="341"/>
      <c r="W24" s="543"/>
      <c r="X24" s="341"/>
      <c r="Y24" s="341"/>
      <c r="Z24" s="341"/>
      <c r="AA24" s="341"/>
      <c r="AB24" s="543"/>
      <c r="AC24" s="341"/>
      <c r="AD24" s="341"/>
      <c r="AE24" s="341"/>
      <c r="AF24" s="341"/>
      <c r="AG24" s="543"/>
      <c r="AH24" s="341"/>
      <c r="AI24" s="341"/>
      <c r="AJ24" s="341"/>
      <c r="AK24" s="341"/>
      <c r="AL24" s="543"/>
      <c r="AM24" s="341"/>
      <c r="AN24" s="341"/>
      <c r="AO24" s="341"/>
      <c r="AP24" s="341"/>
      <c r="AQ24" s="543"/>
      <c r="AR24" s="282"/>
      <c r="AS24" s="291" t="s">
        <v>383</v>
      </c>
      <c r="AT24" s="296" t="s">
        <v>384</v>
      </c>
      <c r="AU24" s="341"/>
      <c r="AV24" s="341"/>
      <c r="AW24" s="341"/>
      <c r="AX24" s="341"/>
      <c r="AY24" s="543"/>
      <c r="AZ24" s="341"/>
      <c r="BA24" s="341"/>
      <c r="BB24" s="341"/>
      <c r="BC24" s="341"/>
      <c r="BD24" s="543"/>
      <c r="BE24" s="341"/>
      <c r="BF24" s="341"/>
      <c r="BG24" s="341"/>
      <c r="BH24" s="341"/>
      <c r="BI24" s="543"/>
      <c r="BJ24" s="341"/>
      <c r="BK24" s="341"/>
      <c r="BL24" s="341"/>
      <c r="BM24" s="341"/>
      <c r="BN24" s="543"/>
      <c r="BO24" s="341"/>
      <c r="BP24" s="341"/>
      <c r="BQ24" s="341"/>
      <c r="BR24" s="341"/>
      <c r="BS24" s="543"/>
      <c r="BT24" s="341"/>
      <c r="BU24" s="341"/>
      <c r="BV24" s="341"/>
      <c r="BW24" s="341"/>
      <c r="BX24" s="543"/>
      <c r="BY24" s="341"/>
      <c r="BZ24" s="341"/>
      <c r="CA24" s="341"/>
      <c r="CB24" s="341"/>
      <c r="CC24" s="543"/>
      <c r="CD24" s="343">
        <f t="shared" si="0"/>
        <v>0</v>
      </c>
      <c r="CE24" s="343">
        <f t="shared" si="1"/>
        <v>0</v>
      </c>
      <c r="CF24" s="343">
        <f t="shared" si="3"/>
        <v>0</v>
      </c>
      <c r="CG24" s="343">
        <f t="shared" si="4"/>
        <v>0</v>
      </c>
      <c r="CH24" s="343">
        <f t="shared" si="5"/>
        <v>0</v>
      </c>
      <c r="CI24" s="519"/>
      <c r="CJ24" s="519"/>
      <c r="CK24" s="519"/>
      <c r="CL24" s="519"/>
      <c r="CM24" s="519"/>
    </row>
    <row r="25" spans="1:91" ht="30" customHeight="1" x14ac:dyDescent="0.2">
      <c r="A25" s="517"/>
      <c r="B25" s="291" t="s">
        <v>385</v>
      </c>
      <c r="C25" s="296" t="s">
        <v>386</v>
      </c>
      <c r="D25" s="341"/>
      <c r="E25" s="341"/>
      <c r="F25" s="341"/>
      <c r="G25" s="341"/>
      <c r="H25" s="543"/>
      <c r="I25" s="341"/>
      <c r="J25" s="341"/>
      <c r="K25" s="341"/>
      <c r="L25" s="341"/>
      <c r="M25" s="543"/>
      <c r="N25" s="341"/>
      <c r="O25" s="341"/>
      <c r="P25" s="341"/>
      <c r="Q25" s="341"/>
      <c r="R25" s="543"/>
      <c r="S25" s="341"/>
      <c r="T25" s="341"/>
      <c r="U25" s="341"/>
      <c r="V25" s="341"/>
      <c r="W25" s="543"/>
      <c r="X25" s="341"/>
      <c r="Y25" s="341"/>
      <c r="Z25" s="341"/>
      <c r="AA25" s="341"/>
      <c r="AB25" s="543"/>
      <c r="AC25" s="341"/>
      <c r="AD25" s="341"/>
      <c r="AE25" s="341"/>
      <c r="AF25" s="341"/>
      <c r="AG25" s="543"/>
      <c r="AH25" s="341"/>
      <c r="AI25" s="341"/>
      <c r="AJ25" s="341"/>
      <c r="AK25" s="341"/>
      <c r="AL25" s="543"/>
      <c r="AM25" s="341"/>
      <c r="AN25" s="341"/>
      <c r="AO25" s="341"/>
      <c r="AP25" s="341"/>
      <c r="AQ25" s="543"/>
      <c r="AR25" s="282"/>
      <c r="AS25" s="291" t="s">
        <v>385</v>
      </c>
      <c r="AT25" s="296" t="s">
        <v>386</v>
      </c>
      <c r="AU25" s="341"/>
      <c r="AV25" s="341"/>
      <c r="AW25" s="341"/>
      <c r="AX25" s="341"/>
      <c r="AY25" s="543"/>
      <c r="AZ25" s="341"/>
      <c r="BA25" s="341"/>
      <c r="BB25" s="341"/>
      <c r="BC25" s="341"/>
      <c r="BD25" s="543"/>
      <c r="BE25" s="341"/>
      <c r="BF25" s="341"/>
      <c r="BG25" s="341"/>
      <c r="BH25" s="341"/>
      <c r="BI25" s="543"/>
      <c r="BJ25" s="341"/>
      <c r="BK25" s="341"/>
      <c r="BL25" s="341"/>
      <c r="BM25" s="341"/>
      <c r="BN25" s="543"/>
      <c r="BO25" s="341"/>
      <c r="BP25" s="341"/>
      <c r="BQ25" s="341"/>
      <c r="BR25" s="341"/>
      <c r="BS25" s="543"/>
      <c r="BT25" s="341"/>
      <c r="BU25" s="341"/>
      <c r="BV25" s="341"/>
      <c r="BW25" s="341"/>
      <c r="BX25" s="543"/>
      <c r="BY25" s="341"/>
      <c r="BZ25" s="341"/>
      <c r="CA25" s="341"/>
      <c r="CB25" s="341"/>
      <c r="CC25" s="543"/>
      <c r="CD25" s="343">
        <f t="shared" si="0"/>
        <v>0</v>
      </c>
      <c r="CE25" s="343">
        <f t="shared" si="1"/>
        <v>0</v>
      </c>
      <c r="CF25" s="343">
        <f t="shared" si="3"/>
        <v>0</v>
      </c>
      <c r="CG25" s="343">
        <f t="shared" si="4"/>
        <v>0</v>
      </c>
      <c r="CH25" s="343">
        <f t="shared" si="5"/>
        <v>0</v>
      </c>
      <c r="CI25" s="519"/>
      <c r="CJ25" s="519"/>
      <c r="CK25" s="519"/>
      <c r="CL25" s="519"/>
      <c r="CM25" s="519"/>
    </row>
    <row r="26" spans="1:91" ht="30" x14ac:dyDescent="0.2">
      <c r="A26" s="517"/>
      <c r="B26" s="291" t="s">
        <v>387</v>
      </c>
      <c r="C26" s="296" t="s">
        <v>388</v>
      </c>
      <c r="D26" s="341"/>
      <c r="E26" s="341"/>
      <c r="F26" s="341"/>
      <c r="G26" s="341"/>
      <c r="H26" s="543"/>
      <c r="I26" s="341"/>
      <c r="J26" s="341"/>
      <c r="K26" s="341"/>
      <c r="L26" s="341"/>
      <c r="M26" s="543"/>
      <c r="N26" s="341"/>
      <c r="O26" s="341"/>
      <c r="P26" s="341"/>
      <c r="Q26" s="341"/>
      <c r="R26" s="543"/>
      <c r="S26" s="341"/>
      <c r="T26" s="341"/>
      <c r="U26" s="341"/>
      <c r="V26" s="341">
        <v>2476500</v>
      </c>
      <c r="W26" s="543"/>
      <c r="X26" s="341"/>
      <c r="Y26" s="341"/>
      <c r="Z26" s="341"/>
      <c r="AA26" s="341"/>
      <c r="AB26" s="543"/>
      <c r="AC26" s="341">
        <v>636000</v>
      </c>
      <c r="AD26" s="341">
        <v>636000</v>
      </c>
      <c r="AE26" s="341">
        <v>636000</v>
      </c>
      <c r="AF26" s="341">
        <v>1646684</v>
      </c>
      <c r="AG26" s="543">
        <v>1646684</v>
      </c>
      <c r="AH26" s="341"/>
      <c r="AI26" s="341"/>
      <c r="AJ26" s="341"/>
      <c r="AK26" s="341"/>
      <c r="AL26" s="543"/>
      <c r="AM26" s="341"/>
      <c r="AN26" s="341"/>
      <c r="AO26" s="341"/>
      <c r="AP26" s="341"/>
      <c r="AQ26" s="543"/>
      <c r="AR26" s="282"/>
      <c r="AS26" s="291" t="s">
        <v>387</v>
      </c>
      <c r="AT26" s="296" t="s">
        <v>388</v>
      </c>
      <c r="AU26" s="341"/>
      <c r="AV26" s="341"/>
      <c r="AW26" s="341"/>
      <c r="AX26" s="341"/>
      <c r="AY26" s="543"/>
      <c r="AZ26" s="341"/>
      <c r="BA26" s="341"/>
      <c r="BB26" s="341"/>
      <c r="BC26" s="341"/>
      <c r="BD26" s="543"/>
      <c r="BE26" s="341">
        <v>449844</v>
      </c>
      <c r="BF26" s="341">
        <v>449844</v>
      </c>
      <c r="BG26" s="341">
        <v>449844</v>
      </c>
      <c r="BH26" s="341">
        <v>449844</v>
      </c>
      <c r="BI26" s="543">
        <v>449844</v>
      </c>
      <c r="BJ26" s="341"/>
      <c r="BK26" s="341"/>
      <c r="BL26" s="341"/>
      <c r="BM26" s="341"/>
      <c r="BN26" s="543"/>
      <c r="BO26" s="341"/>
      <c r="BP26" s="341"/>
      <c r="BQ26" s="341"/>
      <c r="BR26" s="341"/>
      <c r="BS26" s="543"/>
      <c r="BT26" s="341"/>
      <c r="BU26" s="341"/>
      <c r="BV26" s="341"/>
      <c r="BW26" s="341"/>
      <c r="BX26" s="543"/>
      <c r="BY26" s="341"/>
      <c r="BZ26" s="341"/>
      <c r="CA26" s="341"/>
      <c r="CB26" s="341"/>
      <c r="CC26" s="543"/>
      <c r="CD26" s="343">
        <f t="shared" si="0"/>
        <v>1085844</v>
      </c>
      <c r="CE26" s="343">
        <f t="shared" si="1"/>
        <v>1085844</v>
      </c>
      <c r="CF26" s="343">
        <f t="shared" si="3"/>
        <v>1085844</v>
      </c>
      <c r="CG26" s="343">
        <f t="shared" si="4"/>
        <v>4573028</v>
      </c>
      <c r="CH26" s="343">
        <f t="shared" si="5"/>
        <v>2096528</v>
      </c>
      <c r="CI26" s="519"/>
      <c r="CJ26" s="519"/>
      <c r="CK26" s="519"/>
      <c r="CL26" s="519"/>
      <c r="CM26" s="519"/>
    </row>
    <row r="27" spans="1:91" ht="15.75" x14ac:dyDescent="0.2">
      <c r="A27" s="517"/>
      <c r="B27" s="302"/>
      <c r="C27" s="310" t="s">
        <v>389</v>
      </c>
      <c r="D27" s="346">
        <f t="shared" ref="D27:BE27" si="77">SUM(D22:D26)</f>
        <v>0</v>
      </c>
      <c r="E27" s="346">
        <f t="shared" ref="E27" si="78">SUM(E22:E26)</f>
        <v>0</v>
      </c>
      <c r="F27" s="346">
        <f t="shared" ref="F27:H27" si="79">SUM(F22:F26)</f>
        <v>0</v>
      </c>
      <c r="G27" s="346">
        <f t="shared" si="79"/>
        <v>0</v>
      </c>
      <c r="H27" s="545">
        <f t="shared" si="79"/>
        <v>0</v>
      </c>
      <c r="I27" s="346">
        <f t="shared" si="77"/>
        <v>0</v>
      </c>
      <c r="J27" s="346">
        <f t="shared" ref="J27:M27" si="80">SUM(J22:J26)</f>
        <v>0</v>
      </c>
      <c r="K27" s="346">
        <f t="shared" ref="K27:L27" si="81">SUM(K22:K26)</f>
        <v>0</v>
      </c>
      <c r="L27" s="346">
        <f t="shared" si="81"/>
        <v>0</v>
      </c>
      <c r="M27" s="545">
        <f t="shared" si="80"/>
        <v>0</v>
      </c>
      <c r="N27" s="346">
        <f t="shared" si="77"/>
        <v>0</v>
      </c>
      <c r="O27" s="346">
        <f t="shared" ref="O27:R27" si="82">SUM(O22:O26)</f>
        <v>0</v>
      </c>
      <c r="P27" s="346">
        <f t="shared" ref="P27:Q27" si="83">SUM(P22:P26)</f>
        <v>0</v>
      </c>
      <c r="Q27" s="346">
        <f t="shared" si="83"/>
        <v>0</v>
      </c>
      <c r="R27" s="545">
        <f t="shared" si="82"/>
        <v>0</v>
      </c>
      <c r="S27" s="346">
        <f t="shared" si="77"/>
        <v>0</v>
      </c>
      <c r="T27" s="346">
        <f t="shared" ref="T27:W27" si="84">SUM(T22:T26)</f>
        <v>0</v>
      </c>
      <c r="U27" s="346">
        <f t="shared" ref="U27:V27" si="85">SUM(U22:U26)</f>
        <v>0</v>
      </c>
      <c r="V27" s="346">
        <f t="shared" si="85"/>
        <v>2476500</v>
      </c>
      <c r="W27" s="545">
        <f t="shared" si="84"/>
        <v>0</v>
      </c>
      <c r="X27" s="346">
        <f t="shared" si="77"/>
        <v>0</v>
      </c>
      <c r="Y27" s="346">
        <f t="shared" ref="Y27:AB27" si="86">SUM(Y22:Y26)</f>
        <v>0</v>
      </c>
      <c r="Z27" s="346">
        <f t="shared" ref="Z27:AA27" si="87">SUM(Z22:Z26)</f>
        <v>0</v>
      </c>
      <c r="AA27" s="346">
        <f t="shared" si="87"/>
        <v>0</v>
      </c>
      <c r="AB27" s="545">
        <f t="shared" si="86"/>
        <v>0</v>
      </c>
      <c r="AC27" s="346">
        <f t="shared" si="77"/>
        <v>36631000</v>
      </c>
      <c r="AD27" s="346">
        <f t="shared" ref="AD27:AG27" si="88">SUM(AD22:AD26)</f>
        <v>36631000</v>
      </c>
      <c r="AE27" s="346">
        <f t="shared" ref="AE27:AF27" si="89">SUM(AE22:AE26)</f>
        <v>36631000</v>
      </c>
      <c r="AF27" s="346">
        <f t="shared" si="89"/>
        <v>11893305</v>
      </c>
      <c r="AG27" s="545">
        <f t="shared" si="88"/>
        <v>11893305</v>
      </c>
      <c r="AH27" s="346">
        <f t="shared" si="77"/>
        <v>0</v>
      </c>
      <c r="AI27" s="346">
        <f t="shared" ref="AI27:AL27" si="90">SUM(AI22:AI26)</f>
        <v>0</v>
      </c>
      <c r="AJ27" s="346">
        <f t="shared" ref="AJ27:AK27" si="91">SUM(AJ22:AJ26)</f>
        <v>0</v>
      </c>
      <c r="AK27" s="346">
        <f t="shared" si="91"/>
        <v>0</v>
      </c>
      <c r="AL27" s="545">
        <f t="shared" si="90"/>
        <v>0</v>
      </c>
      <c r="AM27" s="346">
        <f t="shared" si="77"/>
        <v>0</v>
      </c>
      <c r="AN27" s="346">
        <f t="shared" ref="AN27:AQ27" si="92">SUM(AN22:AN26)</f>
        <v>0</v>
      </c>
      <c r="AO27" s="346">
        <f t="shared" ref="AO27:AP27" si="93">SUM(AO22:AO26)</f>
        <v>0</v>
      </c>
      <c r="AP27" s="346">
        <f t="shared" si="93"/>
        <v>0</v>
      </c>
      <c r="AQ27" s="545">
        <f t="shared" si="92"/>
        <v>0</v>
      </c>
      <c r="AR27" s="282"/>
      <c r="AS27" s="302"/>
      <c r="AT27" s="310" t="s">
        <v>389</v>
      </c>
      <c r="AU27" s="346">
        <f t="shared" si="77"/>
        <v>0</v>
      </c>
      <c r="AV27" s="346">
        <f t="shared" ref="AV27:AY27" si="94">SUM(AV22:AV26)</f>
        <v>0</v>
      </c>
      <c r="AW27" s="346">
        <f t="shared" ref="AW27:AX27" si="95">SUM(AW22:AW26)</f>
        <v>0</v>
      </c>
      <c r="AX27" s="346">
        <f t="shared" si="95"/>
        <v>0</v>
      </c>
      <c r="AY27" s="545">
        <f t="shared" si="94"/>
        <v>0</v>
      </c>
      <c r="AZ27" s="346">
        <f t="shared" si="77"/>
        <v>880000</v>
      </c>
      <c r="BA27" s="346">
        <f t="shared" ref="BA27:BD27" si="96">SUM(BA22:BA26)</f>
        <v>880000</v>
      </c>
      <c r="BB27" s="346">
        <f t="shared" ref="BB27:BC27" si="97">SUM(BB22:BB26)</f>
        <v>880000</v>
      </c>
      <c r="BC27" s="346">
        <f t="shared" si="97"/>
        <v>909178</v>
      </c>
      <c r="BD27" s="545">
        <f t="shared" si="96"/>
        <v>909178</v>
      </c>
      <c r="BE27" s="346">
        <f t="shared" si="77"/>
        <v>449844</v>
      </c>
      <c r="BF27" s="346">
        <f t="shared" ref="BF27:BI27" si="98">SUM(BF22:BF26)</f>
        <v>756025</v>
      </c>
      <c r="BG27" s="346">
        <f t="shared" ref="BG27:BH27" si="99">SUM(BG22:BG26)</f>
        <v>756025</v>
      </c>
      <c r="BH27" s="346">
        <f t="shared" si="99"/>
        <v>987364</v>
      </c>
      <c r="BI27" s="545">
        <f t="shared" si="98"/>
        <v>987364</v>
      </c>
      <c r="BJ27" s="346">
        <f>SUM(BJ23:BJ26)</f>
        <v>0</v>
      </c>
      <c r="BK27" s="346">
        <f t="shared" ref="BK27:BN27" si="100">SUM(BK22:BK26)</f>
        <v>0</v>
      </c>
      <c r="BL27" s="346">
        <f t="shared" ref="BL27:BM27" si="101">SUM(BL22:BL26)</f>
        <v>0</v>
      </c>
      <c r="BM27" s="346">
        <f t="shared" si="101"/>
        <v>0</v>
      </c>
      <c r="BN27" s="545">
        <f t="shared" si="100"/>
        <v>0</v>
      </c>
      <c r="BO27" s="346">
        <f>SUM(BO23:BO26)</f>
        <v>0</v>
      </c>
      <c r="BP27" s="346">
        <f t="shared" ref="BP27:BS27" si="102">SUM(BP22:BP26)</f>
        <v>0</v>
      </c>
      <c r="BQ27" s="346">
        <f t="shared" ref="BQ27:BR27" si="103">SUM(BQ22:BQ26)</f>
        <v>0</v>
      </c>
      <c r="BR27" s="346">
        <f t="shared" si="103"/>
        <v>0</v>
      </c>
      <c r="BS27" s="545">
        <f t="shared" si="102"/>
        <v>0</v>
      </c>
      <c r="BT27" s="346">
        <f>SUM(BT23:BT26)</f>
        <v>0</v>
      </c>
      <c r="BU27" s="346">
        <f t="shared" ref="BU27:BX27" si="104">SUM(BU22:BU26)</f>
        <v>0</v>
      </c>
      <c r="BV27" s="346">
        <f t="shared" ref="BV27:BW27" si="105">SUM(BV22:BV26)</f>
        <v>0</v>
      </c>
      <c r="BW27" s="346">
        <f t="shared" si="105"/>
        <v>0</v>
      </c>
      <c r="BX27" s="545">
        <f t="shared" si="104"/>
        <v>0</v>
      </c>
      <c r="BY27" s="346">
        <f>SUM(BY22:BY26)</f>
        <v>0</v>
      </c>
      <c r="BZ27" s="346">
        <f t="shared" ref="BZ27:CC27" si="106">SUM(BZ22:BZ26)</f>
        <v>0</v>
      </c>
      <c r="CA27" s="346">
        <f t="shared" ref="CA27:CB27" si="107">SUM(CA22:CA26)</f>
        <v>0</v>
      </c>
      <c r="CB27" s="346">
        <f t="shared" si="107"/>
        <v>0</v>
      </c>
      <c r="CC27" s="545">
        <f t="shared" si="106"/>
        <v>0</v>
      </c>
      <c r="CD27" s="346">
        <f t="shared" si="0"/>
        <v>37960844</v>
      </c>
      <c r="CE27" s="346">
        <f t="shared" si="1"/>
        <v>38267025</v>
      </c>
      <c r="CF27" s="346">
        <f t="shared" si="3"/>
        <v>38267025</v>
      </c>
      <c r="CG27" s="346">
        <f t="shared" si="4"/>
        <v>16266347</v>
      </c>
      <c r="CH27" s="346">
        <f t="shared" si="5"/>
        <v>13789847</v>
      </c>
      <c r="CI27" s="519"/>
      <c r="CJ27" s="519"/>
      <c r="CK27" s="519"/>
      <c r="CL27" s="519"/>
      <c r="CM27" s="519"/>
    </row>
    <row r="28" spans="1:91" ht="15.75" x14ac:dyDescent="0.2">
      <c r="A28" s="311" t="s">
        <v>390</v>
      </c>
      <c r="B28" s="292"/>
      <c r="C28" s="289" t="s">
        <v>391</v>
      </c>
      <c r="D28" s="341"/>
      <c r="E28" s="341"/>
      <c r="F28" s="341"/>
      <c r="G28" s="341"/>
      <c r="H28" s="543"/>
      <c r="I28" s="341"/>
      <c r="J28" s="341"/>
      <c r="K28" s="341"/>
      <c r="L28" s="341"/>
      <c r="M28" s="543"/>
      <c r="N28" s="341"/>
      <c r="O28" s="341"/>
      <c r="P28" s="341"/>
      <c r="Q28" s="341"/>
      <c r="R28" s="543"/>
      <c r="S28" s="341"/>
      <c r="T28" s="341"/>
      <c r="U28" s="341"/>
      <c r="V28" s="341"/>
      <c r="W28" s="543"/>
      <c r="X28" s="341"/>
      <c r="Y28" s="341"/>
      <c r="Z28" s="341"/>
      <c r="AA28" s="341"/>
      <c r="AB28" s="543"/>
      <c r="AC28" s="341"/>
      <c r="AD28" s="341"/>
      <c r="AE28" s="341"/>
      <c r="AF28" s="341"/>
      <c r="AG28" s="543"/>
      <c r="AH28" s="341"/>
      <c r="AI28" s="341"/>
      <c r="AJ28" s="341"/>
      <c r="AK28" s="341"/>
      <c r="AL28" s="543"/>
      <c r="AM28" s="341"/>
      <c r="AN28" s="341"/>
      <c r="AO28" s="341"/>
      <c r="AP28" s="341"/>
      <c r="AQ28" s="543"/>
      <c r="AR28" s="311" t="s">
        <v>390</v>
      </c>
      <c r="AS28" s="292"/>
      <c r="AT28" s="289" t="s">
        <v>391</v>
      </c>
      <c r="AU28" s="341"/>
      <c r="AV28" s="341"/>
      <c r="AW28" s="341"/>
      <c r="AX28" s="341"/>
      <c r="AY28" s="543"/>
      <c r="AZ28" s="341"/>
      <c r="BA28" s="341"/>
      <c r="BB28" s="341"/>
      <c r="BC28" s="341"/>
      <c r="BD28" s="543"/>
      <c r="BE28" s="341"/>
      <c r="BF28" s="341"/>
      <c r="BG28" s="341"/>
      <c r="BH28" s="341"/>
      <c r="BI28" s="543"/>
      <c r="BJ28" s="341"/>
      <c r="BK28" s="341"/>
      <c r="BL28" s="341"/>
      <c r="BM28" s="341"/>
      <c r="BN28" s="543"/>
      <c r="BO28" s="341"/>
      <c r="BP28" s="341"/>
      <c r="BQ28" s="341"/>
      <c r="BR28" s="341"/>
      <c r="BS28" s="543"/>
      <c r="BT28" s="341"/>
      <c r="BU28" s="341"/>
      <c r="BV28" s="341"/>
      <c r="BW28" s="341"/>
      <c r="BX28" s="543"/>
      <c r="BY28" s="341"/>
      <c r="BZ28" s="341"/>
      <c r="CA28" s="341"/>
      <c r="CB28" s="341"/>
      <c r="CC28" s="543"/>
      <c r="CD28" s="343">
        <f t="shared" si="0"/>
        <v>0</v>
      </c>
      <c r="CE28" s="343">
        <f t="shared" si="1"/>
        <v>0</v>
      </c>
      <c r="CF28" s="343">
        <f t="shared" si="3"/>
        <v>0</v>
      </c>
      <c r="CG28" s="343">
        <f t="shared" si="4"/>
        <v>0</v>
      </c>
      <c r="CH28" s="343">
        <f t="shared" si="5"/>
        <v>0</v>
      </c>
      <c r="CI28" s="519"/>
      <c r="CJ28" s="519"/>
      <c r="CK28" s="519"/>
      <c r="CL28" s="519"/>
      <c r="CM28" s="519"/>
    </row>
    <row r="29" spans="1:91" ht="27" customHeight="1" x14ac:dyDescent="0.2">
      <c r="A29" s="311"/>
      <c r="B29" s="291" t="s">
        <v>392</v>
      </c>
      <c r="C29" s="292" t="s">
        <v>393</v>
      </c>
      <c r="D29" s="341"/>
      <c r="E29" s="341"/>
      <c r="F29" s="341"/>
      <c r="G29" s="341"/>
      <c r="H29" s="543"/>
      <c r="I29" s="341"/>
      <c r="J29" s="341"/>
      <c r="K29" s="341"/>
      <c r="L29" s="341"/>
      <c r="M29" s="543"/>
      <c r="N29" s="341"/>
      <c r="O29" s="341"/>
      <c r="P29" s="341"/>
      <c r="Q29" s="341"/>
      <c r="R29" s="543"/>
      <c r="S29" s="341"/>
      <c r="T29" s="341"/>
      <c r="U29" s="341"/>
      <c r="V29" s="341"/>
      <c r="W29" s="543"/>
      <c r="X29" s="341"/>
      <c r="Y29" s="341"/>
      <c r="Z29" s="341"/>
      <c r="AA29" s="341"/>
      <c r="AB29" s="543"/>
      <c r="AC29" s="341"/>
      <c r="AD29" s="341"/>
      <c r="AE29" s="341"/>
      <c r="AF29" s="341"/>
      <c r="AG29" s="543"/>
      <c r="AH29" s="341"/>
      <c r="AI29" s="341"/>
      <c r="AJ29" s="341"/>
      <c r="AK29" s="341"/>
      <c r="AL29" s="543"/>
      <c r="AM29" s="341"/>
      <c r="AN29" s="341"/>
      <c r="AO29" s="341"/>
      <c r="AP29" s="341"/>
      <c r="AQ29" s="543"/>
      <c r="AR29" s="311"/>
      <c r="AS29" s="291" t="s">
        <v>392</v>
      </c>
      <c r="AT29" s="292" t="s">
        <v>393</v>
      </c>
      <c r="AU29" s="341"/>
      <c r="AV29" s="341"/>
      <c r="AW29" s="341"/>
      <c r="AX29" s="341"/>
      <c r="AY29" s="543"/>
      <c r="AZ29" s="341"/>
      <c r="BA29" s="341"/>
      <c r="BB29" s="341"/>
      <c r="BC29" s="341"/>
      <c r="BD29" s="543"/>
      <c r="BE29" s="341"/>
      <c r="BF29" s="341"/>
      <c r="BG29" s="341"/>
      <c r="BH29" s="341"/>
      <c r="BI29" s="543"/>
      <c r="BJ29" s="341"/>
      <c r="BK29" s="341"/>
      <c r="BL29" s="341"/>
      <c r="BM29" s="341"/>
      <c r="BN29" s="543"/>
      <c r="BO29" s="341"/>
      <c r="BP29" s="341"/>
      <c r="BQ29" s="341"/>
      <c r="BR29" s="341"/>
      <c r="BS29" s="543"/>
      <c r="BT29" s="341"/>
      <c r="BU29" s="341"/>
      <c r="BV29" s="341"/>
      <c r="BW29" s="341"/>
      <c r="BX29" s="543"/>
      <c r="BY29" s="341"/>
      <c r="BZ29" s="341"/>
      <c r="CA29" s="341"/>
      <c r="CB29" s="341"/>
      <c r="CC29" s="543"/>
      <c r="CD29" s="343">
        <f t="shared" si="0"/>
        <v>0</v>
      </c>
      <c r="CE29" s="343">
        <f t="shared" si="1"/>
        <v>0</v>
      </c>
      <c r="CF29" s="343">
        <f t="shared" si="3"/>
        <v>0</v>
      </c>
      <c r="CG29" s="343">
        <f t="shared" si="4"/>
        <v>0</v>
      </c>
      <c r="CH29" s="343">
        <f t="shared" si="5"/>
        <v>0</v>
      </c>
      <c r="CI29" s="519"/>
      <c r="CJ29" s="519"/>
      <c r="CK29" s="519"/>
      <c r="CL29" s="519"/>
      <c r="CM29" s="519"/>
    </row>
    <row r="30" spans="1:91" ht="28.5" customHeight="1" x14ac:dyDescent="0.2">
      <c r="A30" s="517"/>
      <c r="B30" s="291" t="s">
        <v>394</v>
      </c>
      <c r="C30" s="296" t="s">
        <v>395</v>
      </c>
      <c r="D30" s="341"/>
      <c r="E30" s="341"/>
      <c r="F30" s="341"/>
      <c r="G30" s="341"/>
      <c r="H30" s="543"/>
      <c r="I30" s="341"/>
      <c r="J30" s="341"/>
      <c r="K30" s="341"/>
      <c r="L30" s="341"/>
      <c r="M30" s="543"/>
      <c r="N30" s="341"/>
      <c r="O30" s="341"/>
      <c r="P30" s="341"/>
      <c r="Q30" s="341"/>
      <c r="R30" s="543"/>
      <c r="S30" s="341"/>
      <c r="T30" s="341"/>
      <c r="U30" s="341"/>
      <c r="V30" s="341"/>
      <c r="W30" s="543"/>
      <c r="X30" s="341"/>
      <c r="Y30" s="341"/>
      <c r="Z30" s="341"/>
      <c r="AA30" s="341"/>
      <c r="AB30" s="543"/>
      <c r="AC30" s="341"/>
      <c r="AD30" s="341"/>
      <c r="AE30" s="341"/>
      <c r="AF30" s="341"/>
      <c r="AG30" s="543"/>
      <c r="AH30" s="341"/>
      <c r="AI30" s="341"/>
      <c r="AJ30" s="341"/>
      <c r="AK30" s="341"/>
      <c r="AL30" s="543"/>
      <c r="AM30" s="341"/>
      <c r="AN30" s="341"/>
      <c r="AO30" s="341"/>
      <c r="AP30" s="341"/>
      <c r="AQ30" s="543"/>
      <c r="AR30" s="282"/>
      <c r="AS30" s="291" t="s">
        <v>394</v>
      </c>
      <c r="AT30" s="296" t="s">
        <v>395</v>
      </c>
      <c r="AU30" s="341"/>
      <c r="AV30" s="341"/>
      <c r="AW30" s="341"/>
      <c r="AX30" s="341"/>
      <c r="AY30" s="543"/>
      <c r="AZ30" s="341"/>
      <c r="BA30" s="341"/>
      <c r="BB30" s="341"/>
      <c r="BC30" s="341"/>
      <c r="BD30" s="543"/>
      <c r="BE30" s="341"/>
      <c r="BF30" s="341"/>
      <c r="BG30" s="341"/>
      <c r="BH30" s="341"/>
      <c r="BI30" s="543"/>
      <c r="BJ30" s="341"/>
      <c r="BK30" s="341"/>
      <c r="BL30" s="341"/>
      <c r="BM30" s="341"/>
      <c r="BN30" s="543"/>
      <c r="BO30" s="341"/>
      <c r="BP30" s="341"/>
      <c r="BQ30" s="341"/>
      <c r="BR30" s="341"/>
      <c r="BS30" s="543"/>
      <c r="BT30" s="341"/>
      <c r="BU30" s="341"/>
      <c r="BV30" s="341"/>
      <c r="BW30" s="341"/>
      <c r="BX30" s="543"/>
      <c r="BY30" s="341"/>
      <c r="BZ30" s="341"/>
      <c r="CA30" s="341"/>
      <c r="CB30" s="341"/>
      <c r="CC30" s="543"/>
      <c r="CD30" s="343">
        <f t="shared" si="0"/>
        <v>0</v>
      </c>
      <c r="CE30" s="343">
        <f t="shared" si="1"/>
        <v>0</v>
      </c>
      <c r="CF30" s="343">
        <f t="shared" si="3"/>
        <v>0</v>
      </c>
      <c r="CG30" s="343">
        <f t="shared" si="4"/>
        <v>0</v>
      </c>
      <c r="CH30" s="343">
        <f t="shared" si="5"/>
        <v>0</v>
      </c>
      <c r="CI30" s="519"/>
      <c r="CJ30" s="519"/>
      <c r="CK30" s="519"/>
      <c r="CL30" s="519"/>
      <c r="CM30" s="519"/>
    </row>
    <row r="31" spans="1:91" ht="27" customHeight="1" x14ac:dyDescent="0.2">
      <c r="A31" s="517"/>
      <c r="B31" s="291" t="s">
        <v>396</v>
      </c>
      <c r="C31" s="296" t="s">
        <v>397</v>
      </c>
      <c r="D31" s="341"/>
      <c r="E31" s="341"/>
      <c r="F31" s="341"/>
      <c r="G31" s="341"/>
      <c r="H31" s="543"/>
      <c r="I31" s="341"/>
      <c r="J31" s="341"/>
      <c r="K31" s="341"/>
      <c r="L31" s="341"/>
      <c r="M31" s="543"/>
      <c r="N31" s="341"/>
      <c r="O31" s="341"/>
      <c r="P31" s="341"/>
      <c r="Q31" s="341"/>
      <c r="R31" s="543"/>
      <c r="S31" s="341"/>
      <c r="T31" s="341"/>
      <c r="U31" s="341"/>
      <c r="V31" s="341"/>
      <c r="W31" s="543"/>
      <c r="X31" s="341"/>
      <c r="Y31" s="341"/>
      <c r="Z31" s="341"/>
      <c r="AA31" s="341"/>
      <c r="AB31" s="543"/>
      <c r="AC31" s="341"/>
      <c r="AD31" s="341"/>
      <c r="AE31" s="341"/>
      <c r="AF31" s="341"/>
      <c r="AG31" s="543"/>
      <c r="AH31" s="341"/>
      <c r="AI31" s="341"/>
      <c r="AJ31" s="341"/>
      <c r="AK31" s="341"/>
      <c r="AL31" s="543"/>
      <c r="AM31" s="341"/>
      <c r="AN31" s="341"/>
      <c r="AO31" s="341"/>
      <c r="AP31" s="341"/>
      <c r="AQ31" s="543"/>
      <c r="AR31" s="282"/>
      <c r="AS31" s="291" t="s">
        <v>396</v>
      </c>
      <c r="AT31" s="296" t="s">
        <v>397</v>
      </c>
      <c r="AU31" s="341"/>
      <c r="AV31" s="341"/>
      <c r="AW31" s="341"/>
      <c r="AX31" s="341"/>
      <c r="AY31" s="543"/>
      <c r="AZ31" s="341"/>
      <c r="BA31" s="341"/>
      <c r="BB31" s="341"/>
      <c r="BC31" s="341"/>
      <c r="BD31" s="543"/>
      <c r="BE31" s="341"/>
      <c r="BF31" s="341"/>
      <c r="BG31" s="341"/>
      <c r="BH31" s="341"/>
      <c r="BI31" s="543"/>
      <c r="BJ31" s="341"/>
      <c r="BK31" s="341"/>
      <c r="BL31" s="341"/>
      <c r="BM31" s="341"/>
      <c r="BN31" s="543"/>
      <c r="BO31" s="341"/>
      <c r="BP31" s="341"/>
      <c r="BQ31" s="341"/>
      <c r="BR31" s="341"/>
      <c r="BS31" s="543"/>
      <c r="BT31" s="341"/>
      <c r="BU31" s="341"/>
      <c r="BV31" s="341"/>
      <c r="BW31" s="341"/>
      <c r="BX31" s="543"/>
      <c r="BY31" s="341"/>
      <c r="BZ31" s="341"/>
      <c r="CA31" s="341"/>
      <c r="CB31" s="341"/>
      <c r="CC31" s="543"/>
      <c r="CD31" s="343">
        <f t="shared" si="0"/>
        <v>0</v>
      </c>
      <c r="CE31" s="343">
        <f t="shared" si="1"/>
        <v>0</v>
      </c>
      <c r="CF31" s="343">
        <f t="shared" si="3"/>
        <v>0</v>
      </c>
      <c r="CG31" s="343">
        <f t="shared" si="4"/>
        <v>0</v>
      </c>
      <c r="CH31" s="343">
        <f t="shared" si="5"/>
        <v>0</v>
      </c>
      <c r="CI31" s="519"/>
      <c r="CJ31" s="519"/>
      <c r="CK31" s="519"/>
      <c r="CL31" s="519"/>
      <c r="CM31" s="519"/>
    </row>
    <row r="32" spans="1:91" ht="30" x14ac:dyDescent="0.2">
      <c r="A32" s="517"/>
      <c r="B32" s="291" t="s">
        <v>398</v>
      </c>
      <c r="C32" s="296" t="s">
        <v>854</v>
      </c>
      <c r="D32" s="341"/>
      <c r="E32" s="341"/>
      <c r="F32" s="341"/>
      <c r="G32" s="341"/>
      <c r="H32" s="543"/>
      <c r="I32" s="341"/>
      <c r="J32" s="341"/>
      <c r="K32" s="341"/>
      <c r="L32" s="341"/>
      <c r="M32" s="543"/>
      <c r="N32" s="341">
        <v>4514400</v>
      </c>
      <c r="O32" s="341">
        <v>4514400</v>
      </c>
      <c r="P32" s="341">
        <v>4514400</v>
      </c>
      <c r="Q32" s="341">
        <v>4569700</v>
      </c>
      <c r="R32" s="543">
        <v>4569700</v>
      </c>
      <c r="S32" s="341"/>
      <c r="T32" s="341"/>
      <c r="U32" s="341"/>
      <c r="V32" s="341"/>
      <c r="W32" s="543"/>
      <c r="X32" s="341"/>
      <c r="Y32" s="341"/>
      <c r="Z32" s="341"/>
      <c r="AA32" s="341"/>
      <c r="AB32" s="543"/>
      <c r="AC32" s="341"/>
      <c r="AD32" s="341"/>
      <c r="AE32" s="341"/>
      <c r="AF32" s="341"/>
      <c r="AG32" s="543"/>
      <c r="AH32" s="341"/>
      <c r="AI32" s="341"/>
      <c r="AJ32" s="341"/>
      <c r="AK32" s="341"/>
      <c r="AL32" s="543"/>
      <c r="AM32" s="341"/>
      <c r="AN32" s="341"/>
      <c r="AO32" s="341"/>
      <c r="AP32" s="341"/>
      <c r="AQ32" s="543"/>
      <c r="AR32" s="282"/>
      <c r="AS32" s="291" t="s">
        <v>398</v>
      </c>
      <c r="AT32" s="296" t="s">
        <v>854</v>
      </c>
      <c r="AU32" s="341"/>
      <c r="AV32" s="341"/>
      <c r="AW32" s="341"/>
      <c r="AX32" s="341"/>
      <c r="AY32" s="543"/>
      <c r="AZ32" s="341"/>
      <c r="BA32" s="341"/>
      <c r="BB32" s="341"/>
      <c r="BC32" s="341"/>
      <c r="BD32" s="543"/>
      <c r="BE32" s="341"/>
      <c r="BF32" s="341"/>
      <c r="BG32" s="341"/>
      <c r="BH32" s="341"/>
      <c r="BI32" s="543"/>
      <c r="BJ32" s="341"/>
      <c r="BK32" s="341"/>
      <c r="BL32" s="341"/>
      <c r="BM32" s="341"/>
      <c r="BN32" s="543"/>
      <c r="BO32" s="341"/>
      <c r="BP32" s="341"/>
      <c r="BQ32" s="341"/>
      <c r="BR32" s="341"/>
      <c r="BS32" s="543"/>
      <c r="BT32" s="341"/>
      <c r="BU32" s="341"/>
      <c r="BV32" s="341"/>
      <c r="BW32" s="341"/>
      <c r="BX32" s="543"/>
      <c r="BY32" s="341"/>
      <c r="BZ32" s="341"/>
      <c r="CA32" s="341"/>
      <c r="CB32" s="341"/>
      <c r="CC32" s="543"/>
      <c r="CD32" s="343">
        <f t="shared" si="0"/>
        <v>4514400</v>
      </c>
      <c r="CE32" s="343">
        <f t="shared" si="1"/>
        <v>4514400</v>
      </c>
      <c r="CF32" s="343">
        <f t="shared" si="3"/>
        <v>4514400</v>
      </c>
      <c r="CG32" s="343">
        <f t="shared" si="4"/>
        <v>4569700</v>
      </c>
      <c r="CH32" s="343">
        <f t="shared" si="5"/>
        <v>4569700</v>
      </c>
      <c r="CI32" s="519"/>
      <c r="CJ32" s="519"/>
      <c r="CK32" s="519"/>
      <c r="CL32" s="519"/>
      <c r="CM32" s="519"/>
    </row>
    <row r="33" spans="1:91" ht="30" customHeight="1" x14ac:dyDescent="0.2">
      <c r="A33" s="517"/>
      <c r="B33" s="291" t="s">
        <v>399</v>
      </c>
      <c r="C33" s="296" t="s">
        <v>400</v>
      </c>
      <c r="D33" s="341"/>
      <c r="E33" s="341"/>
      <c r="F33" s="341"/>
      <c r="G33" s="341"/>
      <c r="H33" s="543"/>
      <c r="I33" s="341"/>
      <c r="J33" s="341"/>
      <c r="K33" s="341"/>
      <c r="L33" s="341"/>
      <c r="M33" s="543"/>
      <c r="N33" s="341">
        <v>157200</v>
      </c>
      <c r="O33" s="341">
        <v>157200</v>
      </c>
      <c r="P33" s="341">
        <v>157200</v>
      </c>
      <c r="Q33" s="341">
        <v>157200</v>
      </c>
      <c r="R33" s="543">
        <v>157200</v>
      </c>
      <c r="S33" s="341"/>
      <c r="T33" s="341"/>
      <c r="U33" s="341"/>
      <c r="V33" s="341"/>
      <c r="W33" s="543"/>
      <c r="X33" s="341"/>
      <c r="Y33" s="341"/>
      <c r="Z33" s="341"/>
      <c r="AA33" s="341"/>
      <c r="AB33" s="543"/>
      <c r="AC33" s="341"/>
      <c r="AD33" s="341"/>
      <c r="AE33" s="341"/>
      <c r="AF33" s="341"/>
      <c r="AG33" s="543"/>
      <c r="AH33" s="341"/>
      <c r="AI33" s="341"/>
      <c r="AJ33" s="341"/>
      <c r="AK33" s="341"/>
      <c r="AL33" s="543"/>
      <c r="AM33" s="341"/>
      <c r="AN33" s="341"/>
      <c r="AO33" s="341"/>
      <c r="AP33" s="341"/>
      <c r="AQ33" s="543"/>
      <c r="AR33" s="282"/>
      <c r="AS33" s="291" t="s">
        <v>399</v>
      </c>
      <c r="AT33" s="296" t="s">
        <v>400</v>
      </c>
      <c r="AU33" s="341"/>
      <c r="AV33" s="341"/>
      <c r="AW33" s="341"/>
      <c r="AX33" s="341"/>
      <c r="AY33" s="543"/>
      <c r="AZ33" s="341"/>
      <c r="BA33" s="341"/>
      <c r="BB33" s="341"/>
      <c r="BC33" s="341"/>
      <c r="BD33" s="543"/>
      <c r="BE33" s="341"/>
      <c r="BF33" s="341"/>
      <c r="BG33" s="341"/>
      <c r="BH33" s="341"/>
      <c r="BI33" s="543"/>
      <c r="BJ33" s="341"/>
      <c r="BK33" s="341"/>
      <c r="BL33" s="341"/>
      <c r="BM33" s="341"/>
      <c r="BN33" s="543"/>
      <c r="BO33" s="341"/>
      <c r="BP33" s="341"/>
      <c r="BQ33" s="341"/>
      <c r="BR33" s="341"/>
      <c r="BS33" s="543"/>
      <c r="BT33" s="341"/>
      <c r="BU33" s="341"/>
      <c r="BV33" s="341"/>
      <c r="BW33" s="341"/>
      <c r="BX33" s="543"/>
      <c r="BY33" s="341"/>
      <c r="BZ33" s="341"/>
      <c r="CA33" s="341"/>
      <c r="CB33" s="341"/>
      <c r="CC33" s="543"/>
      <c r="CD33" s="343">
        <f t="shared" si="0"/>
        <v>157200</v>
      </c>
      <c r="CE33" s="343">
        <f t="shared" si="1"/>
        <v>157200</v>
      </c>
      <c r="CF33" s="343">
        <f t="shared" si="3"/>
        <v>157200</v>
      </c>
      <c r="CG33" s="343">
        <f t="shared" si="4"/>
        <v>157200</v>
      </c>
      <c r="CH33" s="343">
        <f t="shared" si="5"/>
        <v>157200</v>
      </c>
      <c r="CI33" s="519"/>
      <c r="CJ33" s="519"/>
      <c r="CK33" s="519"/>
      <c r="CL33" s="519"/>
      <c r="CM33" s="519"/>
    </row>
    <row r="34" spans="1:91" ht="15.75" x14ac:dyDescent="0.2">
      <c r="A34" s="517"/>
      <c r="B34" s="302"/>
      <c r="C34" s="310" t="s">
        <v>401</v>
      </c>
      <c r="D34" s="346">
        <f t="shared" ref="D34:BE34" si="108">SUM(D29:D33)</f>
        <v>0</v>
      </c>
      <c r="E34" s="346">
        <f t="shared" ref="E34" si="109">SUM(E29:E33)</f>
        <v>0</v>
      </c>
      <c r="F34" s="346">
        <f t="shared" ref="F34:H34" si="110">SUM(F29:F33)</f>
        <v>0</v>
      </c>
      <c r="G34" s="346">
        <f t="shared" si="110"/>
        <v>0</v>
      </c>
      <c r="H34" s="545">
        <f t="shared" si="110"/>
        <v>0</v>
      </c>
      <c r="I34" s="346">
        <f t="shared" si="108"/>
        <v>0</v>
      </c>
      <c r="J34" s="346">
        <f t="shared" ref="J34:M34" si="111">SUM(J29:J33)</f>
        <v>0</v>
      </c>
      <c r="K34" s="346">
        <f t="shared" ref="K34:L34" si="112">SUM(K29:K33)</f>
        <v>0</v>
      </c>
      <c r="L34" s="346">
        <f t="shared" si="112"/>
        <v>0</v>
      </c>
      <c r="M34" s="545">
        <f t="shared" si="111"/>
        <v>0</v>
      </c>
      <c r="N34" s="346">
        <f t="shared" si="108"/>
        <v>4671600</v>
      </c>
      <c r="O34" s="346">
        <f t="shared" ref="O34:R34" si="113">SUM(O29:O33)</f>
        <v>4671600</v>
      </c>
      <c r="P34" s="346">
        <f t="shared" ref="P34:Q34" si="114">SUM(P29:P33)</f>
        <v>4671600</v>
      </c>
      <c r="Q34" s="346">
        <f t="shared" si="114"/>
        <v>4726900</v>
      </c>
      <c r="R34" s="545">
        <f t="shared" si="113"/>
        <v>4726900</v>
      </c>
      <c r="S34" s="346">
        <f t="shared" si="108"/>
        <v>0</v>
      </c>
      <c r="T34" s="346">
        <f t="shared" ref="T34:W34" si="115">SUM(T29:T33)</f>
        <v>0</v>
      </c>
      <c r="U34" s="346">
        <f t="shared" ref="U34:V34" si="116">SUM(U29:U33)</f>
        <v>0</v>
      </c>
      <c r="V34" s="346">
        <f t="shared" si="116"/>
        <v>0</v>
      </c>
      <c r="W34" s="545">
        <f t="shared" si="115"/>
        <v>0</v>
      </c>
      <c r="X34" s="346">
        <f t="shared" si="108"/>
        <v>0</v>
      </c>
      <c r="Y34" s="346">
        <f t="shared" ref="Y34:AB34" si="117">SUM(Y29:Y33)</f>
        <v>0</v>
      </c>
      <c r="Z34" s="346">
        <f t="shared" ref="Z34:AA34" si="118">SUM(Z29:Z33)</f>
        <v>0</v>
      </c>
      <c r="AA34" s="346">
        <f t="shared" si="118"/>
        <v>0</v>
      </c>
      <c r="AB34" s="545">
        <f t="shared" si="117"/>
        <v>0</v>
      </c>
      <c r="AC34" s="346">
        <f t="shared" si="108"/>
        <v>0</v>
      </c>
      <c r="AD34" s="346">
        <f t="shared" ref="AD34:AG34" si="119">SUM(AD29:AD33)</f>
        <v>0</v>
      </c>
      <c r="AE34" s="346">
        <f t="shared" ref="AE34:AF34" si="120">SUM(AE29:AE33)</f>
        <v>0</v>
      </c>
      <c r="AF34" s="346">
        <f t="shared" si="120"/>
        <v>0</v>
      </c>
      <c r="AG34" s="545">
        <f t="shared" si="119"/>
        <v>0</v>
      </c>
      <c r="AH34" s="346">
        <f t="shared" si="108"/>
        <v>0</v>
      </c>
      <c r="AI34" s="346">
        <f t="shared" ref="AI34:AL34" si="121">SUM(AI29:AI33)</f>
        <v>0</v>
      </c>
      <c r="AJ34" s="346">
        <f t="shared" ref="AJ34:AK34" si="122">SUM(AJ29:AJ33)</f>
        <v>0</v>
      </c>
      <c r="AK34" s="346">
        <f t="shared" si="122"/>
        <v>0</v>
      </c>
      <c r="AL34" s="545">
        <f t="shared" si="121"/>
        <v>0</v>
      </c>
      <c r="AM34" s="346">
        <f t="shared" si="108"/>
        <v>0</v>
      </c>
      <c r="AN34" s="346">
        <f t="shared" ref="AN34:AQ34" si="123">SUM(AN29:AN33)</f>
        <v>0</v>
      </c>
      <c r="AO34" s="346">
        <f t="shared" ref="AO34:AP34" si="124">SUM(AO29:AO33)</f>
        <v>0</v>
      </c>
      <c r="AP34" s="346">
        <f t="shared" si="124"/>
        <v>0</v>
      </c>
      <c r="AQ34" s="545">
        <f t="shared" si="123"/>
        <v>0</v>
      </c>
      <c r="AR34" s="282"/>
      <c r="AS34" s="302"/>
      <c r="AT34" s="310" t="s">
        <v>401</v>
      </c>
      <c r="AU34" s="346">
        <f t="shared" si="108"/>
        <v>0</v>
      </c>
      <c r="AV34" s="346">
        <f t="shared" ref="AV34:AY34" si="125">SUM(AV29:AV33)</f>
        <v>0</v>
      </c>
      <c r="AW34" s="346">
        <f t="shared" ref="AW34:AX34" si="126">SUM(AW29:AW33)</f>
        <v>0</v>
      </c>
      <c r="AX34" s="346">
        <f t="shared" si="126"/>
        <v>0</v>
      </c>
      <c r="AY34" s="545">
        <f t="shared" si="125"/>
        <v>0</v>
      </c>
      <c r="AZ34" s="346">
        <f t="shared" si="108"/>
        <v>0</v>
      </c>
      <c r="BA34" s="346">
        <f t="shared" ref="BA34:BD34" si="127">SUM(BA29:BA33)</f>
        <v>0</v>
      </c>
      <c r="BB34" s="346">
        <f t="shared" ref="BB34:BC34" si="128">SUM(BB29:BB33)</f>
        <v>0</v>
      </c>
      <c r="BC34" s="346">
        <f t="shared" si="128"/>
        <v>0</v>
      </c>
      <c r="BD34" s="545">
        <f t="shared" si="127"/>
        <v>0</v>
      </c>
      <c r="BE34" s="346">
        <f t="shared" si="108"/>
        <v>0</v>
      </c>
      <c r="BF34" s="346">
        <f t="shared" ref="BF34:BI34" si="129">SUM(BF29:BF33)</f>
        <v>0</v>
      </c>
      <c r="BG34" s="346">
        <f t="shared" ref="BG34:BH34" si="130">SUM(BG29:BG33)</f>
        <v>0</v>
      </c>
      <c r="BH34" s="346">
        <f t="shared" si="130"/>
        <v>0</v>
      </c>
      <c r="BI34" s="545">
        <f t="shared" si="129"/>
        <v>0</v>
      </c>
      <c r="BJ34" s="346">
        <f>SUM(BJ30:BJ33)</f>
        <v>0</v>
      </c>
      <c r="BK34" s="346">
        <f t="shared" ref="BK34:BN34" si="131">SUM(BK29:BK33)</f>
        <v>0</v>
      </c>
      <c r="BL34" s="346">
        <f t="shared" ref="BL34:BM34" si="132">SUM(BL29:BL33)</f>
        <v>0</v>
      </c>
      <c r="BM34" s="346">
        <f t="shared" si="132"/>
        <v>0</v>
      </c>
      <c r="BN34" s="545">
        <f t="shared" si="131"/>
        <v>0</v>
      </c>
      <c r="BO34" s="346">
        <f>SUM(BO30:BO33)</f>
        <v>0</v>
      </c>
      <c r="BP34" s="346">
        <f t="shared" ref="BP34:BS34" si="133">SUM(BP29:BP33)</f>
        <v>0</v>
      </c>
      <c r="BQ34" s="346">
        <f t="shared" ref="BQ34:BR34" si="134">SUM(BQ29:BQ33)</f>
        <v>0</v>
      </c>
      <c r="BR34" s="346">
        <f t="shared" si="134"/>
        <v>0</v>
      </c>
      <c r="BS34" s="545">
        <f t="shared" si="133"/>
        <v>0</v>
      </c>
      <c r="BT34" s="346">
        <f>SUM(BT30:BT33)</f>
        <v>0</v>
      </c>
      <c r="BU34" s="346">
        <f t="shared" ref="BU34:BX34" si="135">SUM(BU29:BU33)</f>
        <v>0</v>
      </c>
      <c r="BV34" s="346">
        <f t="shared" ref="BV34:BW34" si="136">SUM(BV29:BV33)</f>
        <v>0</v>
      </c>
      <c r="BW34" s="346">
        <f t="shared" si="136"/>
        <v>0</v>
      </c>
      <c r="BX34" s="545">
        <f t="shared" si="135"/>
        <v>0</v>
      </c>
      <c r="BY34" s="346">
        <f>SUM(BY29:BY33)</f>
        <v>0</v>
      </c>
      <c r="BZ34" s="346">
        <f t="shared" ref="BZ34:CC34" si="137">SUM(BZ29:BZ33)</f>
        <v>0</v>
      </c>
      <c r="CA34" s="346">
        <f t="shared" ref="CA34:CB34" si="138">SUM(CA29:CA33)</f>
        <v>0</v>
      </c>
      <c r="CB34" s="346">
        <f t="shared" si="138"/>
        <v>0</v>
      </c>
      <c r="CC34" s="545">
        <f t="shared" si="137"/>
        <v>0</v>
      </c>
      <c r="CD34" s="346">
        <f t="shared" si="0"/>
        <v>4671600</v>
      </c>
      <c r="CE34" s="346">
        <f t="shared" si="1"/>
        <v>4671600</v>
      </c>
      <c r="CF34" s="346">
        <f t="shared" si="3"/>
        <v>4671600</v>
      </c>
      <c r="CG34" s="346">
        <f t="shared" si="4"/>
        <v>4726900</v>
      </c>
      <c r="CH34" s="346">
        <f t="shared" si="5"/>
        <v>4726900</v>
      </c>
      <c r="CI34" s="519"/>
      <c r="CJ34" s="519"/>
      <c r="CK34" s="519"/>
      <c r="CL34" s="519"/>
      <c r="CM34" s="519"/>
    </row>
    <row r="35" spans="1:91" ht="31.5" x14ac:dyDescent="0.2">
      <c r="A35" s="311" t="s">
        <v>402</v>
      </c>
      <c r="B35" s="292"/>
      <c r="C35" s="289" t="s">
        <v>403</v>
      </c>
      <c r="D35" s="341"/>
      <c r="E35" s="341"/>
      <c r="F35" s="341"/>
      <c r="G35" s="341"/>
      <c r="H35" s="543"/>
      <c r="I35" s="341"/>
      <c r="J35" s="341"/>
      <c r="K35" s="341"/>
      <c r="L35" s="341"/>
      <c r="M35" s="543"/>
      <c r="N35" s="341"/>
      <c r="O35" s="341"/>
      <c r="P35" s="341"/>
      <c r="Q35" s="341"/>
      <c r="R35" s="543"/>
      <c r="S35" s="341"/>
      <c r="T35" s="341"/>
      <c r="U35" s="341"/>
      <c r="V35" s="341"/>
      <c r="W35" s="543"/>
      <c r="X35" s="341"/>
      <c r="Y35" s="341"/>
      <c r="Z35" s="341"/>
      <c r="AA35" s="341"/>
      <c r="AB35" s="543"/>
      <c r="AC35" s="341"/>
      <c r="AD35" s="341"/>
      <c r="AE35" s="341"/>
      <c r="AF35" s="341"/>
      <c r="AG35" s="543"/>
      <c r="AH35" s="341"/>
      <c r="AI35" s="341"/>
      <c r="AJ35" s="341"/>
      <c r="AK35" s="341"/>
      <c r="AL35" s="543"/>
      <c r="AM35" s="341"/>
      <c r="AN35" s="341"/>
      <c r="AO35" s="341"/>
      <c r="AP35" s="341"/>
      <c r="AQ35" s="543"/>
      <c r="AR35" s="311" t="s">
        <v>402</v>
      </c>
      <c r="AS35" s="292"/>
      <c r="AT35" s="289" t="s">
        <v>403</v>
      </c>
      <c r="AU35" s="341"/>
      <c r="AV35" s="341"/>
      <c r="AW35" s="341"/>
      <c r="AX35" s="341"/>
      <c r="AY35" s="543"/>
      <c r="AZ35" s="341"/>
      <c r="BA35" s="341"/>
      <c r="BB35" s="341"/>
      <c r="BC35" s="341"/>
      <c r="BD35" s="543"/>
      <c r="BE35" s="341"/>
      <c r="BF35" s="341"/>
      <c r="BG35" s="341"/>
      <c r="BH35" s="341"/>
      <c r="BI35" s="543"/>
      <c r="BJ35" s="341"/>
      <c r="BK35" s="341"/>
      <c r="BL35" s="341"/>
      <c r="BM35" s="341"/>
      <c r="BN35" s="543"/>
      <c r="BO35" s="341"/>
      <c r="BP35" s="341"/>
      <c r="BQ35" s="341"/>
      <c r="BR35" s="341"/>
      <c r="BS35" s="543"/>
      <c r="BT35" s="341"/>
      <c r="BU35" s="341"/>
      <c r="BV35" s="341"/>
      <c r="BW35" s="341"/>
      <c r="BX35" s="543"/>
      <c r="BY35" s="341"/>
      <c r="BZ35" s="341"/>
      <c r="CA35" s="341"/>
      <c r="CB35" s="341"/>
      <c r="CC35" s="543"/>
      <c r="CD35" s="343">
        <f t="shared" si="0"/>
        <v>0</v>
      </c>
      <c r="CE35" s="343">
        <f t="shared" si="1"/>
        <v>0</v>
      </c>
      <c r="CF35" s="343">
        <f t="shared" si="3"/>
        <v>0</v>
      </c>
      <c r="CG35" s="343">
        <f t="shared" si="4"/>
        <v>0</v>
      </c>
      <c r="CH35" s="343">
        <f t="shared" si="5"/>
        <v>0</v>
      </c>
      <c r="CI35" s="519"/>
      <c r="CJ35" s="519"/>
      <c r="CK35" s="519"/>
      <c r="CL35" s="519"/>
      <c r="CM35" s="519"/>
    </row>
    <row r="36" spans="1:91" ht="30" x14ac:dyDescent="0.2">
      <c r="A36" s="517"/>
      <c r="B36" s="291" t="s">
        <v>404</v>
      </c>
      <c r="C36" s="296" t="s">
        <v>855</v>
      </c>
      <c r="D36" s="341"/>
      <c r="E36" s="341"/>
      <c r="F36" s="341"/>
      <c r="G36" s="341"/>
      <c r="H36" s="543"/>
      <c r="I36" s="341"/>
      <c r="J36" s="341"/>
      <c r="K36" s="341"/>
      <c r="L36" s="341"/>
      <c r="M36" s="543"/>
      <c r="N36" s="341"/>
      <c r="O36" s="341"/>
      <c r="P36" s="341"/>
      <c r="Q36" s="341"/>
      <c r="R36" s="543"/>
      <c r="S36" s="341"/>
      <c r="T36" s="341"/>
      <c r="U36" s="341"/>
      <c r="V36" s="341"/>
      <c r="W36" s="543"/>
      <c r="X36" s="341"/>
      <c r="Y36" s="341"/>
      <c r="Z36" s="341"/>
      <c r="AA36" s="341"/>
      <c r="AB36" s="543"/>
      <c r="AC36" s="341"/>
      <c r="AD36" s="341"/>
      <c r="AE36" s="341"/>
      <c r="AF36" s="341"/>
      <c r="AG36" s="543"/>
      <c r="AH36" s="341"/>
      <c r="AI36" s="341"/>
      <c r="AJ36" s="341"/>
      <c r="AK36" s="341"/>
      <c r="AL36" s="543"/>
      <c r="AM36" s="341"/>
      <c r="AN36" s="341"/>
      <c r="AO36" s="341"/>
      <c r="AP36" s="341"/>
      <c r="AQ36" s="543"/>
      <c r="AR36" s="282"/>
      <c r="AS36" s="291" t="s">
        <v>404</v>
      </c>
      <c r="AT36" s="296" t="s">
        <v>855</v>
      </c>
      <c r="AU36" s="341"/>
      <c r="AV36" s="341"/>
      <c r="AW36" s="341"/>
      <c r="AX36" s="341"/>
      <c r="AY36" s="543"/>
      <c r="AZ36" s="341"/>
      <c r="BA36" s="341"/>
      <c r="BB36" s="341"/>
      <c r="BC36" s="341"/>
      <c r="BD36" s="543"/>
      <c r="BE36" s="341"/>
      <c r="BF36" s="341"/>
      <c r="BG36" s="341"/>
      <c r="BH36" s="341"/>
      <c r="BI36" s="543"/>
      <c r="BJ36" s="341"/>
      <c r="BK36" s="341"/>
      <c r="BL36" s="341"/>
      <c r="BM36" s="341"/>
      <c r="BN36" s="543"/>
      <c r="BO36" s="341"/>
      <c r="BP36" s="341"/>
      <c r="BQ36" s="341"/>
      <c r="BR36" s="341"/>
      <c r="BS36" s="543"/>
      <c r="BT36" s="341"/>
      <c r="BU36" s="341"/>
      <c r="BV36" s="341"/>
      <c r="BW36" s="341"/>
      <c r="BX36" s="543"/>
      <c r="BY36" s="341"/>
      <c r="BZ36" s="341"/>
      <c r="CA36" s="341"/>
      <c r="CB36" s="341"/>
      <c r="CC36" s="543"/>
      <c r="CD36" s="343">
        <f t="shared" si="0"/>
        <v>0</v>
      </c>
      <c r="CE36" s="343">
        <f t="shared" si="1"/>
        <v>0</v>
      </c>
      <c r="CF36" s="343">
        <f t="shared" si="3"/>
        <v>0</v>
      </c>
      <c r="CG36" s="343">
        <f t="shared" si="4"/>
        <v>0</v>
      </c>
      <c r="CH36" s="343">
        <f t="shared" si="5"/>
        <v>0</v>
      </c>
      <c r="CI36" s="519"/>
      <c r="CJ36" s="519"/>
      <c r="CK36" s="519"/>
      <c r="CL36" s="519"/>
      <c r="CM36" s="519"/>
    </row>
    <row r="37" spans="1:91" ht="30.75" customHeight="1" x14ac:dyDescent="0.2">
      <c r="A37" s="517"/>
      <c r="B37" s="291" t="s">
        <v>405</v>
      </c>
      <c r="C37" s="296" t="s">
        <v>406</v>
      </c>
      <c r="D37" s="341"/>
      <c r="E37" s="341"/>
      <c r="F37" s="341"/>
      <c r="G37" s="341"/>
      <c r="H37" s="543"/>
      <c r="I37" s="341"/>
      <c r="J37" s="341"/>
      <c r="K37" s="341"/>
      <c r="L37" s="341"/>
      <c r="M37" s="543"/>
      <c r="N37" s="341"/>
      <c r="O37" s="341"/>
      <c r="P37" s="341"/>
      <c r="Q37" s="341"/>
      <c r="R37" s="543"/>
      <c r="S37" s="341"/>
      <c r="T37" s="341"/>
      <c r="U37" s="341"/>
      <c r="V37" s="341"/>
      <c r="W37" s="543"/>
      <c r="X37" s="341"/>
      <c r="Y37" s="341"/>
      <c r="Z37" s="341"/>
      <c r="AA37" s="341"/>
      <c r="AB37" s="543"/>
      <c r="AC37" s="341"/>
      <c r="AD37" s="341"/>
      <c r="AE37" s="341"/>
      <c r="AF37" s="341"/>
      <c r="AG37" s="543"/>
      <c r="AH37" s="341"/>
      <c r="AI37" s="341"/>
      <c r="AJ37" s="341"/>
      <c r="AK37" s="341"/>
      <c r="AL37" s="543"/>
      <c r="AM37" s="341"/>
      <c r="AN37" s="341"/>
      <c r="AO37" s="341"/>
      <c r="AP37" s="341"/>
      <c r="AQ37" s="543"/>
      <c r="AR37" s="282"/>
      <c r="AS37" s="291" t="s">
        <v>405</v>
      </c>
      <c r="AT37" s="296" t="s">
        <v>406</v>
      </c>
      <c r="AU37" s="341"/>
      <c r="AV37" s="341"/>
      <c r="AW37" s="341"/>
      <c r="AX37" s="341"/>
      <c r="AY37" s="543"/>
      <c r="AZ37" s="341"/>
      <c r="BA37" s="341"/>
      <c r="BB37" s="341"/>
      <c r="BC37" s="341"/>
      <c r="BD37" s="543"/>
      <c r="BE37" s="341"/>
      <c r="BF37" s="341"/>
      <c r="BG37" s="341"/>
      <c r="BH37" s="341"/>
      <c r="BI37" s="543"/>
      <c r="BJ37" s="341"/>
      <c r="BK37" s="341"/>
      <c r="BL37" s="341"/>
      <c r="BM37" s="341"/>
      <c r="BN37" s="543"/>
      <c r="BO37" s="341"/>
      <c r="BP37" s="341"/>
      <c r="BQ37" s="341"/>
      <c r="BR37" s="341"/>
      <c r="BS37" s="543"/>
      <c r="BT37" s="341"/>
      <c r="BU37" s="341"/>
      <c r="BV37" s="341"/>
      <c r="BW37" s="341"/>
      <c r="BX37" s="543"/>
      <c r="BY37" s="341"/>
      <c r="BZ37" s="341"/>
      <c r="CA37" s="341"/>
      <c r="CB37" s="341"/>
      <c r="CC37" s="543"/>
      <c r="CD37" s="343">
        <f t="shared" si="0"/>
        <v>0</v>
      </c>
      <c r="CE37" s="343">
        <f t="shared" si="1"/>
        <v>0</v>
      </c>
      <c r="CF37" s="343">
        <f t="shared" si="3"/>
        <v>0</v>
      </c>
      <c r="CG37" s="343">
        <f t="shared" si="4"/>
        <v>0</v>
      </c>
      <c r="CH37" s="343">
        <f t="shared" si="5"/>
        <v>0</v>
      </c>
      <c r="CI37" s="519"/>
      <c r="CJ37" s="519"/>
      <c r="CK37" s="519"/>
      <c r="CL37" s="519"/>
      <c r="CM37" s="519"/>
    </row>
    <row r="38" spans="1:91" ht="30" x14ac:dyDescent="0.2">
      <c r="A38" s="517"/>
      <c r="B38" s="291" t="s">
        <v>444</v>
      </c>
      <c r="C38" s="292" t="s">
        <v>858</v>
      </c>
      <c r="D38" s="341"/>
      <c r="E38" s="341"/>
      <c r="F38" s="341"/>
      <c r="G38" s="341"/>
      <c r="H38" s="543"/>
      <c r="I38" s="341"/>
      <c r="J38" s="341"/>
      <c r="K38" s="341"/>
      <c r="L38" s="341"/>
      <c r="M38" s="543"/>
      <c r="N38" s="341"/>
      <c r="O38" s="341"/>
      <c r="P38" s="341"/>
      <c r="Q38" s="341"/>
      <c r="R38" s="543"/>
      <c r="S38" s="341"/>
      <c r="T38" s="341"/>
      <c r="U38" s="341"/>
      <c r="V38" s="341"/>
      <c r="W38" s="543"/>
      <c r="X38" s="341"/>
      <c r="Y38" s="341"/>
      <c r="Z38" s="341"/>
      <c r="AA38" s="341"/>
      <c r="AB38" s="543"/>
      <c r="AC38" s="341"/>
      <c r="AD38" s="341"/>
      <c r="AE38" s="341"/>
      <c r="AF38" s="341"/>
      <c r="AG38" s="543"/>
      <c r="AH38" s="341"/>
      <c r="AI38" s="341"/>
      <c r="AJ38" s="341"/>
      <c r="AK38" s="341"/>
      <c r="AL38" s="543"/>
      <c r="AM38" s="341"/>
      <c r="AN38" s="341"/>
      <c r="AO38" s="341"/>
      <c r="AP38" s="341"/>
      <c r="AQ38" s="543"/>
      <c r="AR38" s="282"/>
      <c r="AS38" s="291" t="s">
        <v>444</v>
      </c>
      <c r="AT38" s="292" t="s">
        <v>858</v>
      </c>
      <c r="AU38" s="341"/>
      <c r="AV38" s="341"/>
      <c r="AW38" s="341"/>
      <c r="AX38" s="341"/>
      <c r="AY38" s="543"/>
      <c r="AZ38" s="341"/>
      <c r="BA38" s="341"/>
      <c r="BB38" s="341"/>
      <c r="BC38" s="341"/>
      <c r="BD38" s="543"/>
      <c r="BE38" s="341"/>
      <c r="BF38" s="341"/>
      <c r="BG38" s="341"/>
      <c r="BH38" s="341"/>
      <c r="BI38" s="543"/>
      <c r="BJ38" s="341"/>
      <c r="BK38" s="341"/>
      <c r="BL38" s="341"/>
      <c r="BM38" s="341"/>
      <c r="BN38" s="543"/>
      <c r="BO38" s="341"/>
      <c r="BP38" s="341"/>
      <c r="BQ38" s="341"/>
      <c r="BR38" s="341"/>
      <c r="BS38" s="543"/>
      <c r="BT38" s="341"/>
      <c r="BU38" s="341"/>
      <c r="BV38" s="341"/>
      <c r="BW38" s="341"/>
      <c r="BX38" s="543"/>
      <c r="BY38" s="341"/>
      <c r="BZ38" s="341"/>
      <c r="CA38" s="341"/>
      <c r="CB38" s="341"/>
      <c r="CC38" s="543"/>
      <c r="CD38" s="343">
        <f t="shared" ref="CD38:CD56" si="139">SUM(D38+I38+N38+S38+X38+AC38+AH38+AM38+AU38+AZ38+BE38+BJ38+BO38+BY38+BT38)</f>
        <v>0</v>
      </c>
      <c r="CE38" s="343">
        <f t="shared" ref="CE38:CE56" si="140">SUM(E38+J38+O38+T38+Y38+AD38+AI38+AN38+AV38+BA38+BF38+BK38+BP38+BZ38+BU38)</f>
        <v>0</v>
      </c>
      <c r="CF38" s="343">
        <f t="shared" si="3"/>
        <v>0</v>
      </c>
      <c r="CG38" s="343">
        <f t="shared" si="4"/>
        <v>0</v>
      </c>
      <c r="CH38" s="343">
        <f t="shared" ref="CH38:CH56" si="141">SUM(H38+M38+R38+W38+AB38+AG38+AL38+AQ38+AY38+BD38+BI38+BN38+BS38+CC38+BX38)</f>
        <v>0</v>
      </c>
      <c r="CI38" s="519"/>
      <c r="CJ38" s="519"/>
      <c r="CK38" s="519"/>
      <c r="CL38" s="519"/>
      <c r="CM38" s="519"/>
    </row>
    <row r="39" spans="1:91" ht="24.75" customHeight="1" x14ac:dyDescent="0.2">
      <c r="A39" s="517"/>
      <c r="B39" s="291" t="s">
        <v>407</v>
      </c>
      <c r="C39" s="296" t="s">
        <v>408</v>
      </c>
      <c r="D39" s="341"/>
      <c r="E39" s="341"/>
      <c r="F39" s="341"/>
      <c r="G39" s="341"/>
      <c r="H39" s="543"/>
      <c r="I39" s="341"/>
      <c r="J39" s="341"/>
      <c r="K39" s="341"/>
      <c r="L39" s="341"/>
      <c r="M39" s="543"/>
      <c r="N39" s="341"/>
      <c r="O39" s="341"/>
      <c r="P39" s="341"/>
      <c r="Q39" s="341"/>
      <c r="R39" s="543"/>
      <c r="S39" s="341"/>
      <c r="T39" s="341"/>
      <c r="U39" s="341"/>
      <c r="V39" s="341"/>
      <c r="W39" s="543"/>
      <c r="X39" s="341"/>
      <c r="Y39" s="341"/>
      <c r="Z39" s="341"/>
      <c r="AA39" s="341"/>
      <c r="AB39" s="543"/>
      <c r="AC39" s="341"/>
      <c r="AD39" s="341"/>
      <c r="AE39" s="341"/>
      <c r="AF39" s="341"/>
      <c r="AG39" s="543"/>
      <c r="AH39" s="341"/>
      <c r="AI39" s="341"/>
      <c r="AJ39" s="341"/>
      <c r="AK39" s="341"/>
      <c r="AL39" s="543"/>
      <c r="AM39" s="341"/>
      <c r="AN39" s="341"/>
      <c r="AO39" s="341"/>
      <c r="AP39" s="341"/>
      <c r="AQ39" s="543"/>
      <c r="AR39" s="282"/>
      <c r="AS39" s="291" t="s">
        <v>407</v>
      </c>
      <c r="AT39" s="296" t="s">
        <v>408</v>
      </c>
      <c r="AU39" s="341"/>
      <c r="AV39" s="341"/>
      <c r="AW39" s="341"/>
      <c r="AX39" s="341"/>
      <c r="AY39" s="543"/>
      <c r="AZ39" s="341"/>
      <c r="BA39" s="341"/>
      <c r="BB39" s="341"/>
      <c r="BC39" s="341"/>
      <c r="BD39" s="543"/>
      <c r="BE39" s="341"/>
      <c r="BF39" s="341"/>
      <c r="BG39" s="341"/>
      <c r="BH39" s="341"/>
      <c r="BI39" s="543"/>
      <c r="BJ39" s="341"/>
      <c r="BK39" s="341"/>
      <c r="BL39" s="341"/>
      <c r="BM39" s="341"/>
      <c r="BN39" s="543"/>
      <c r="BO39" s="341"/>
      <c r="BP39" s="341"/>
      <c r="BQ39" s="341"/>
      <c r="BR39" s="341"/>
      <c r="BS39" s="543"/>
      <c r="BT39" s="341"/>
      <c r="BU39" s="341"/>
      <c r="BV39" s="341"/>
      <c r="BW39" s="341"/>
      <c r="BX39" s="543"/>
      <c r="BY39" s="341"/>
      <c r="BZ39" s="341"/>
      <c r="CA39" s="341"/>
      <c r="CB39" s="341"/>
      <c r="CC39" s="543"/>
      <c r="CD39" s="343">
        <f t="shared" si="139"/>
        <v>0</v>
      </c>
      <c r="CE39" s="343">
        <f t="shared" si="140"/>
        <v>0</v>
      </c>
      <c r="CF39" s="343">
        <f t="shared" si="3"/>
        <v>0</v>
      </c>
      <c r="CG39" s="343">
        <f t="shared" si="4"/>
        <v>0</v>
      </c>
      <c r="CH39" s="343">
        <f t="shared" si="141"/>
        <v>0</v>
      </c>
      <c r="CI39" s="519"/>
      <c r="CJ39" s="519"/>
      <c r="CK39" s="519"/>
      <c r="CL39" s="519"/>
      <c r="CM39" s="519"/>
    </row>
    <row r="40" spans="1:91" ht="30" x14ac:dyDescent="0.2">
      <c r="A40" s="513"/>
      <c r="B40" s="291" t="s">
        <v>409</v>
      </c>
      <c r="C40" s="300" t="s">
        <v>452</v>
      </c>
      <c r="D40" s="341"/>
      <c r="E40" s="341"/>
      <c r="F40" s="341"/>
      <c r="G40" s="341"/>
      <c r="H40" s="543"/>
      <c r="I40" s="341"/>
      <c r="J40" s="341"/>
      <c r="K40" s="341"/>
      <c r="L40" s="341"/>
      <c r="M40" s="543"/>
      <c r="N40" s="341"/>
      <c r="O40" s="341"/>
      <c r="P40" s="341"/>
      <c r="Q40" s="341"/>
      <c r="R40" s="543"/>
      <c r="S40" s="341"/>
      <c r="T40" s="341"/>
      <c r="U40" s="341"/>
      <c r="V40" s="341"/>
      <c r="W40" s="543"/>
      <c r="X40" s="344"/>
      <c r="Y40" s="341"/>
      <c r="Z40" s="341"/>
      <c r="AA40" s="341"/>
      <c r="AB40" s="543"/>
      <c r="AC40" s="341"/>
      <c r="AD40" s="341"/>
      <c r="AE40" s="341"/>
      <c r="AF40" s="341">
        <v>3039000</v>
      </c>
      <c r="AG40" s="543">
        <v>3039000</v>
      </c>
      <c r="AH40" s="341"/>
      <c r="AI40" s="341"/>
      <c r="AJ40" s="341"/>
      <c r="AK40" s="341"/>
      <c r="AL40" s="543"/>
      <c r="AM40" s="341"/>
      <c r="AN40" s="341">
        <v>5001000</v>
      </c>
      <c r="AO40" s="341">
        <v>5001000</v>
      </c>
      <c r="AP40" s="341">
        <v>5001000</v>
      </c>
      <c r="AQ40" s="543">
        <v>5001000</v>
      </c>
      <c r="AR40" s="513"/>
      <c r="AS40" s="291" t="s">
        <v>409</v>
      </c>
      <c r="AT40" s="300" t="s">
        <v>452</v>
      </c>
      <c r="AU40" s="344"/>
      <c r="AV40" s="341"/>
      <c r="AW40" s="341"/>
      <c r="AX40" s="341"/>
      <c r="AY40" s="543"/>
      <c r="AZ40" s="341"/>
      <c r="BA40" s="341"/>
      <c r="BB40" s="341"/>
      <c r="BC40" s="341"/>
      <c r="BD40" s="543"/>
      <c r="BE40" s="341"/>
      <c r="BF40" s="341"/>
      <c r="BG40" s="341"/>
      <c r="BH40" s="341"/>
      <c r="BI40" s="543"/>
      <c r="BJ40" s="341"/>
      <c r="BK40" s="341"/>
      <c r="BL40" s="341"/>
      <c r="BM40" s="341"/>
      <c r="BN40" s="543"/>
      <c r="BO40" s="341"/>
      <c r="BP40" s="341"/>
      <c r="BQ40" s="341"/>
      <c r="BR40" s="341"/>
      <c r="BS40" s="543"/>
      <c r="BT40" s="341"/>
      <c r="BU40" s="341"/>
      <c r="BV40" s="341"/>
      <c r="BW40" s="341"/>
      <c r="BX40" s="543"/>
      <c r="BY40" s="344"/>
      <c r="BZ40" s="341"/>
      <c r="CA40" s="341"/>
      <c r="CB40" s="341"/>
      <c r="CC40" s="543"/>
      <c r="CD40" s="343">
        <f t="shared" si="139"/>
        <v>0</v>
      </c>
      <c r="CE40" s="343">
        <f t="shared" si="140"/>
        <v>5001000</v>
      </c>
      <c r="CF40" s="343">
        <f t="shared" si="3"/>
        <v>5001000</v>
      </c>
      <c r="CG40" s="343">
        <f t="shared" si="4"/>
        <v>8040000</v>
      </c>
      <c r="CH40" s="343">
        <f t="shared" si="141"/>
        <v>8040000</v>
      </c>
      <c r="CI40" s="519"/>
      <c r="CJ40" s="519"/>
      <c r="CK40" s="519"/>
      <c r="CL40" s="519"/>
      <c r="CM40" s="519"/>
    </row>
    <row r="41" spans="1:91" ht="15.75" x14ac:dyDescent="0.2">
      <c r="A41" s="513"/>
      <c r="B41" s="302"/>
      <c r="C41" s="303" t="s">
        <v>410</v>
      </c>
      <c r="D41" s="346">
        <f t="shared" ref="D41:BE41" si="142">SUM(D36:D40)</f>
        <v>0</v>
      </c>
      <c r="E41" s="346">
        <f t="shared" ref="E41" si="143">SUM(E36:E40)</f>
        <v>0</v>
      </c>
      <c r="F41" s="346">
        <f t="shared" ref="F41:H41" si="144">SUM(F36:F40)</f>
        <v>0</v>
      </c>
      <c r="G41" s="346">
        <f t="shared" si="144"/>
        <v>0</v>
      </c>
      <c r="H41" s="545">
        <f t="shared" si="144"/>
        <v>0</v>
      </c>
      <c r="I41" s="346">
        <f t="shared" si="142"/>
        <v>0</v>
      </c>
      <c r="J41" s="346">
        <f t="shared" ref="J41:M41" si="145">SUM(J36:J40)</f>
        <v>0</v>
      </c>
      <c r="K41" s="346">
        <f t="shared" ref="K41:L41" si="146">SUM(K36:K40)</f>
        <v>0</v>
      </c>
      <c r="L41" s="346">
        <f t="shared" si="146"/>
        <v>0</v>
      </c>
      <c r="M41" s="545">
        <f t="shared" si="145"/>
        <v>0</v>
      </c>
      <c r="N41" s="346">
        <f t="shared" si="142"/>
        <v>0</v>
      </c>
      <c r="O41" s="346">
        <f t="shared" ref="O41:R41" si="147">SUM(O36:O40)</f>
        <v>0</v>
      </c>
      <c r="P41" s="346">
        <f t="shared" ref="P41:Q41" si="148">SUM(P36:P40)</f>
        <v>0</v>
      </c>
      <c r="Q41" s="346">
        <f t="shared" si="148"/>
        <v>0</v>
      </c>
      <c r="R41" s="545">
        <f t="shared" si="147"/>
        <v>0</v>
      </c>
      <c r="S41" s="346">
        <f t="shared" si="142"/>
        <v>0</v>
      </c>
      <c r="T41" s="346">
        <f t="shared" ref="T41:W41" si="149">SUM(T36:T40)</f>
        <v>0</v>
      </c>
      <c r="U41" s="346">
        <f t="shared" ref="U41:V41" si="150">SUM(U36:U40)</f>
        <v>0</v>
      </c>
      <c r="V41" s="346">
        <f t="shared" si="150"/>
        <v>0</v>
      </c>
      <c r="W41" s="545">
        <f t="shared" si="149"/>
        <v>0</v>
      </c>
      <c r="X41" s="346">
        <f t="shared" si="142"/>
        <v>0</v>
      </c>
      <c r="Y41" s="346">
        <f t="shared" ref="Y41:AB41" si="151">SUM(Y36:Y40)</f>
        <v>0</v>
      </c>
      <c r="Z41" s="346">
        <f t="shared" ref="Z41:AA41" si="152">SUM(Z36:Z40)</f>
        <v>0</v>
      </c>
      <c r="AA41" s="346">
        <f t="shared" si="152"/>
        <v>0</v>
      </c>
      <c r="AB41" s="545">
        <f t="shared" si="151"/>
        <v>0</v>
      </c>
      <c r="AC41" s="346">
        <f t="shared" si="142"/>
        <v>0</v>
      </c>
      <c r="AD41" s="346">
        <f t="shared" ref="AD41:AG41" si="153">SUM(AD36:AD40)</f>
        <v>0</v>
      </c>
      <c r="AE41" s="346">
        <f t="shared" ref="AE41:AF41" si="154">SUM(AE36:AE40)</f>
        <v>0</v>
      </c>
      <c r="AF41" s="346">
        <f t="shared" si="154"/>
        <v>3039000</v>
      </c>
      <c r="AG41" s="545">
        <f t="shared" si="153"/>
        <v>3039000</v>
      </c>
      <c r="AH41" s="346">
        <f t="shared" si="142"/>
        <v>0</v>
      </c>
      <c r="AI41" s="346">
        <f t="shared" ref="AI41:AL41" si="155">SUM(AI36:AI40)</f>
        <v>0</v>
      </c>
      <c r="AJ41" s="346">
        <f t="shared" ref="AJ41:AK41" si="156">SUM(AJ36:AJ40)</f>
        <v>0</v>
      </c>
      <c r="AK41" s="346">
        <f t="shared" si="156"/>
        <v>0</v>
      </c>
      <c r="AL41" s="545">
        <f t="shared" si="155"/>
        <v>0</v>
      </c>
      <c r="AM41" s="346">
        <f t="shared" si="142"/>
        <v>0</v>
      </c>
      <c r="AN41" s="346">
        <f t="shared" ref="AN41:AQ41" si="157">SUM(AN36:AN40)</f>
        <v>5001000</v>
      </c>
      <c r="AO41" s="346">
        <f t="shared" ref="AO41:AP41" si="158">SUM(AO36:AO40)</f>
        <v>5001000</v>
      </c>
      <c r="AP41" s="346">
        <f t="shared" si="158"/>
        <v>5001000</v>
      </c>
      <c r="AQ41" s="545">
        <f t="shared" si="157"/>
        <v>5001000</v>
      </c>
      <c r="AR41" s="513"/>
      <c r="AS41" s="302"/>
      <c r="AT41" s="303" t="s">
        <v>410</v>
      </c>
      <c r="AU41" s="346">
        <f t="shared" si="142"/>
        <v>0</v>
      </c>
      <c r="AV41" s="346">
        <f t="shared" ref="AV41:AY41" si="159">SUM(AV36:AV40)</f>
        <v>0</v>
      </c>
      <c r="AW41" s="346">
        <f t="shared" ref="AW41:AX41" si="160">SUM(AW36:AW40)</f>
        <v>0</v>
      </c>
      <c r="AX41" s="346">
        <f t="shared" si="160"/>
        <v>0</v>
      </c>
      <c r="AY41" s="545">
        <f t="shared" si="159"/>
        <v>0</v>
      </c>
      <c r="AZ41" s="346">
        <f t="shared" si="142"/>
        <v>0</v>
      </c>
      <c r="BA41" s="346">
        <f t="shared" ref="BA41:BD41" si="161">SUM(BA36:BA40)</f>
        <v>0</v>
      </c>
      <c r="BB41" s="346">
        <f t="shared" ref="BB41:BC41" si="162">SUM(BB36:BB40)</f>
        <v>0</v>
      </c>
      <c r="BC41" s="346">
        <f t="shared" si="162"/>
        <v>0</v>
      </c>
      <c r="BD41" s="545">
        <f t="shared" si="161"/>
        <v>0</v>
      </c>
      <c r="BE41" s="346">
        <f t="shared" si="142"/>
        <v>0</v>
      </c>
      <c r="BF41" s="346">
        <f t="shared" ref="BF41:BI41" si="163">SUM(BF36:BF40)</f>
        <v>0</v>
      </c>
      <c r="BG41" s="346">
        <f t="shared" ref="BG41:BH41" si="164">SUM(BG36:BG40)</f>
        <v>0</v>
      </c>
      <c r="BH41" s="346">
        <f t="shared" si="164"/>
        <v>0</v>
      </c>
      <c r="BI41" s="545">
        <f t="shared" si="163"/>
        <v>0</v>
      </c>
      <c r="BJ41" s="346">
        <f>SUM(BJ37:BJ40)</f>
        <v>0</v>
      </c>
      <c r="BK41" s="346">
        <f t="shared" ref="BK41:BN41" si="165">SUM(BK36:BK40)</f>
        <v>0</v>
      </c>
      <c r="BL41" s="346">
        <f t="shared" ref="BL41:BM41" si="166">SUM(BL36:BL40)</f>
        <v>0</v>
      </c>
      <c r="BM41" s="346">
        <f t="shared" si="166"/>
        <v>0</v>
      </c>
      <c r="BN41" s="545">
        <f t="shared" si="165"/>
        <v>0</v>
      </c>
      <c r="BO41" s="346">
        <f>SUM(BO37:BO40)</f>
        <v>0</v>
      </c>
      <c r="BP41" s="346">
        <f t="shared" ref="BP41:BS41" si="167">SUM(BP36:BP40)</f>
        <v>0</v>
      </c>
      <c r="BQ41" s="346">
        <f t="shared" ref="BQ41:BR41" si="168">SUM(BQ36:BQ40)</f>
        <v>0</v>
      </c>
      <c r="BR41" s="346">
        <f t="shared" si="168"/>
        <v>0</v>
      </c>
      <c r="BS41" s="545">
        <f t="shared" si="167"/>
        <v>0</v>
      </c>
      <c r="BT41" s="346">
        <f>SUM(BT37:BT40)</f>
        <v>0</v>
      </c>
      <c r="BU41" s="346">
        <f t="shared" ref="BU41:BX41" si="169">SUM(BU36:BU40)</f>
        <v>0</v>
      </c>
      <c r="BV41" s="346">
        <f t="shared" ref="BV41:BW41" si="170">SUM(BV36:BV40)</f>
        <v>0</v>
      </c>
      <c r="BW41" s="346">
        <f t="shared" si="170"/>
        <v>0</v>
      </c>
      <c r="BX41" s="545">
        <f t="shared" si="169"/>
        <v>0</v>
      </c>
      <c r="BY41" s="346">
        <f>SUM(BY36:BY40)</f>
        <v>0</v>
      </c>
      <c r="BZ41" s="346">
        <f t="shared" ref="BZ41:CC41" si="171">SUM(BZ36:BZ40)</f>
        <v>0</v>
      </c>
      <c r="CA41" s="346">
        <f t="shared" ref="CA41:CB41" si="172">SUM(CA36:CA40)</f>
        <v>0</v>
      </c>
      <c r="CB41" s="346">
        <f t="shared" si="172"/>
        <v>0</v>
      </c>
      <c r="CC41" s="545">
        <f t="shared" si="171"/>
        <v>0</v>
      </c>
      <c r="CD41" s="346">
        <f t="shared" si="139"/>
        <v>0</v>
      </c>
      <c r="CE41" s="346">
        <f t="shared" si="140"/>
        <v>5001000</v>
      </c>
      <c r="CF41" s="346">
        <f t="shared" si="3"/>
        <v>5001000</v>
      </c>
      <c r="CG41" s="346">
        <f t="shared" si="4"/>
        <v>8040000</v>
      </c>
      <c r="CH41" s="346">
        <f t="shared" si="141"/>
        <v>8040000</v>
      </c>
      <c r="CI41" s="519"/>
      <c r="CJ41" s="519"/>
      <c r="CK41" s="519"/>
      <c r="CL41" s="519"/>
      <c r="CM41" s="519"/>
    </row>
    <row r="42" spans="1:91" ht="15.75" x14ac:dyDescent="0.2">
      <c r="A42" s="311" t="s">
        <v>411</v>
      </c>
      <c r="B42" s="291"/>
      <c r="C42" s="316" t="s">
        <v>412</v>
      </c>
      <c r="D42" s="344"/>
      <c r="E42" s="344"/>
      <c r="F42" s="344"/>
      <c r="G42" s="344"/>
      <c r="H42" s="545"/>
      <c r="I42" s="344"/>
      <c r="J42" s="344"/>
      <c r="K42" s="344"/>
      <c r="L42" s="344"/>
      <c r="M42" s="545"/>
      <c r="N42" s="344"/>
      <c r="O42" s="344"/>
      <c r="P42" s="344"/>
      <c r="Q42" s="344"/>
      <c r="R42" s="545"/>
      <c r="S42" s="344"/>
      <c r="T42" s="344"/>
      <c r="U42" s="344"/>
      <c r="V42" s="344"/>
      <c r="W42" s="545"/>
      <c r="X42" s="344"/>
      <c r="Y42" s="344"/>
      <c r="Z42" s="344"/>
      <c r="AA42" s="344"/>
      <c r="AB42" s="545"/>
      <c r="AC42" s="344"/>
      <c r="AD42" s="344"/>
      <c r="AE42" s="344"/>
      <c r="AF42" s="344"/>
      <c r="AG42" s="545"/>
      <c r="AH42" s="344"/>
      <c r="AI42" s="344"/>
      <c r="AJ42" s="344"/>
      <c r="AK42" s="344"/>
      <c r="AL42" s="545"/>
      <c r="AM42" s="344"/>
      <c r="AN42" s="344"/>
      <c r="AO42" s="344"/>
      <c r="AP42" s="344"/>
      <c r="AQ42" s="545"/>
      <c r="AR42" s="311" t="s">
        <v>411</v>
      </c>
      <c r="AS42" s="291"/>
      <c r="AT42" s="316" t="s">
        <v>412</v>
      </c>
      <c r="AU42" s="344"/>
      <c r="AV42" s="344"/>
      <c r="AW42" s="344"/>
      <c r="AX42" s="344"/>
      <c r="AY42" s="545"/>
      <c r="AZ42" s="344"/>
      <c r="BA42" s="344"/>
      <c r="BB42" s="344"/>
      <c r="BC42" s="344"/>
      <c r="BD42" s="545"/>
      <c r="BE42" s="344"/>
      <c r="BF42" s="344"/>
      <c r="BG42" s="344"/>
      <c r="BH42" s="344"/>
      <c r="BI42" s="545"/>
      <c r="BJ42" s="344"/>
      <c r="BK42" s="344"/>
      <c r="BL42" s="344"/>
      <c r="BM42" s="344"/>
      <c r="BN42" s="545"/>
      <c r="BO42" s="344"/>
      <c r="BP42" s="344"/>
      <c r="BQ42" s="344"/>
      <c r="BR42" s="344"/>
      <c r="BS42" s="545"/>
      <c r="BT42" s="344"/>
      <c r="BU42" s="344"/>
      <c r="BV42" s="344"/>
      <c r="BW42" s="344"/>
      <c r="BX42" s="545"/>
      <c r="BY42" s="344"/>
      <c r="BZ42" s="344"/>
      <c r="CA42" s="344"/>
      <c r="CB42" s="344"/>
      <c r="CC42" s="545"/>
      <c r="CD42" s="343">
        <f t="shared" si="139"/>
        <v>0</v>
      </c>
      <c r="CE42" s="343">
        <f t="shared" si="140"/>
        <v>0</v>
      </c>
      <c r="CF42" s="343">
        <f t="shared" si="3"/>
        <v>0</v>
      </c>
      <c r="CG42" s="343">
        <f t="shared" si="4"/>
        <v>0</v>
      </c>
      <c r="CH42" s="343">
        <f t="shared" si="141"/>
        <v>0</v>
      </c>
      <c r="CI42" s="519"/>
      <c r="CJ42" s="519"/>
      <c r="CK42" s="519"/>
      <c r="CL42" s="519"/>
      <c r="CM42" s="519"/>
    </row>
    <row r="43" spans="1:91" ht="30" x14ac:dyDescent="0.2">
      <c r="A43" s="513"/>
      <c r="B43" s="291" t="s">
        <v>413</v>
      </c>
      <c r="C43" s="297" t="s">
        <v>481</v>
      </c>
      <c r="D43" s="341"/>
      <c r="E43" s="341"/>
      <c r="F43" s="341"/>
      <c r="G43" s="341"/>
      <c r="H43" s="543"/>
      <c r="I43" s="341"/>
      <c r="J43" s="341"/>
      <c r="K43" s="341"/>
      <c r="L43" s="341"/>
      <c r="M43" s="543"/>
      <c r="N43" s="344"/>
      <c r="O43" s="341"/>
      <c r="P43" s="341"/>
      <c r="Q43" s="341"/>
      <c r="R43" s="543"/>
      <c r="S43" s="344"/>
      <c r="T43" s="341"/>
      <c r="U43" s="341"/>
      <c r="V43" s="341"/>
      <c r="W43" s="543"/>
      <c r="X43" s="344"/>
      <c r="Y43" s="341"/>
      <c r="Z43" s="341"/>
      <c r="AA43" s="341"/>
      <c r="AB43" s="543"/>
      <c r="AC43" s="344"/>
      <c r="AD43" s="341"/>
      <c r="AE43" s="341"/>
      <c r="AF43" s="341"/>
      <c r="AG43" s="543"/>
      <c r="AH43" s="344"/>
      <c r="AI43" s="341"/>
      <c r="AJ43" s="341"/>
      <c r="AK43" s="341"/>
      <c r="AL43" s="543"/>
      <c r="AM43" s="344"/>
      <c r="AN43" s="341"/>
      <c r="AO43" s="341"/>
      <c r="AP43" s="341"/>
      <c r="AQ43" s="543"/>
      <c r="AR43" s="513"/>
      <c r="AS43" s="291" t="s">
        <v>413</v>
      </c>
      <c r="AT43" s="297" t="s">
        <v>481</v>
      </c>
      <c r="AU43" s="344"/>
      <c r="AV43" s="341"/>
      <c r="AW43" s="341"/>
      <c r="AX43" s="341"/>
      <c r="AY43" s="543"/>
      <c r="AZ43" s="344"/>
      <c r="BA43" s="341"/>
      <c r="BB43" s="341"/>
      <c r="BC43" s="341"/>
      <c r="BD43" s="543"/>
      <c r="BE43" s="344"/>
      <c r="BF43" s="341"/>
      <c r="BG43" s="341"/>
      <c r="BH43" s="341"/>
      <c r="BI43" s="543"/>
      <c r="BJ43" s="344"/>
      <c r="BK43" s="341"/>
      <c r="BL43" s="341"/>
      <c r="BM43" s="341"/>
      <c r="BN43" s="543"/>
      <c r="BO43" s="344"/>
      <c r="BP43" s="341"/>
      <c r="BQ43" s="341"/>
      <c r="BR43" s="341"/>
      <c r="BS43" s="543"/>
      <c r="BT43" s="344"/>
      <c r="BU43" s="341"/>
      <c r="BV43" s="341"/>
      <c r="BW43" s="341"/>
      <c r="BX43" s="543"/>
      <c r="BY43" s="344"/>
      <c r="BZ43" s="341"/>
      <c r="CA43" s="341"/>
      <c r="CB43" s="341"/>
      <c r="CC43" s="543"/>
      <c r="CD43" s="343">
        <f t="shared" si="139"/>
        <v>0</v>
      </c>
      <c r="CE43" s="343">
        <f t="shared" si="140"/>
        <v>0</v>
      </c>
      <c r="CF43" s="343">
        <f t="shared" si="3"/>
        <v>0</v>
      </c>
      <c r="CG43" s="343">
        <f t="shared" si="4"/>
        <v>0</v>
      </c>
      <c r="CH43" s="343">
        <f t="shared" si="141"/>
        <v>0</v>
      </c>
      <c r="CI43" s="519"/>
      <c r="CJ43" s="519"/>
      <c r="CK43" s="519"/>
      <c r="CL43" s="519"/>
      <c r="CM43" s="519"/>
    </row>
    <row r="44" spans="1:91" ht="30" x14ac:dyDescent="0.2">
      <c r="A44" s="513"/>
      <c r="B44" s="291" t="s">
        <v>415</v>
      </c>
      <c r="C44" s="297" t="s">
        <v>414</v>
      </c>
      <c r="D44" s="341"/>
      <c r="E44" s="341"/>
      <c r="F44" s="341"/>
      <c r="G44" s="341"/>
      <c r="H44" s="543"/>
      <c r="I44" s="341"/>
      <c r="J44" s="341"/>
      <c r="K44" s="341"/>
      <c r="L44" s="341"/>
      <c r="M44" s="543"/>
      <c r="N44" s="344"/>
      <c r="O44" s="341"/>
      <c r="P44" s="341"/>
      <c r="Q44" s="341"/>
      <c r="R44" s="543"/>
      <c r="S44" s="344"/>
      <c r="T44" s="341"/>
      <c r="U44" s="341"/>
      <c r="V44" s="341"/>
      <c r="W44" s="543"/>
      <c r="X44" s="344"/>
      <c r="Y44" s="341"/>
      <c r="Z44" s="341"/>
      <c r="AA44" s="341"/>
      <c r="AB44" s="543"/>
      <c r="AC44" s="344"/>
      <c r="AD44" s="341"/>
      <c r="AE44" s="341"/>
      <c r="AF44" s="341"/>
      <c r="AG44" s="543"/>
      <c r="AH44" s="344"/>
      <c r="AI44" s="341"/>
      <c r="AJ44" s="341"/>
      <c r="AK44" s="341"/>
      <c r="AL44" s="543"/>
      <c r="AM44" s="344"/>
      <c r="AN44" s="341"/>
      <c r="AO44" s="341"/>
      <c r="AP44" s="341"/>
      <c r="AQ44" s="543"/>
      <c r="AR44" s="513"/>
      <c r="AS44" s="291" t="s">
        <v>415</v>
      </c>
      <c r="AT44" s="297" t="s">
        <v>414</v>
      </c>
      <c r="AU44" s="344"/>
      <c r="AV44" s="341"/>
      <c r="AW44" s="341"/>
      <c r="AX44" s="341"/>
      <c r="AY44" s="543"/>
      <c r="AZ44" s="344"/>
      <c r="BA44" s="341"/>
      <c r="BB44" s="341"/>
      <c r="BC44" s="341"/>
      <c r="BD44" s="543"/>
      <c r="BE44" s="344"/>
      <c r="BF44" s="341"/>
      <c r="BG44" s="341"/>
      <c r="BH44" s="341"/>
      <c r="BI44" s="543"/>
      <c r="BJ44" s="344"/>
      <c r="BK44" s="341"/>
      <c r="BL44" s="341"/>
      <c r="BM44" s="341"/>
      <c r="BN44" s="543"/>
      <c r="BO44" s="344"/>
      <c r="BP44" s="341"/>
      <c r="BQ44" s="341"/>
      <c r="BR44" s="341"/>
      <c r="BS44" s="543"/>
      <c r="BT44" s="344"/>
      <c r="BU44" s="341"/>
      <c r="BV44" s="341"/>
      <c r="BW44" s="341"/>
      <c r="BX44" s="543"/>
      <c r="BY44" s="344"/>
      <c r="BZ44" s="341"/>
      <c r="CA44" s="341"/>
      <c r="CB44" s="341"/>
      <c r="CC44" s="543"/>
      <c r="CD44" s="343">
        <f t="shared" si="139"/>
        <v>0</v>
      </c>
      <c r="CE44" s="343">
        <f t="shared" si="140"/>
        <v>0</v>
      </c>
      <c r="CF44" s="343">
        <f t="shared" si="3"/>
        <v>0</v>
      </c>
      <c r="CG44" s="343">
        <f t="shared" si="4"/>
        <v>0</v>
      </c>
      <c r="CH44" s="343">
        <f t="shared" si="141"/>
        <v>0</v>
      </c>
      <c r="CI44" s="519"/>
      <c r="CJ44" s="519"/>
      <c r="CK44" s="519"/>
      <c r="CL44" s="519"/>
      <c r="CM44" s="519"/>
    </row>
    <row r="45" spans="1:91" ht="30" x14ac:dyDescent="0.2">
      <c r="A45" s="513"/>
      <c r="B45" s="291" t="s">
        <v>416</v>
      </c>
      <c r="C45" s="297" t="s">
        <v>417</v>
      </c>
      <c r="D45" s="341"/>
      <c r="E45" s="341"/>
      <c r="F45" s="341"/>
      <c r="G45" s="341"/>
      <c r="H45" s="543"/>
      <c r="I45" s="341"/>
      <c r="J45" s="341"/>
      <c r="K45" s="341"/>
      <c r="L45" s="341"/>
      <c r="M45" s="543"/>
      <c r="N45" s="344"/>
      <c r="O45" s="341"/>
      <c r="P45" s="341"/>
      <c r="Q45" s="341"/>
      <c r="R45" s="543"/>
      <c r="S45" s="344"/>
      <c r="T45" s="341"/>
      <c r="U45" s="341"/>
      <c r="V45" s="341"/>
      <c r="W45" s="543"/>
      <c r="X45" s="344"/>
      <c r="Y45" s="341"/>
      <c r="Z45" s="341"/>
      <c r="AA45" s="341"/>
      <c r="AB45" s="543"/>
      <c r="AC45" s="344"/>
      <c r="AD45" s="341"/>
      <c r="AE45" s="341"/>
      <c r="AF45" s="341"/>
      <c r="AG45" s="543"/>
      <c r="AH45" s="344"/>
      <c r="AI45" s="341"/>
      <c r="AJ45" s="341"/>
      <c r="AK45" s="341"/>
      <c r="AL45" s="543"/>
      <c r="AM45" s="344"/>
      <c r="AN45" s="341"/>
      <c r="AO45" s="341"/>
      <c r="AP45" s="341"/>
      <c r="AQ45" s="543"/>
      <c r="AR45" s="513"/>
      <c r="AS45" s="291" t="s">
        <v>416</v>
      </c>
      <c r="AT45" s="297" t="s">
        <v>417</v>
      </c>
      <c r="AU45" s="344"/>
      <c r="AV45" s="341"/>
      <c r="AW45" s="341"/>
      <c r="AX45" s="341"/>
      <c r="AY45" s="543"/>
      <c r="AZ45" s="344"/>
      <c r="BA45" s="341"/>
      <c r="BB45" s="341"/>
      <c r="BC45" s="341"/>
      <c r="BD45" s="543"/>
      <c r="BE45" s="344"/>
      <c r="BF45" s="341"/>
      <c r="BG45" s="341"/>
      <c r="BH45" s="341"/>
      <c r="BI45" s="543"/>
      <c r="BJ45" s="344"/>
      <c r="BK45" s="341"/>
      <c r="BL45" s="341"/>
      <c r="BM45" s="341"/>
      <c r="BN45" s="543"/>
      <c r="BO45" s="344"/>
      <c r="BP45" s="341"/>
      <c r="BQ45" s="341"/>
      <c r="BR45" s="341"/>
      <c r="BS45" s="543"/>
      <c r="BT45" s="344"/>
      <c r="BU45" s="341"/>
      <c r="BV45" s="341"/>
      <c r="BW45" s="341"/>
      <c r="BX45" s="543"/>
      <c r="BY45" s="344"/>
      <c r="BZ45" s="341"/>
      <c r="CA45" s="341"/>
      <c r="CB45" s="341"/>
      <c r="CC45" s="543"/>
      <c r="CD45" s="343">
        <f t="shared" si="139"/>
        <v>0</v>
      </c>
      <c r="CE45" s="343">
        <f t="shared" si="140"/>
        <v>0</v>
      </c>
      <c r="CF45" s="343">
        <f t="shared" si="3"/>
        <v>0</v>
      </c>
      <c r="CG45" s="343">
        <f t="shared" si="4"/>
        <v>0</v>
      </c>
      <c r="CH45" s="343">
        <f t="shared" si="141"/>
        <v>0</v>
      </c>
      <c r="CI45" s="519"/>
      <c r="CJ45" s="519"/>
      <c r="CK45" s="519"/>
      <c r="CL45" s="519"/>
      <c r="CM45" s="519"/>
    </row>
    <row r="46" spans="1:91" ht="15.75" x14ac:dyDescent="0.2">
      <c r="A46" s="513"/>
      <c r="B46" s="291"/>
      <c r="C46" s="297"/>
      <c r="D46" s="341"/>
      <c r="E46" s="341"/>
      <c r="F46" s="341"/>
      <c r="G46" s="341"/>
      <c r="H46" s="543"/>
      <c r="I46" s="341"/>
      <c r="J46" s="341"/>
      <c r="K46" s="341"/>
      <c r="L46" s="341"/>
      <c r="M46" s="543"/>
      <c r="N46" s="344"/>
      <c r="O46" s="341"/>
      <c r="P46" s="341"/>
      <c r="Q46" s="341"/>
      <c r="R46" s="543"/>
      <c r="S46" s="344"/>
      <c r="T46" s="341"/>
      <c r="U46" s="341"/>
      <c r="V46" s="341"/>
      <c r="W46" s="543"/>
      <c r="X46" s="344"/>
      <c r="Y46" s="341"/>
      <c r="Z46" s="341"/>
      <c r="AA46" s="341"/>
      <c r="AB46" s="543"/>
      <c r="AC46" s="344"/>
      <c r="AD46" s="341"/>
      <c r="AE46" s="341"/>
      <c r="AF46" s="341"/>
      <c r="AG46" s="543"/>
      <c r="AH46" s="344"/>
      <c r="AI46" s="341"/>
      <c r="AJ46" s="341"/>
      <c r="AK46" s="341"/>
      <c r="AL46" s="543"/>
      <c r="AM46" s="344"/>
      <c r="AN46" s="341"/>
      <c r="AO46" s="341"/>
      <c r="AP46" s="341"/>
      <c r="AQ46" s="543"/>
      <c r="AR46" s="513"/>
      <c r="AS46" s="291"/>
      <c r="AT46" s="297"/>
      <c r="AU46" s="344"/>
      <c r="AV46" s="341"/>
      <c r="AW46" s="341"/>
      <c r="AX46" s="341"/>
      <c r="AY46" s="543"/>
      <c r="AZ46" s="344"/>
      <c r="BA46" s="341"/>
      <c r="BB46" s="341"/>
      <c r="BC46" s="341"/>
      <c r="BD46" s="543"/>
      <c r="BE46" s="344"/>
      <c r="BF46" s="341"/>
      <c r="BG46" s="341"/>
      <c r="BH46" s="341"/>
      <c r="BI46" s="543"/>
      <c r="BJ46" s="344"/>
      <c r="BK46" s="341"/>
      <c r="BL46" s="341"/>
      <c r="BM46" s="341"/>
      <c r="BN46" s="543"/>
      <c r="BO46" s="344"/>
      <c r="BP46" s="341"/>
      <c r="BQ46" s="341"/>
      <c r="BR46" s="341"/>
      <c r="BS46" s="543"/>
      <c r="BT46" s="344"/>
      <c r="BU46" s="341"/>
      <c r="BV46" s="341"/>
      <c r="BW46" s="341"/>
      <c r="BX46" s="543"/>
      <c r="BY46" s="344"/>
      <c r="BZ46" s="341"/>
      <c r="CA46" s="341"/>
      <c r="CB46" s="341"/>
      <c r="CC46" s="543"/>
      <c r="CD46" s="343">
        <f t="shared" si="139"/>
        <v>0</v>
      </c>
      <c r="CE46" s="343">
        <f t="shared" si="140"/>
        <v>0</v>
      </c>
      <c r="CF46" s="343">
        <f t="shared" si="3"/>
        <v>0</v>
      </c>
      <c r="CG46" s="343">
        <f t="shared" si="4"/>
        <v>0</v>
      </c>
      <c r="CH46" s="343">
        <f t="shared" si="141"/>
        <v>0</v>
      </c>
      <c r="CI46" s="519"/>
      <c r="CJ46" s="519"/>
      <c r="CK46" s="519"/>
      <c r="CL46" s="519"/>
      <c r="CM46" s="519"/>
    </row>
    <row r="47" spans="1:91" ht="15.75" x14ac:dyDescent="0.2">
      <c r="A47" s="311"/>
      <c r="B47" s="303"/>
      <c r="C47" s="303" t="s">
        <v>418</v>
      </c>
      <c r="D47" s="346">
        <f t="shared" ref="D47:AM47" si="173">SUM(D43:D46)</f>
        <v>0</v>
      </c>
      <c r="E47" s="346">
        <f t="shared" ref="E47" si="174">SUM(E43:E46)</f>
        <v>0</v>
      </c>
      <c r="F47" s="346">
        <f t="shared" ref="F47:H47" si="175">SUM(F43:F46)</f>
        <v>0</v>
      </c>
      <c r="G47" s="346">
        <f t="shared" si="175"/>
        <v>0</v>
      </c>
      <c r="H47" s="545">
        <f t="shared" si="175"/>
        <v>0</v>
      </c>
      <c r="I47" s="346">
        <f t="shared" si="173"/>
        <v>0</v>
      </c>
      <c r="J47" s="346">
        <f t="shared" ref="J47:M47" si="176">SUM(J43:J46)</f>
        <v>0</v>
      </c>
      <c r="K47" s="346">
        <f t="shared" ref="K47:L47" si="177">SUM(K43:K46)</f>
        <v>0</v>
      </c>
      <c r="L47" s="346">
        <f t="shared" si="177"/>
        <v>0</v>
      </c>
      <c r="M47" s="545">
        <f t="shared" si="176"/>
        <v>0</v>
      </c>
      <c r="N47" s="346">
        <f t="shared" si="173"/>
        <v>0</v>
      </c>
      <c r="O47" s="346">
        <f t="shared" ref="O47:R47" si="178">SUM(O43:O46)</f>
        <v>0</v>
      </c>
      <c r="P47" s="346">
        <f t="shared" ref="P47:Q47" si="179">SUM(P43:P46)</f>
        <v>0</v>
      </c>
      <c r="Q47" s="346">
        <f t="shared" si="179"/>
        <v>0</v>
      </c>
      <c r="R47" s="545">
        <f t="shared" si="178"/>
        <v>0</v>
      </c>
      <c r="S47" s="346">
        <f t="shared" si="173"/>
        <v>0</v>
      </c>
      <c r="T47" s="346">
        <f t="shared" ref="T47:W47" si="180">SUM(T43:T46)</f>
        <v>0</v>
      </c>
      <c r="U47" s="346">
        <f t="shared" ref="U47:V47" si="181">SUM(U43:U46)</f>
        <v>0</v>
      </c>
      <c r="V47" s="346">
        <f t="shared" si="181"/>
        <v>0</v>
      </c>
      <c r="W47" s="545">
        <f t="shared" si="180"/>
        <v>0</v>
      </c>
      <c r="X47" s="346">
        <f t="shared" si="173"/>
        <v>0</v>
      </c>
      <c r="Y47" s="346">
        <f t="shared" ref="Y47:AB47" si="182">SUM(Y43:Y46)</f>
        <v>0</v>
      </c>
      <c r="Z47" s="346">
        <f t="shared" ref="Z47:AA47" si="183">SUM(Z43:Z46)</f>
        <v>0</v>
      </c>
      <c r="AA47" s="346">
        <f t="shared" si="183"/>
        <v>0</v>
      </c>
      <c r="AB47" s="545">
        <f t="shared" si="182"/>
        <v>0</v>
      </c>
      <c r="AC47" s="346">
        <f t="shared" si="173"/>
        <v>0</v>
      </c>
      <c r="AD47" s="346">
        <f t="shared" ref="AD47:AG47" si="184">SUM(AD43:AD46)</f>
        <v>0</v>
      </c>
      <c r="AE47" s="346">
        <f t="shared" ref="AE47:AF47" si="185">SUM(AE43:AE46)</f>
        <v>0</v>
      </c>
      <c r="AF47" s="346">
        <f t="shared" si="185"/>
        <v>0</v>
      </c>
      <c r="AG47" s="545">
        <f t="shared" si="184"/>
        <v>0</v>
      </c>
      <c r="AH47" s="346">
        <f t="shared" si="173"/>
        <v>0</v>
      </c>
      <c r="AI47" s="346">
        <f t="shared" ref="AI47:AL47" si="186">SUM(AI43:AI46)</f>
        <v>0</v>
      </c>
      <c r="AJ47" s="346">
        <f t="shared" ref="AJ47:AK47" si="187">SUM(AJ43:AJ46)</f>
        <v>0</v>
      </c>
      <c r="AK47" s="346">
        <f t="shared" si="187"/>
        <v>0</v>
      </c>
      <c r="AL47" s="545">
        <f t="shared" si="186"/>
        <v>0</v>
      </c>
      <c r="AM47" s="346">
        <f t="shared" si="173"/>
        <v>0</v>
      </c>
      <c r="AN47" s="346">
        <f t="shared" ref="AN47:AQ47" si="188">SUM(AN43:AN46)</f>
        <v>0</v>
      </c>
      <c r="AO47" s="346">
        <f t="shared" ref="AO47:AP47" si="189">SUM(AO43:AO46)</f>
        <v>0</v>
      </c>
      <c r="AP47" s="346">
        <f t="shared" si="189"/>
        <v>0</v>
      </c>
      <c r="AQ47" s="545">
        <f t="shared" si="188"/>
        <v>0</v>
      </c>
      <c r="AR47" s="311"/>
      <c r="AS47" s="303"/>
      <c r="AT47" s="303" t="s">
        <v>418</v>
      </c>
      <c r="AU47" s="346">
        <f t="shared" ref="AU47:CC47" si="190">SUM(AU43:AU46)</f>
        <v>0</v>
      </c>
      <c r="AV47" s="346">
        <f t="shared" si="190"/>
        <v>0</v>
      </c>
      <c r="AW47" s="346">
        <f t="shared" ref="AW47:AX47" si="191">SUM(AW43:AW46)</f>
        <v>0</v>
      </c>
      <c r="AX47" s="346">
        <f t="shared" si="191"/>
        <v>0</v>
      </c>
      <c r="AY47" s="545">
        <f t="shared" si="190"/>
        <v>0</v>
      </c>
      <c r="AZ47" s="346">
        <f t="shared" si="190"/>
        <v>0</v>
      </c>
      <c r="BA47" s="346">
        <f t="shared" si="190"/>
        <v>0</v>
      </c>
      <c r="BB47" s="346">
        <f t="shared" ref="BB47:BC47" si="192">SUM(BB43:BB46)</f>
        <v>0</v>
      </c>
      <c r="BC47" s="346">
        <f t="shared" si="192"/>
        <v>0</v>
      </c>
      <c r="BD47" s="545">
        <f t="shared" si="190"/>
        <v>0</v>
      </c>
      <c r="BE47" s="346">
        <f t="shared" si="190"/>
        <v>0</v>
      </c>
      <c r="BF47" s="346">
        <f t="shared" si="190"/>
        <v>0</v>
      </c>
      <c r="BG47" s="346">
        <f t="shared" ref="BG47:BH47" si="193">SUM(BG43:BG46)</f>
        <v>0</v>
      </c>
      <c r="BH47" s="346">
        <f t="shared" si="193"/>
        <v>0</v>
      </c>
      <c r="BI47" s="545">
        <f t="shared" si="190"/>
        <v>0</v>
      </c>
      <c r="BJ47" s="346">
        <f t="shared" si="190"/>
        <v>0</v>
      </c>
      <c r="BK47" s="346">
        <f t="shared" si="190"/>
        <v>0</v>
      </c>
      <c r="BL47" s="346">
        <f t="shared" ref="BL47:BM47" si="194">SUM(BL43:BL46)</f>
        <v>0</v>
      </c>
      <c r="BM47" s="346">
        <f t="shared" si="194"/>
        <v>0</v>
      </c>
      <c r="BN47" s="545">
        <f t="shared" si="190"/>
        <v>0</v>
      </c>
      <c r="BO47" s="346">
        <f t="shared" si="190"/>
        <v>0</v>
      </c>
      <c r="BP47" s="346">
        <f t="shared" si="190"/>
        <v>0</v>
      </c>
      <c r="BQ47" s="346">
        <f t="shared" ref="BQ47:BR47" si="195">SUM(BQ43:BQ46)</f>
        <v>0</v>
      </c>
      <c r="BR47" s="346">
        <f t="shared" si="195"/>
        <v>0</v>
      </c>
      <c r="BS47" s="545">
        <f t="shared" si="190"/>
        <v>0</v>
      </c>
      <c r="BT47" s="346">
        <f t="shared" si="190"/>
        <v>0</v>
      </c>
      <c r="BU47" s="346">
        <f t="shared" si="190"/>
        <v>0</v>
      </c>
      <c r="BV47" s="346">
        <f t="shared" ref="BV47:BW47" si="196">SUM(BV43:BV46)</f>
        <v>0</v>
      </c>
      <c r="BW47" s="346">
        <f t="shared" si="196"/>
        <v>0</v>
      </c>
      <c r="BX47" s="545">
        <f t="shared" si="190"/>
        <v>0</v>
      </c>
      <c r="BY47" s="346">
        <f t="shared" si="190"/>
        <v>0</v>
      </c>
      <c r="BZ47" s="346">
        <f t="shared" si="190"/>
        <v>0</v>
      </c>
      <c r="CA47" s="346">
        <f t="shared" ref="CA47:CB47" si="197">SUM(CA43:CA46)</f>
        <v>0</v>
      </c>
      <c r="CB47" s="346">
        <f t="shared" si="197"/>
        <v>0</v>
      </c>
      <c r="CC47" s="545">
        <f t="shared" si="190"/>
        <v>0</v>
      </c>
      <c r="CD47" s="346">
        <f t="shared" si="139"/>
        <v>0</v>
      </c>
      <c r="CE47" s="346">
        <f t="shared" si="140"/>
        <v>0</v>
      </c>
      <c r="CF47" s="346">
        <f t="shared" si="3"/>
        <v>0</v>
      </c>
      <c r="CG47" s="346">
        <f t="shared" si="4"/>
        <v>0</v>
      </c>
      <c r="CH47" s="346">
        <f t="shared" si="141"/>
        <v>0</v>
      </c>
      <c r="CI47" s="519"/>
      <c r="CJ47" s="519"/>
      <c r="CK47" s="519"/>
      <c r="CL47" s="519"/>
      <c r="CM47" s="519"/>
    </row>
    <row r="48" spans="1:91" ht="15.75" x14ac:dyDescent="0.2">
      <c r="A48" s="311" t="s">
        <v>15</v>
      </c>
      <c r="B48" s="292"/>
      <c r="C48" s="289" t="s">
        <v>419</v>
      </c>
      <c r="D48" s="341"/>
      <c r="E48" s="341"/>
      <c r="F48" s="341"/>
      <c r="G48" s="341"/>
      <c r="H48" s="543"/>
      <c r="I48" s="341"/>
      <c r="J48" s="341"/>
      <c r="K48" s="341"/>
      <c r="L48" s="341"/>
      <c r="M48" s="543"/>
      <c r="N48" s="341"/>
      <c r="O48" s="341"/>
      <c r="P48" s="341"/>
      <c r="Q48" s="341"/>
      <c r="R48" s="543"/>
      <c r="S48" s="341"/>
      <c r="T48" s="341"/>
      <c r="U48" s="341"/>
      <c r="V48" s="341"/>
      <c r="W48" s="543"/>
      <c r="X48" s="341"/>
      <c r="Y48" s="341"/>
      <c r="Z48" s="341"/>
      <c r="AA48" s="341"/>
      <c r="AB48" s="543"/>
      <c r="AC48" s="341"/>
      <c r="AD48" s="341"/>
      <c r="AE48" s="341"/>
      <c r="AF48" s="341"/>
      <c r="AG48" s="543"/>
      <c r="AH48" s="341"/>
      <c r="AI48" s="341"/>
      <c r="AJ48" s="341"/>
      <c r="AK48" s="341"/>
      <c r="AL48" s="543"/>
      <c r="AM48" s="341"/>
      <c r="AN48" s="341"/>
      <c r="AO48" s="341"/>
      <c r="AP48" s="341"/>
      <c r="AQ48" s="543"/>
      <c r="AR48" s="311" t="s">
        <v>15</v>
      </c>
      <c r="AS48" s="292"/>
      <c r="AT48" s="289" t="s">
        <v>419</v>
      </c>
      <c r="AU48" s="341"/>
      <c r="AV48" s="341"/>
      <c r="AW48" s="341"/>
      <c r="AX48" s="341"/>
      <c r="AY48" s="543"/>
      <c r="AZ48" s="341"/>
      <c r="BA48" s="341"/>
      <c r="BB48" s="341"/>
      <c r="BC48" s="341"/>
      <c r="BD48" s="543"/>
      <c r="BE48" s="341"/>
      <c r="BF48" s="341"/>
      <c r="BG48" s="341"/>
      <c r="BH48" s="341"/>
      <c r="BI48" s="543"/>
      <c r="BJ48" s="341"/>
      <c r="BK48" s="341"/>
      <c r="BL48" s="341"/>
      <c r="BM48" s="341"/>
      <c r="BN48" s="543"/>
      <c r="BO48" s="341"/>
      <c r="BP48" s="341"/>
      <c r="BQ48" s="341"/>
      <c r="BR48" s="341"/>
      <c r="BS48" s="543"/>
      <c r="BT48" s="341"/>
      <c r="BU48" s="341"/>
      <c r="BV48" s="341"/>
      <c r="BW48" s="341"/>
      <c r="BX48" s="543"/>
      <c r="BY48" s="341"/>
      <c r="BZ48" s="341"/>
      <c r="CA48" s="341"/>
      <c r="CB48" s="341"/>
      <c r="CC48" s="543"/>
      <c r="CD48" s="343">
        <f t="shared" si="139"/>
        <v>0</v>
      </c>
      <c r="CE48" s="343">
        <f t="shared" si="140"/>
        <v>0</v>
      </c>
      <c r="CF48" s="343">
        <f t="shared" si="3"/>
        <v>0</v>
      </c>
      <c r="CG48" s="343">
        <f t="shared" si="4"/>
        <v>0</v>
      </c>
      <c r="CH48" s="343">
        <f t="shared" si="141"/>
        <v>0</v>
      </c>
      <c r="CI48" s="519"/>
      <c r="CJ48" s="519"/>
      <c r="CK48" s="519"/>
      <c r="CL48" s="519"/>
      <c r="CM48" s="519"/>
    </row>
    <row r="49" spans="1:91" ht="30" x14ac:dyDescent="0.2">
      <c r="A49" s="311"/>
      <c r="B49" s="291" t="s">
        <v>420</v>
      </c>
      <c r="C49" s="292" t="s">
        <v>421</v>
      </c>
      <c r="D49" s="341"/>
      <c r="E49" s="341"/>
      <c r="F49" s="341"/>
      <c r="G49" s="341"/>
      <c r="H49" s="543"/>
      <c r="I49" s="341"/>
      <c r="J49" s="341"/>
      <c r="K49" s="341"/>
      <c r="L49" s="341"/>
      <c r="M49" s="543"/>
      <c r="N49" s="341"/>
      <c r="O49" s="341"/>
      <c r="P49" s="341"/>
      <c r="Q49" s="341"/>
      <c r="R49" s="543"/>
      <c r="S49" s="341"/>
      <c r="T49" s="341"/>
      <c r="U49" s="341"/>
      <c r="V49" s="341"/>
      <c r="W49" s="543"/>
      <c r="X49" s="341"/>
      <c r="Y49" s="341"/>
      <c r="Z49" s="341"/>
      <c r="AA49" s="341"/>
      <c r="AB49" s="543"/>
      <c r="AC49" s="341"/>
      <c r="AD49" s="341"/>
      <c r="AE49" s="341"/>
      <c r="AF49" s="341"/>
      <c r="AG49" s="543"/>
      <c r="AH49" s="341"/>
      <c r="AI49" s="341"/>
      <c r="AJ49" s="341"/>
      <c r="AK49" s="341"/>
      <c r="AL49" s="543"/>
      <c r="AM49" s="341"/>
      <c r="AN49" s="341"/>
      <c r="AO49" s="341"/>
      <c r="AP49" s="341"/>
      <c r="AQ49" s="543"/>
      <c r="AR49" s="311"/>
      <c r="AS49" s="291" t="s">
        <v>420</v>
      </c>
      <c r="AT49" s="292" t="s">
        <v>421</v>
      </c>
      <c r="AU49" s="341"/>
      <c r="AV49" s="341"/>
      <c r="AW49" s="341"/>
      <c r="AX49" s="341"/>
      <c r="AY49" s="543"/>
      <c r="AZ49" s="341"/>
      <c r="BA49" s="341"/>
      <c r="BB49" s="341"/>
      <c r="BC49" s="341"/>
      <c r="BD49" s="543"/>
      <c r="BE49" s="341"/>
      <c r="BF49" s="341"/>
      <c r="BG49" s="341"/>
      <c r="BH49" s="341"/>
      <c r="BI49" s="543"/>
      <c r="BJ49" s="341"/>
      <c r="BK49" s="341"/>
      <c r="BL49" s="341"/>
      <c r="BM49" s="341"/>
      <c r="BN49" s="543"/>
      <c r="BO49" s="341"/>
      <c r="BP49" s="341"/>
      <c r="BQ49" s="341"/>
      <c r="BR49" s="341"/>
      <c r="BS49" s="543"/>
      <c r="BT49" s="341"/>
      <c r="BU49" s="341"/>
      <c r="BV49" s="341"/>
      <c r="BW49" s="341"/>
      <c r="BX49" s="543"/>
      <c r="BY49" s="341"/>
      <c r="BZ49" s="341"/>
      <c r="CA49" s="341"/>
      <c r="CB49" s="341"/>
      <c r="CC49" s="543"/>
      <c r="CD49" s="343">
        <f t="shared" si="139"/>
        <v>0</v>
      </c>
      <c r="CE49" s="343">
        <f t="shared" si="140"/>
        <v>0</v>
      </c>
      <c r="CF49" s="343">
        <f t="shared" si="3"/>
        <v>0</v>
      </c>
      <c r="CG49" s="343">
        <f t="shared" si="4"/>
        <v>0</v>
      </c>
      <c r="CH49" s="343">
        <f t="shared" si="141"/>
        <v>0</v>
      </c>
      <c r="CI49" s="519"/>
      <c r="CJ49" s="519"/>
      <c r="CK49" s="519"/>
      <c r="CL49" s="519"/>
      <c r="CM49" s="519"/>
    </row>
    <row r="50" spans="1:91" ht="27" customHeight="1" x14ac:dyDescent="0.2">
      <c r="A50" s="311"/>
      <c r="B50" s="291" t="s">
        <v>422</v>
      </c>
      <c r="C50" s="292" t="s">
        <v>423</v>
      </c>
      <c r="D50" s="341"/>
      <c r="E50" s="341"/>
      <c r="F50" s="341"/>
      <c r="G50" s="341"/>
      <c r="H50" s="543"/>
      <c r="I50" s="341"/>
      <c r="J50" s="341"/>
      <c r="K50" s="341"/>
      <c r="L50" s="341"/>
      <c r="M50" s="543"/>
      <c r="N50" s="341"/>
      <c r="O50" s="341"/>
      <c r="P50" s="341"/>
      <c r="Q50" s="341"/>
      <c r="R50" s="543"/>
      <c r="S50" s="341"/>
      <c r="T50" s="341"/>
      <c r="U50" s="341"/>
      <c r="V50" s="341"/>
      <c r="W50" s="543"/>
      <c r="X50" s="341"/>
      <c r="Y50" s="341"/>
      <c r="Z50" s="341"/>
      <c r="AA50" s="341"/>
      <c r="AB50" s="543"/>
      <c r="AC50" s="341"/>
      <c r="AD50" s="341"/>
      <c r="AE50" s="341"/>
      <c r="AF50" s="341"/>
      <c r="AG50" s="543"/>
      <c r="AH50" s="341"/>
      <c r="AI50" s="341"/>
      <c r="AJ50" s="341"/>
      <c r="AK50" s="341"/>
      <c r="AL50" s="543"/>
      <c r="AM50" s="341"/>
      <c r="AN50" s="341"/>
      <c r="AO50" s="341"/>
      <c r="AP50" s="341"/>
      <c r="AQ50" s="543"/>
      <c r="AR50" s="311"/>
      <c r="AS50" s="291" t="s">
        <v>422</v>
      </c>
      <c r="AT50" s="292" t="s">
        <v>423</v>
      </c>
      <c r="AU50" s="341"/>
      <c r="AV50" s="341"/>
      <c r="AW50" s="341"/>
      <c r="AX50" s="341"/>
      <c r="AY50" s="543"/>
      <c r="AZ50" s="341"/>
      <c r="BA50" s="341"/>
      <c r="BB50" s="341"/>
      <c r="BC50" s="341"/>
      <c r="BD50" s="543"/>
      <c r="BE50" s="341"/>
      <c r="BF50" s="341"/>
      <c r="BG50" s="341"/>
      <c r="BH50" s="341"/>
      <c r="BI50" s="543"/>
      <c r="BJ50" s="341"/>
      <c r="BK50" s="341"/>
      <c r="BL50" s="341"/>
      <c r="BM50" s="341"/>
      <c r="BN50" s="543"/>
      <c r="BO50" s="341"/>
      <c r="BP50" s="341"/>
      <c r="BQ50" s="341"/>
      <c r="BR50" s="341"/>
      <c r="BS50" s="543"/>
      <c r="BT50" s="341"/>
      <c r="BU50" s="341"/>
      <c r="BV50" s="341"/>
      <c r="BW50" s="341"/>
      <c r="BX50" s="543"/>
      <c r="BY50" s="341"/>
      <c r="BZ50" s="341"/>
      <c r="CA50" s="341"/>
      <c r="CB50" s="341"/>
      <c r="CC50" s="543"/>
      <c r="CD50" s="343">
        <f t="shared" si="139"/>
        <v>0</v>
      </c>
      <c r="CE50" s="343">
        <f t="shared" si="140"/>
        <v>0</v>
      </c>
      <c r="CF50" s="343">
        <f t="shared" si="3"/>
        <v>0</v>
      </c>
      <c r="CG50" s="343">
        <f t="shared" si="4"/>
        <v>0</v>
      </c>
      <c r="CH50" s="343">
        <f t="shared" si="141"/>
        <v>0</v>
      </c>
      <c r="CI50" s="519"/>
      <c r="CJ50" s="519"/>
      <c r="CK50" s="519"/>
      <c r="CL50" s="519"/>
      <c r="CM50" s="519"/>
    </row>
    <row r="51" spans="1:91" ht="30" x14ac:dyDescent="0.2">
      <c r="A51" s="311"/>
      <c r="B51" s="292">
        <v>104042</v>
      </c>
      <c r="C51" s="292" t="s">
        <v>424</v>
      </c>
      <c r="D51" s="341"/>
      <c r="E51" s="341"/>
      <c r="F51" s="341"/>
      <c r="G51" s="341"/>
      <c r="H51" s="543"/>
      <c r="I51" s="341"/>
      <c r="J51" s="341"/>
      <c r="K51" s="341"/>
      <c r="L51" s="341"/>
      <c r="M51" s="543"/>
      <c r="N51" s="341"/>
      <c r="O51" s="341"/>
      <c r="P51" s="341"/>
      <c r="Q51" s="341"/>
      <c r="R51" s="543"/>
      <c r="S51" s="341"/>
      <c r="T51" s="341"/>
      <c r="U51" s="341"/>
      <c r="V51" s="341"/>
      <c r="W51" s="543"/>
      <c r="X51" s="341"/>
      <c r="Y51" s="341"/>
      <c r="Z51" s="341"/>
      <c r="AA51" s="341"/>
      <c r="AB51" s="543"/>
      <c r="AC51" s="341"/>
      <c r="AD51" s="341"/>
      <c r="AE51" s="341"/>
      <c r="AF51" s="341"/>
      <c r="AG51" s="543"/>
      <c r="AH51" s="341"/>
      <c r="AI51" s="341"/>
      <c r="AJ51" s="341"/>
      <c r="AK51" s="341"/>
      <c r="AL51" s="543"/>
      <c r="AM51" s="341"/>
      <c r="AN51" s="341"/>
      <c r="AO51" s="341"/>
      <c r="AP51" s="341"/>
      <c r="AQ51" s="543"/>
      <c r="AR51" s="311"/>
      <c r="AS51" s="292">
        <v>104042</v>
      </c>
      <c r="AT51" s="292" t="s">
        <v>424</v>
      </c>
      <c r="AU51" s="341"/>
      <c r="AV51" s="341"/>
      <c r="AW51" s="341"/>
      <c r="AX51" s="341"/>
      <c r="AY51" s="543"/>
      <c r="AZ51" s="341"/>
      <c r="BA51" s="341"/>
      <c r="BB51" s="341"/>
      <c r="BC51" s="341"/>
      <c r="BD51" s="543"/>
      <c r="BE51" s="341"/>
      <c r="BF51" s="341"/>
      <c r="BG51" s="341"/>
      <c r="BH51" s="341"/>
      <c r="BI51" s="543"/>
      <c r="BJ51" s="341"/>
      <c r="BK51" s="341"/>
      <c r="BL51" s="341"/>
      <c r="BM51" s="341"/>
      <c r="BN51" s="543"/>
      <c r="BO51" s="341"/>
      <c r="BP51" s="341"/>
      <c r="BQ51" s="341"/>
      <c r="BR51" s="341"/>
      <c r="BS51" s="543"/>
      <c r="BT51" s="341"/>
      <c r="BU51" s="341"/>
      <c r="BV51" s="341"/>
      <c r="BW51" s="341"/>
      <c r="BX51" s="543"/>
      <c r="BY51" s="341"/>
      <c r="BZ51" s="341"/>
      <c r="CA51" s="341"/>
      <c r="CB51" s="341"/>
      <c r="CC51" s="543"/>
      <c r="CD51" s="343">
        <f t="shared" si="139"/>
        <v>0</v>
      </c>
      <c r="CE51" s="343">
        <f t="shared" si="140"/>
        <v>0</v>
      </c>
      <c r="CF51" s="343">
        <f t="shared" si="3"/>
        <v>0</v>
      </c>
      <c r="CG51" s="343">
        <f t="shared" si="4"/>
        <v>0</v>
      </c>
      <c r="CH51" s="343">
        <f t="shared" si="141"/>
        <v>0</v>
      </c>
      <c r="CI51" s="519"/>
      <c r="CJ51" s="519"/>
      <c r="CK51" s="519"/>
      <c r="CL51" s="519"/>
      <c r="CM51" s="519"/>
    </row>
    <row r="52" spans="1:91" ht="30" x14ac:dyDescent="0.2">
      <c r="A52" s="311"/>
      <c r="B52" s="292">
        <v>104051</v>
      </c>
      <c r="C52" s="292" t="s">
        <v>425</v>
      </c>
      <c r="D52" s="341"/>
      <c r="E52" s="341"/>
      <c r="F52" s="341"/>
      <c r="G52" s="341"/>
      <c r="H52" s="543"/>
      <c r="I52" s="341"/>
      <c r="J52" s="341"/>
      <c r="K52" s="341"/>
      <c r="L52" s="341"/>
      <c r="M52" s="543"/>
      <c r="N52" s="341">
        <f>'3.számú melléklet'!D24</f>
        <v>0</v>
      </c>
      <c r="O52" s="341">
        <f>'3.számú melléklet'!E24</f>
        <v>0</v>
      </c>
      <c r="P52" s="341">
        <f>'3.számú melléklet'!F24</f>
        <v>160000</v>
      </c>
      <c r="Q52" s="341">
        <f>'3.számú melléklet'!G24</f>
        <v>314000</v>
      </c>
      <c r="R52" s="543">
        <f>'3.számú melléklet'!H24</f>
        <v>314000</v>
      </c>
      <c r="S52" s="341"/>
      <c r="T52" s="341"/>
      <c r="U52" s="341"/>
      <c r="V52" s="341"/>
      <c r="W52" s="543"/>
      <c r="X52" s="341"/>
      <c r="Y52" s="341"/>
      <c r="Z52" s="341"/>
      <c r="AA52" s="341"/>
      <c r="AB52" s="543"/>
      <c r="AC52" s="341"/>
      <c r="AD52" s="341"/>
      <c r="AE52" s="341"/>
      <c r="AF52" s="341"/>
      <c r="AG52" s="543"/>
      <c r="AH52" s="341"/>
      <c r="AI52" s="341"/>
      <c r="AJ52" s="341"/>
      <c r="AK52" s="341"/>
      <c r="AL52" s="543"/>
      <c r="AM52" s="341"/>
      <c r="AN52" s="341"/>
      <c r="AO52" s="341"/>
      <c r="AP52" s="341"/>
      <c r="AQ52" s="543"/>
      <c r="AR52" s="311"/>
      <c r="AS52" s="292">
        <v>104051</v>
      </c>
      <c r="AT52" s="292" t="s">
        <v>425</v>
      </c>
      <c r="AU52" s="341"/>
      <c r="AV52" s="341"/>
      <c r="AW52" s="341"/>
      <c r="AX52" s="341"/>
      <c r="AY52" s="543"/>
      <c r="AZ52" s="341"/>
      <c r="BA52" s="341"/>
      <c r="BB52" s="341"/>
      <c r="BC52" s="341"/>
      <c r="BD52" s="543"/>
      <c r="BE52" s="341"/>
      <c r="BF52" s="341"/>
      <c r="BG52" s="341"/>
      <c r="BH52" s="341"/>
      <c r="BI52" s="543"/>
      <c r="BJ52" s="341"/>
      <c r="BK52" s="341"/>
      <c r="BL52" s="341"/>
      <c r="BM52" s="341"/>
      <c r="BN52" s="543"/>
      <c r="BO52" s="341"/>
      <c r="BP52" s="341"/>
      <c r="BQ52" s="341"/>
      <c r="BR52" s="341"/>
      <c r="BS52" s="543"/>
      <c r="BT52" s="341"/>
      <c r="BU52" s="341"/>
      <c r="BV52" s="341"/>
      <c r="BW52" s="341"/>
      <c r="BX52" s="543"/>
      <c r="BY52" s="341"/>
      <c r="BZ52" s="341"/>
      <c r="CA52" s="341"/>
      <c r="CB52" s="341"/>
      <c r="CC52" s="543"/>
      <c r="CD52" s="343">
        <f t="shared" si="139"/>
        <v>0</v>
      </c>
      <c r="CE52" s="343">
        <f t="shared" si="140"/>
        <v>0</v>
      </c>
      <c r="CF52" s="343">
        <f t="shared" si="3"/>
        <v>160000</v>
      </c>
      <c r="CG52" s="343">
        <f t="shared" si="4"/>
        <v>314000</v>
      </c>
      <c r="CH52" s="343">
        <f t="shared" si="141"/>
        <v>314000</v>
      </c>
      <c r="CI52" s="519"/>
      <c r="CJ52" s="519"/>
      <c r="CK52" s="519"/>
      <c r="CL52" s="519"/>
      <c r="CM52" s="519"/>
    </row>
    <row r="53" spans="1:91" ht="28.5" customHeight="1" x14ac:dyDescent="0.2">
      <c r="A53" s="311"/>
      <c r="B53" s="291" t="s">
        <v>426</v>
      </c>
      <c r="C53" s="296" t="s">
        <v>427</v>
      </c>
      <c r="D53" s="341"/>
      <c r="E53" s="341"/>
      <c r="F53" s="341"/>
      <c r="G53" s="341"/>
      <c r="H53" s="543"/>
      <c r="I53" s="341"/>
      <c r="J53" s="341"/>
      <c r="K53" s="341"/>
      <c r="L53" s="341"/>
      <c r="M53" s="543"/>
      <c r="N53" s="341"/>
      <c r="O53" s="341"/>
      <c r="P53" s="341"/>
      <c r="Q53" s="341"/>
      <c r="R53" s="543"/>
      <c r="S53" s="341"/>
      <c r="T53" s="341"/>
      <c r="U53" s="341"/>
      <c r="V53" s="341"/>
      <c r="W53" s="543"/>
      <c r="X53" s="341"/>
      <c r="Y53" s="341"/>
      <c r="Z53" s="341"/>
      <c r="AA53" s="341"/>
      <c r="AB53" s="543"/>
      <c r="AC53" s="341">
        <v>10195000</v>
      </c>
      <c r="AD53" s="341">
        <v>10195000</v>
      </c>
      <c r="AE53" s="341">
        <v>10195000</v>
      </c>
      <c r="AF53" s="341">
        <v>9435000</v>
      </c>
      <c r="AG53" s="543">
        <v>9334515</v>
      </c>
      <c r="AH53" s="341"/>
      <c r="AI53" s="341"/>
      <c r="AJ53" s="341"/>
      <c r="AK53" s="341"/>
      <c r="AL53" s="543"/>
      <c r="AM53" s="341"/>
      <c r="AN53" s="341"/>
      <c r="AO53" s="341"/>
      <c r="AP53" s="341"/>
      <c r="AQ53" s="543"/>
      <c r="AR53" s="311"/>
      <c r="AS53" s="291" t="s">
        <v>426</v>
      </c>
      <c r="AT53" s="296" t="s">
        <v>427</v>
      </c>
      <c r="AU53" s="341"/>
      <c r="AV53" s="341"/>
      <c r="AW53" s="341"/>
      <c r="AX53" s="341"/>
      <c r="AY53" s="543"/>
      <c r="AZ53" s="341"/>
      <c r="BA53" s="341"/>
      <c r="BB53" s="341"/>
      <c r="BC53" s="341"/>
      <c r="BD53" s="543"/>
      <c r="BE53" s="341"/>
      <c r="BF53" s="341"/>
      <c r="BG53" s="341"/>
      <c r="BH53" s="341"/>
      <c r="BI53" s="543"/>
      <c r="BJ53" s="341"/>
      <c r="BK53" s="341"/>
      <c r="BL53" s="341"/>
      <c r="BM53" s="341"/>
      <c r="BN53" s="543"/>
      <c r="BO53" s="341"/>
      <c r="BP53" s="341"/>
      <c r="BQ53" s="341"/>
      <c r="BR53" s="341"/>
      <c r="BS53" s="543"/>
      <c r="BT53" s="341"/>
      <c r="BU53" s="341"/>
      <c r="BV53" s="341"/>
      <c r="BW53" s="341"/>
      <c r="BX53" s="543"/>
      <c r="BY53" s="341"/>
      <c r="BZ53" s="341"/>
      <c r="CA53" s="341"/>
      <c r="CB53" s="341"/>
      <c r="CC53" s="543"/>
      <c r="CD53" s="343">
        <f t="shared" si="139"/>
        <v>10195000</v>
      </c>
      <c r="CE53" s="343">
        <f t="shared" si="140"/>
        <v>10195000</v>
      </c>
      <c r="CF53" s="343">
        <f t="shared" si="3"/>
        <v>10195000</v>
      </c>
      <c r="CG53" s="343">
        <f t="shared" si="4"/>
        <v>9435000</v>
      </c>
      <c r="CH53" s="343">
        <f t="shared" si="141"/>
        <v>9334515</v>
      </c>
      <c r="CI53" s="519"/>
      <c r="CJ53" s="519"/>
      <c r="CK53" s="519"/>
      <c r="CL53" s="519"/>
      <c r="CM53" s="519"/>
    </row>
    <row r="54" spans="1:91" ht="21.75" customHeight="1" x14ac:dyDescent="0.2">
      <c r="A54" s="311"/>
      <c r="B54" s="292">
        <v>107052</v>
      </c>
      <c r="C54" s="292" t="s">
        <v>428</v>
      </c>
      <c r="D54" s="341"/>
      <c r="E54" s="341"/>
      <c r="F54" s="341"/>
      <c r="G54" s="341"/>
      <c r="H54" s="543"/>
      <c r="I54" s="341"/>
      <c r="J54" s="341"/>
      <c r="K54" s="341"/>
      <c r="L54" s="341"/>
      <c r="M54" s="543"/>
      <c r="N54" s="341"/>
      <c r="O54" s="341"/>
      <c r="P54" s="341"/>
      <c r="Q54" s="341"/>
      <c r="R54" s="543"/>
      <c r="S54" s="341"/>
      <c r="T54" s="341"/>
      <c r="U54" s="341"/>
      <c r="V54" s="341"/>
      <c r="W54" s="543"/>
      <c r="X54" s="341"/>
      <c r="Y54" s="341"/>
      <c r="Z54" s="341"/>
      <c r="AA54" s="341"/>
      <c r="AB54" s="543"/>
      <c r="AC54" s="341"/>
      <c r="AD54" s="341"/>
      <c r="AE54" s="341"/>
      <c r="AF54" s="341"/>
      <c r="AG54" s="543"/>
      <c r="AH54" s="341"/>
      <c r="AI54" s="341"/>
      <c r="AJ54" s="341"/>
      <c r="AK54" s="341"/>
      <c r="AL54" s="543"/>
      <c r="AM54" s="341"/>
      <c r="AN54" s="341"/>
      <c r="AO54" s="341"/>
      <c r="AP54" s="341"/>
      <c r="AQ54" s="543"/>
      <c r="AR54" s="311"/>
      <c r="AS54" s="292">
        <v>107052</v>
      </c>
      <c r="AT54" s="292" t="s">
        <v>428</v>
      </c>
      <c r="AU54" s="341"/>
      <c r="AV54" s="341"/>
      <c r="AW54" s="341"/>
      <c r="AX54" s="341"/>
      <c r="AY54" s="543"/>
      <c r="AZ54" s="341"/>
      <c r="BA54" s="341"/>
      <c r="BB54" s="341"/>
      <c r="BC54" s="341"/>
      <c r="BD54" s="543"/>
      <c r="BE54" s="341"/>
      <c r="BF54" s="341"/>
      <c r="BG54" s="341"/>
      <c r="BH54" s="341"/>
      <c r="BI54" s="543"/>
      <c r="BJ54" s="341"/>
      <c r="BK54" s="341"/>
      <c r="BL54" s="341"/>
      <c r="BM54" s="341"/>
      <c r="BN54" s="543"/>
      <c r="BO54" s="341"/>
      <c r="BP54" s="341"/>
      <c r="BQ54" s="341"/>
      <c r="BR54" s="341"/>
      <c r="BS54" s="543"/>
      <c r="BT54" s="341"/>
      <c r="BU54" s="341"/>
      <c r="BV54" s="341"/>
      <c r="BW54" s="341"/>
      <c r="BX54" s="543"/>
      <c r="BY54" s="341"/>
      <c r="BZ54" s="341"/>
      <c r="CA54" s="341"/>
      <c r="CB54" s="341"/>
      <c r="CC54" s="543"/>
      <c r="CD54" s="343">
        <f t="shared" si="139"/>
        <v>0</v>
      </c>
      <c r="CE54" s="343">
        <f t="shared" si="140"/>
        <v>0</v>
      </c>
      <c r="CF54" s="343">
        <f t="shared" si="3"/>
        <v>0</v>
      </c>
      <c r="CG54" s="343">
        <f t="shared" si="4"/>
        <v>0</v>
      </c>
      <c r="CH54" s="343">
        <f t="shared" si="141"/>
        <v>0</v>
      </c>
      <c r="CI54" s="519"/>
      <c r="CJ54" s="519"/>
      <c r="CK54" s="519"/>
      <c r="CL54" s="519"/>
      <c r="CM54" s="519"/>
    </row>
    <row r="55" spans="1:91" ht="31.5" customHeight="1" x14ac:dyDescent="0.2">
      <c r="A55" s="517"/>
      <c r="B55" s="291" t="s">
        <v>429</v>
      </c>
      <c r="C55" s="296" t="s">
        <v>430</v>
      </c>
      <c r="D55" s="341"/>
      <c r="E55" s="341"/>
      <c r="F55" s="341"/>
      <c r="G55" s="341"/>
      <c r="H55" s="543"/>
      <c r="I55" s="341"/>
      <c r="J55" s="341"/>
      <c r="K55" s="341"/>
      <c r="L55" s="341"/>
      <c r="M55" s="543"/>
      <c r="N55" s="341"/>
      <c r="O55" s="341"/>
      <c r="P55" s="341"/>
      <c r="Q55" s="341"/>
      <c r="R55" s="543"/>
      <c r="S55" s="341"/>
      <c r="T55" s="341"/>
      <c r="U55" s="341"/>
      <c r="V55" s="341"/>
      <c r="W55" s="543"/>
      <c r="X55" s="341"/>
      <c r="Y55" s="341"/>
      <c r="Z55" s="341"/>
      <c r="AA55" s="341"/>
      <c r="AB55" s="543"/>
      <c r="AC55" s="341"/>
      <c r="AD55" s="341"/>
      <c r="AE55" s="341"/>
      <c r="AF55" s="341"/>
      <c r="AG55" s="543"/>
      <c r="AH55" s="341"/>
      <c r="AI55" s="341"/>
      <c r="AJ55" s="341"/>
      <c r="AK55" s="341"/>
      <c r="AL55" s="543"/>
      <c r="AM55" s="341"/>
      <c r="AN55" s="341"/>
      <c r="AO55" s="341"/>
      <c r="AP55" s="341"/>
      <c r="AQ55" s="543"/>
      <c r="AR55" s="282"/>
      <c r="AS55" s="291" t="s">
        <v>429</v>
      </c>
      <c r="AT55" s="296" t="s">
        <v>430</v>
      </c>
      <c r="AU55" s="341"/>
      <c r="AV55" s="341"/>
      <c r="AW55" s="341"/>
      <c r="AX55" s="341"/>
      <c r="AY55" s="543"/>
      <c r="AZ55" s="341"/>
      <c r="BA55" s="341"/>
      <c r="BB55" s="341"/>
      <c r="BC55" s="341"/>
      <c r="BD55" s="543"/>
      <c r="BE55" s="341"/>
      <c r="BF55" s="341"/>
      <c r="BG55" s="341"/>
      <c r="BH55" s="341"/>
      <c r="BI55" s="543"/>
      <c r="BJ55" s="341"/>
      <c r="BK55" s="341"/>
      <c r="BL55" s="341"/>
      <c r="BM55" s="341"/>
      <c r="BN55" s="543"/>
      <c r="BO55" s="341"/>
      <c r="BP55" s="341"/>
      <c r="BQ55" s="341"/>
      <c r="BR55" s="341"/>
      <c r="BS55" s="543"/>
      <c r="BT55" s="341"/>
      <c r="BU55" s="341"/>
      <c r="BV55" s="341"/>
      <c r="BW55" s="341"/>
      <c r="BX55" s="543"/>
      <c r="BY55" s="341"/>
      <c r="BZ55" s="341"/>
      <c r="CA55" s="341"/>
      <c r="CB55" s="341"/>
      <c r="CC55" s="543"/>
      <c r="CD55" s="343">
        <f t="shared" si="139"/>
        <v>0</v>
      </c>
      <c r="CE55" s="343">
        <f t="shared" si="140"/>
        <v>0</v>
      </c>
      <c r="CF55" s="343">
        <f t="shared" si="3"/>
        <v>0</v>
      </c>
      <c r="CG55" s="343">
        <f t="shared" si="4"/>
        <v>0</v>
      </c>
      <c r="CH55" s="343">
        <f t="shared" si="141"/>
        <v>0</v>
      </c>
      <c r="CI55" s="519"/>
      <c r="CJ55" s="519"/>
      <c r="CK55" s="519"/>
      <c r="CL55" s="519"/>
      <c r="CM55" s="519"/>
    </row>
    <row r="56" spans="1:91" ht="30" x14ac:dyDescent="0.2">
      <c r="A56" s="517"/>
      <c r="B56" s="291" t="s">
        <v>431</v>
      </c>
      <c r="C56" s="296" t="s">
        <v>856</v>
      </c>
      <c r="D56" s="341"/>
      <c r="E56" s="341"/>
      <c r="F56" s="341"/>
      <c r="G56" s="341"/>
      <c r="H56" s="543"/>
      <c r="I56" s="341"/>
      <c r="J56" s="341"/>
      <c r="K56" s="341"/>
      <c r="L56" s="341"/>
      <c r="M56" s="543"/>
      <c r="N56" s="341"/>
      <c r="O56" s="341"/>
      <c r="P56" s="341"/>
      <c r="Q56" s="341">
        <v>100000</v>
      </c>
      <c r="R56" s="543">
        <f>'3.számú melléklet'!H22</f>
        <v>100000</v>
      </c>
      <c r="S56" s="341"/>
      <c r="T56" s="341"/>
      <c r="U56" s="341"/>
      <c r="V56" s="341"/>
      <c r="W56" s="543"/>
      <c r="X56" s="341"/>
      <c r="Y56" s="341"/>
      <c r="Z56" s="341"/>
      <c r="AA56" s="341"/>
      <c r="AB56" s="543"/>
      <c r="AC56" s="341"/>
      <c r="AD56" s="341"/>
      <c r="AE56" s="341"/>
      <c r="AF56" s="341">
        <v>76328</v>
      </c>
      <c r="AG56" s="543">
        <v>76328</v>
      </c>
      <c r="AH56" s="341">
        <v>570000</v>
      </c>
      <c r="AI56" s="341">
        <v>570000</v>
      </c>
      <c r="AJ56" s="341">
        <v>570000</v>
      </c>
      <c r="AK56" s="341">
        <v>570000</v>
      </c>
      <c r="AL56" s="543">
        <f>'3.számú melléklet'!H46</f>
        <v>317000</v>
      </c>
      <c r="AM56" s="341">
        <v>10000</v>
      </c>
      <c r="AN56" s="341">
        <v>10000</v>
      </c>
      <c r="AO56" s="341">
        <v>10000</v>
      </c>
      <c r="AP56" s="341">
        <v>10000</v>
      </c>
      <c r="AQ56" s="543">
        <v>10000</v>
      </c>
      <c r="AR56" s="282"/>
      <c r="AS56" s="291" t="s">
        <v>431</v>
      </c>
      <c r="AT56" s="296" t="s">
        <v>856</v>
      </c>
      <c r="AU56" s="341"/>
      <c r="AV56" s="341"/>
      <c r="AW56" s="341"/>
      <c r="AX56" s="341"/>
      <c r="AY56" s="543"/>
      <c r="AZ56" s="341"/>
      <c r="BA56" s="341"/>
      <c r="BB56" s="341"/>
      <c r="BC56" s="341"/>
      <c r="BD56" s="543"/>
      <c r="BE56" s="341"/>
      <c r="BF56" s="341"/>
      <c r="BG56" s="341"/>
      <c r="BH56" s="341"/>
      <c r="BI56" s="543"/>
      <c r="BJ56" s="341"/>
      <c r="BK56" s="341"/>
      <c r="BL56" s="341"/>
      <c r="BM56" s="341"/>
      <c r="BN56" s="543"/>
      <c r="BO56" s="341"/>
      <c r="BP56" s="341"/>
      <c r="BQ56" s="341"/>
      <c r="BR56" s="341"/>
      <c r="BS56" s="543"/>
      <c r="BT56" s="341"/>
      <c r="BU56" s="341"/>
      <c r="BV56" s="341"/>
      <c r="BW56" s="341"/>
      <c r="BX56" s="543"/>
      <c r="BY56" s="341"/>
      <c r="BZ56" s="341"/>
      <c r="CA56" s="341"/>
      <c r="CB56" s="341"/>
      <c r="CC56" s="543"/>
      <c r="CD56" s="343">
        <f t="shared" si="139"/>
        <v>580000</v>
      </c>
      <c r="CE56" s="343">
        <f t="shared" si="140"/>
        <v>580000</v>
      </c>
      <c r="CF56" s="343">
        <f t="shared" si="3"/>
        <v>580000</v>
      </c>
      <c r="CG56" s="343">
        <f t="shared" si="4"/>
        <v>756328</v>
      </c>
      <c r="CH56" s="343">
        <f t="shared" si="141"/>
        <v>503328</v>
      </c>
      <c r="CI56" s="519"/>
      <c r="CJ56" s="519"/>
      <c r="CK56" s="519"/>
      <c r="CL56" s="519"/>
      <c r="CM56" s="519"/>
    </row>
    <row r="57" spans="1:91" ht="15.75" x14ac:dyDescent="0.2">
      <c r="A57" s="513"/>
      <c r="B57" s="302"/>
      <c r="C57" s="303" t="s">
        <v>432</v>
      </c>
      <c r="D57" s="346">
        <f>SUM(D49:D56)</f>
        <v>0</v>
      </c>
      <c r="E57" s="346">
        <f>SUM(E49:E56)</f>
        <v>0</v>
      </c>
      <c r="F57" s="346">
        <f t="shared" ref="F57:G57" si="198">SUM(F49:F56)</f>
        <v>0</v>
      </c>
      <c r="G57" s="346">
        <f t="shared" si="198"/>
        <v>0</v>
      </c>
      <c r="H57" s="545">
        <f>SUM(H49:H56)</f>
        <v>0</v>
      </c>
      <c r="I57" s="346">
        <f t="shared" ref="I57:AH57" si="199">SUM(I49:I56)</f>
        <v>0</v>
      </c>
      <c r="J57" s="346">
        <f t="shared" ref="J57:L57" si="200">SUM(J49:J56)</f>
        <v>0</v>
      </c>
      <c r="K57" s="346">
        <f t="shared" si="200"/>
        <v>0</v>
      </c>
      <c r="L57" s="346">
        <f t="shared" si="200"/>
        <v>0</v>
      </c>
      <c r="M57" s="545">
        <f>SUM(M49:M56)</f>
        <v>0</v>
      </c>
      <c r="N57" s="346">
        <f t="shared" si="199"/>
        <v>0</v>
      </c>
      <c r="O57" s="346">
        <f t="shared" ref="O57:Q57" si="201">SUM(O49:O56)</f>
        <v>0</v>
      </c>
      <c r="P57" s="346">
        <f t="shared" si="201"/>
        <v>160000</v>
      </c>
      <c r="Q57" s="346">
        <f t="shared" si="201"/>
        <v>414000</v>
      </c>
      <c r="R57" s="545">
        <f>SUM(R49:R56)</f>
        <v>414000</v>
      </c>
      <c r="S57" s="346">
        <f t="shared" si="199"/>
        <v>0</v>
      </c>
      <c r="T57" s="346">
        <f t="shared" ref="T57:V57" si="202">SUM(T49:T56)</f>
        <v>0</v>
      </c>
      <c r="U57" s="346">
        <f t="shared" si="202"/>
        <v>0</v>
      </c>
      <c r="V57" s="346">
        <f t="shared" si="202"/>
        <v>0</v>
      </c>
      <c r="W57" s="545">
        <f>SUM(W49:W56)</f>
        <v>0</v>
      </c>
      <c r="X57" s="346">
        <f t="shared" si="199"/>
        <v>0</v>
      </c>
      <c r="Y57" s="346">
        <f t="shared" ref="Y57:AA57" si="203">SUM(Y49:Y56)</f>
        <v>0</v>
      </c>
      <c r="Z57" s="346">
        <f t="shared" si="203"/>
        <v>0</v>
      </c>
      <c r="AA57" s="346">
        <f t="shared" si="203"/>
        <v>0</v>
      </c>
      <c r="AB57" s="545">
        <f>SUM(AB49:AB56)</f>
        <v>0</v>
      </c>
      <c r="AC57" s="346">
        <f t="shared" si="199"/>
        <v>10195000</v>
      </c>
      <c r="AD57" s="346">
        <f t="shared" ref="AD57:AF57" si="204">SUM(AD49:AD56)</f>
        <v>10195000</v>
      </c>
      <c r="AE57" s="346">
        <f t="shared" si="204"/>
        <v>10195000</v>
      </c>
      <c r="AF57" s="346">
        <f t="shared" si="204"/>
        <v>9511328</v>
      </c>
      <c r="AG57" s="545">
        <f>SUM(AG49:AG56)</f>
        <v>9410843</v>
      </c>
      <c r="AH57" s="346">
        <f t="shared" si="199"/>
        <v>570000</v>
      </c>
      <c r="AI57" s="346">
        <f t="shared" ref="AI57:AK57" si="205">SUM(AI49:AI56)</f>
        <v>570000</v>
      </c>
      <c r="AJ57" s="346">
        <f t="shared" si="205"/>
        <v>570000</v>
      </c>
      <c r="AK57" s="346">
        <f t="shared" si="205"/>
        <v>570000</v>
      </c>
      <c r="AL57" s="545">
        <f>SUM(AL49:AL56)</f>
        <v>317000</v>
      </c>
      <c r="AM57" s="346">
        <f>SUM(AM49:AM56)</f>
        <v>10000</v>
      </c>
      <c r="AN57" s="346">
        <f t="shared" ref="AN57:AP57" si="206">SUM(AN49:AN56)</f>
        <v>10000</v>
      </c>
      <c r="AO57" s="346">
        <f t="shared" si="206"/>
        <v>10000</v>
      </c>
      <c r="AP57" s="346">
        <f t="shared" si="206"/>
        <v>10000</v>
      </c>
      <c r="AQ57" s="545">
        <f>SUM(AQ49:AQ56)</f>
        <v>10000</v>
      </c>
      <c r="AR57" s="513"/>
      <c r="AS57" s="302"/>
      <c r="AT57" s="303" t="s">
        <v>432</v>
      </c>
      <c r="AU57" s="346">
        <f t="shared" ref="AU57:CB57" si="207">SUM(AU49:AU56)</f>
        <v>0</v>
      </c>
      <c r="AV57" s="346">
        <f t="shared" si="207"/>
        <v>0</v>
      </c>
      <c r="AW57" s="346">
        <f t="shared" si="207"/>
        <v>0</v>
      </c>
      <c r="AX57" s="346">
        <f t="shared" si="207"/>
        <v>0</v>
      </c>
      <c r="AY57" s="545">
        <f>SUM(AY49:AY56)</f>
        <v>0</v>
      </c>
      <c r="AZ57" s="346">
        <f t="shared" si="207"/>
        <v>0</v>
      </c>
      <c r="BA57" s="346">
        <f t="shared" si="207"/>
        <v>0</v>
      </c>
      <c r="BB57" s="346">
        <f t="shared" si="207"/>
        <v>0</v>
      </c>
      <c r="BC57" s="346">
        <f t="shared" si="207"/>
        <v>0</v>
      </c>
      <c r="BD57" s="545">
        <f>SUM(BD49:BD56)</f>
        <v>0</v>
      </c>
      <c r="BE57" s="346">
        <f t="shared" si="207"/>
        <v>0</v>
      </c>
      <c r="BF57" s="346">
        <f t="shared" si="207"/>
        <v>0</v>
      </c>
      <c r="BG57" s="346">
        <f t="shared" si="207"/>
        <v>0</v>
      </c>
      <c r="BH57" s="346">
        <f t="shared" si="207"/>
        <v>0</v>
      </c>
      <c r="BI57" s="545">
        <f>SUM(BI49:BI56)</f>
        <v>0</v>
      </c>
      <c r="BJ57" s="346">
        <f t="shared" si="207"/>
        <v>0</v>
      </c>
      <c r="BK57" s="346">
        <f t="shared" si="207"/>
        <v>0</v>
      </c>
      <c r="BL57" s="346">
        <f t="shared" si="207"/>
        <v>0</v>
      </c>
      <c r="BM57" s="346">
        <f t="shared" si="207"/>
        <v>0</v>
      </c>
      <c r="BN57" s="545">
        <f>SUM(BN49:BN56)</f>
        <v>0</v>
      </c>
      <c r="BO57" s="346">
        <f t="shared" si="207"/>
        <v>0</v>
      </c>
      <c r="BP57" s="346">
        <f t="shared" si="207"/>
        <v>0</v>
      </c>
      <c r="BQ57" s="346">
        <f t="shared" si="207"/>
        <v>0</v>
      </c>
      <c r="BR57" s="346">
        <f t="shared" si="207"/>
        <v>0</v>
      </c>
      <c r="BS57" s="545">
        <f>SUM(BS49:BS56)</f>
        <v>0</v>
      </c>
      <c r="BT57" s="346">
        <f t="shared" si="207"/>
        <v>0</v>
      </c>
      <c r="BU57" s="346">
        <f t="shared" si="207"/>
        <v>0</v>
      </c>
      <c r="BV57" s="346">
        <f t="shared" si="207"/>
        <v>0</v>
      </c>
      <c r="BW57" s="346">
        <f t="shared" si="207"/>
        <v>0</v>
      </c>
      <c r="BX57" s="545">
        <f>SUM(BX49:BX56)</f>
        <v>0</v>
      </c>
      <c r="BY57" s="346">
        <f t="shared" si="207"/>
        <v>0</v>
      </c>
      <c r="BZ57" s="346">
        <f t="shared" si="207"/>
        <v>0</v>
      </c>
      <c r="CA57" s="346">
        <f t="shared" si="207"/>
        <v>0</v>
      </c>
      <c r="CB57" s="346">
        <f t="shared" si="207"/>
        <v>0</v>
      </c>
      <c r="CC57" s="545">
        <f>SUM(CC49:CC56)</f>
        <v>0</v>
      </c>
      <c r="CD57" s="346">
        <f>SUM(CD49:CD56)</f>
        <v>10775000</v>
      </c>
      <c r="CE57" s="346">
        <f>SUM(CE49:CE56)</f>
        <v>10775000</v>
      </c>
      <c r="CF57" s="346">
        <f t="shared" ref="CF57:CG57" si="208">SUM(CF49:CF56)</f>
        <v>10935000</v>
      </c>
      <c r="CG57" s="346">
        <f t="shared" si="208"/>
        <v>10505328</v>
      </c>
      <c r="CH57" s="346">
        <f>SUM(CH49:CH56)</f>
        <v>10151843</v>
      </c>
      <c r="CI57" s="519"/>
      <c r="CJ57" s="519"/>
      <c r="CK57" s="519"/>
      <c r="CL57" s="519"/>
      <c r="CM57" s="519"/>
    </row>
    <row r="58" spans="1:91" ht="30" x14ac:dyDescent="0.2">
      <c r="A58" s="513"/>
      <c r="B58" s="319" t="s">
        <v>433</v>
      </c>
      <c r="C58" s="300" t="s">
        <v>434</v>
      </c>
      <c r="D58" s="347"/>
      <c r="E58" s="347"/>
      <c r="F58" s="347"/>
      <c r="G58" s="347"/>
      <c r="H58" s="545"/>
      <c r="I58" s="347"/>
      <c r="J58" s="347"/>
      <c r="K58" s="347"/>
      <c r="L58" s="347"/>
      <c r="M58" s="545"/>
      <c r="N58" s="347"/>
      <c r="O58" s="347"/>
      <c r="P58" s="347"/>
      <c r="Q58" s="347"/>
      <c r="R58" s="545"/>
      <c r="S58" s="347"/>
      <c r="T58" s="347"/>
      <c r="U58" s="347"/>
      <c r="V58" s="347"/>
      <c r="W58" s="545"/>
      <c r="X58" s="348">
        <f>'3.számú melléklet'!D40</f>
        <v>410000000</v>
      </c>
      <c r="Y58" s="348">
        <f>'3.számú melléklet'!E40</f>
        <v>410000000</v>
      </c>
      <c r="Z58" s="348">
        <f>'3.számú melléklet'!F40</f>
        <v>410000000</v>
      </c>
      <c r="AA58" s="348">
        <f>'3.számú melléklet'!G40</f>
        <v>481211891</v>
      </c>
      <c r="AB58" s="543">
        <f>'3.számú melléklet'!H40</f>
        <v>481211891</v>
      </c>
      <c r="AC58" s="347"/>
      <c r="AD58" s="347"/>
      <c r="AE58" s="347"/>
      <c r="AF58" s="347"/>
      <c r="AG58" s="545"/>
      <c r="AH58" s="347"/>
      <c r="AI58" s="347"/>
      <c r="AJ58" s="347"/>
      <c r="AK58" s="347"/>
      <c r="AL58" s="545"/>
      <c r="AM58" s="347"/>
      <c r="AN58" s="347"/>
      <c r="AO58" s="347"/>
      <c r="AP58" s="347"/>
      <c r="AQ58" s="545"/>
      <c r="AR58" s="513"/>
      <c r="AS58" s="319" t="s">
        <v>433</v>
      </c>
      <c r="AT58" s="300" t="s">
        <v>434</v>
      </c>
      <c r="AU58" s="347"/>
      <c r="AV58" s="347"/>
      <c r="AW58" s="347"/>
      <c r="AX58" s="347"/>
      <c r="AY58" s="545"/>
      <c r="AZ58" s="347"/>
      <c r="BA58" s="347"/>
      <c r="BB58" s="347"/>
      <c r="BC58" s="347"/>
      <c r="BD58" s="545"/>
      <c r="BE58" s="347"/>
      <c r="BF58" s="347"/>
      <c r="BG58" s="347"/>
      <c r="BH58" s="347"/>
      <c r="BI58" s="545"/>
      <c r="BJ58" s="347">
        <f t="shared" ref="BJ58:BT59" si="209">SUM(BJ53:BJ56)</f>
        <v>0</v>
      </c>
      <c r="BK58" s="347"/>
      <c r="BL58" s="347"/>
      <c r="BM58" s="347"/>
      <c r="BN58" s="545"/>
      <c r="BO58" s="347">
        <f t="shared" si="209"/>
        <v>0</v>
      </c>
      <c r="BP58" s="347"/>
      <c r="BQ58" s="347"/>
      <c r="BR58" s="347"/>
      <c r="BS58" s="545"/>
      <c r="BT58" s="347">
        <f t="shared" si="209"/>
        <v>0</v>
      </c>
      <c r="BU58" s="347"/>
      <c r="BV58" s="347"/>
      <c r="BW58" s="347"/>
      <c r="BX58" s="545"/>
      <c r="BY58" s="347"/>
      <c r="BZ58" s="347"/>
      <c r="CA58" s="347"/>
      <c r="CB58" s="347"/>
      <c r="CC58" s="545"/>
      <c r="CD58" s="343">
        <f>SUM(D58+I58+N58+S58+X58+AC58+AH58+AM58+AU58+AZ58+BE58+BJ58+BO58+BY58+BT58)</f>
        <v>410000000</v>
      </c>
      <c r="CE58" s="343">
        <f>SUM(E58+J58+O58+T58+Y58+AD58+AI58+AN58+AV58+BA58+BF58+BK58+BP58+BZ58+BU58)</f>
        <v>410000000</v>
      </c>
      <c r="CF58" s="343">
        <f t="shared" ref="CF58:CG59" si="210">SUM(F58+K58+P58+U58+Z58+AE58+AJ58+AO58+AW58+BB58+BG58+BL58+BQ58+CA58+BV58)</f>
        <v>410000000</v>
      </c>
      <c r="CG58" s="343">
        <f t="shared" si="210"/>
        <v>481211891</v>
      </c>
      <c r="CH58" s="343">
        <f>SUM(H58+M58+R58+W58+AB58+AG58+AL58+AQ58+AY58+BD58+BI58+BN58+BS58+CC58+BX58)</f>
        <v>481211891</v>
      </c>
      <c r="CI58" s="519"/>
      <c r="CJ58" s="519"/>
      <c r="CK58" s="519"/>
      <c r="CL58" s="519"/>
      <c r="CM58" s="519"/>
    </row>
    <row r="59" spans="1:91" ht="30" x14ac:dyDescent="0.2">
      <c r="A59" s="513"/>
      <c r="B59" s="319" t="s">
        <v>501</v>
      </c>
      <c r="C59" s="300" t="s">
        <v>857</v>
      </c>
      <c r="D59" s="347"/>
      <c r="E59" s="347"/>
      <c r="F59" s="347"/>
      <c r="G59" s="347"/>
      <c r="H59" s="545"/>
      <c r="I59" s="347"/>
      <c r="J59" s="347"/>
      <c r="K59" s="347"/>
      <c r="L59" s="347"/>
      <c r="M59" s="545"/>
      <c r="N59" s="347"/>
      <c r="O59" s="347"/>
      <c r="P59" s="347"/>
      <c r="Q59" s="347"/>
      <c r="R59" s="545"/>
      <c r="S59" s="347"/>
      <c r="T59" s="347"/>
      <c r="U59" s="347"/>
      <c r="V59" s="347"/>
      <c r="W59" s="545"/>
      <c r="X59" s="348"/>
      <c r="Y59" s="347"/>
      <c r="Z59" s="347"/>
      <c r="AA59" s="347"/>
      <c r="AB59" s="545"/>
      <c r="AC59" s="355">
        <v>4300000</v>
      </c>
      <c r="AD59" s="355">
        <v>4300000</v>
      </c>
      <c r="AE59" s="355">
        <v>4300000</v>
      </c>
      <c r="AF59" s="355">
        <v>4300000</v>
      </c>
      <c r="AG59" s="546">
        <v>4300000</v>
      </c>
      <c r="AH59" s="347"/>
      <c r="AI59" s="347"/>
      <c r="AJ59" s="347"/>
      <c r="AK59" s="347"/>
      <c r="AL59" s="545"/>
      <c r="AM59" s="347"/>
      <c r="AN59" s="347"/>
      <c r="AO59" s="347"/>
      <c r="AP59" s="347"/>
      <c r="AQ59" s="545"/>
      <c r="AR59" s="513"/>
      <c r="AS59" s="319" t="s">
        <v>501</v>
      </c>
      <c r="AT59" s="300" t="s">
        <v>857</v>
      </c>
      <c r="AU59" s="347"/>
      <c r="AV59" s="347"/>
      <c r="AW59" s="347"/>
      <c r="AX59" s="347"/>
      <c r="AY59" s="545"/>
      <c r="AZ59" s="347"/>
      <c r="BA59" s="347"/>
      <c r="BB59" s="347"/>
      <c r="BC59" s="347"/>
      <c r="BD59" s="545"/>
      <c r="BE59" s="347"/>
      <c r="BF59" s="347"/>
      <c r="BG59" s="347"/>
      <c r="BH59" s="347"/>
      <c r="BI59" s="545"/>
      <c r="BJ59" s="347">
        <f t="shared" si="209"/>
        <v>0</v>
      </c>
      <c r="BK59" s="347"/>
      <c r="BL59" s="347"/>
      <c r="BM59" s="347"/>
      <c r="BN59" s="545"/>
      <c r="BO59" s="347">
        <f t="shared" si="209"/>
        <v>0</v>
      </c>
      <c r="BP59" s="347"/>
      <c r="BQ59" s="347"/>
      <c r="BR59" s="347"/>
      <c r="BS59" s="545"/>
      <c r="BT59" s="355">
        <v>180000000</v>
      </c>
      <c r="BU59" s="355">
        <v>320000000</v>
      </c>
      <c r="BV59" s="355">
        <v>320000000</v>
      </c>
      <c r="BW59" s="355">
        <v>180000000</v>
      </c>
      <c r="BX59" s="546">
        <v>180000000</v>
      </c>
      <c r="BY59" s="347"/>
      <c r="BZ59" s="347"/>
      <c r="CA59" s="347"/>
      <c r="CB59" s="347"/>
      <c r="CC59" s="545"/>
      <c r="CD59" s="343">
        <f>SUM(D59+I59+N59+S59+X59+AC59+AH59+AM59+AU59+AZ59+BE59+BJ59+BO59+BY59+BT59)</f>
        <v>184300000</v>
      </c>
      <c r="CE59" s="343">
        <f>SUM(E59+J59+O59+T59+Y59+AD59+AI59+AN59+AV59+BA59+BF59+BK59+BP59+BZ59+BU59)</f>
        <v>324300000</v>
      </c>
      <c r="CF59" s="343">
        <f t="shared" si="210"/>
        <v>324300000</v>
      </c>
      <c r="CG59" s="343">
        <f t="shared" si="210"/>
        <v>184300000</v>
      </c>
      <c r="CH59" s="343">
        <f>SUM(H59+M59+R59+W59+AB59+AG59+AL59+AQ59+AY59+BD59+BI59+BN59+BS59+CC59+BX59)</f>
        <v>184300000</v>
      </c>
      <c r="CI59" s="519"/>
      <c r="CJ59" s="519"/>
      <c r="CK59" s="519"/>
      <c r="CL59" s="519"/>
      <c r="CM59" s="519"/>
    </row>
    <row r="60" spans="1:91" ht="15.75" x14ac:dyDescent="0.2">
      <c r="A60" s="627" t="s">
        <v>435</v>
      </c>
      <c r="B60" s="628"/>
      <c r="C60" s="629"/>
      <c r="D60" s="349">
        <f>SUM(D11,D16,D20,D27,D34,D41,D57,D47,D59,D58)</f>
        <v>332390615</v>
      </c>
      <c r="E60" s="349">
        <f>SUM(E11,E16,E20,E27,E34,E41,E57,E47,E59,E58)</f>
        <v>336907612</v>
      </c>
      <c r="F60" s="349">
        <f t="shared" ref="F60:G60" si="211">SUM(F11,F16,F20,F27,F34,F41,F57,F47,F59,F58)</f>
        <v>346331042</v>
      </c>
      <c r="G60" s="349">
        <f t="shared" si="211"/>
        <v>356493244</v>
      </c>
      <c r="H60" s="545">
        <f>SUM(H11,H16,H20,H27,H34,H41,H57,H47,H59,H58)</f>
        <v>356493244</v>
      </c>
      <c r="I60" s="349">
        <f>SUM(I11,I16,I20,I27,I34,I41,I57,I47,I59,I58)</f>
        <v>0</v>
      </c>
      <c r="J60" s="349">
        <f>SUM(J11,J16,J20,J27,J34,J41,J57,J47,J59,J58)</f>
        <v>11760358</v>
      </c>
      <c r="K60" s="349">
        <f t="shared" ref="K60:L60" si="212">SUM(K11,K16,K20,K27,K34,K41,K57,K47,K59,K58)</f>
        <v>11760358</v>
      </c>
      <c r="L60" s="349">
        <f t="shared" si="212"/>
        <v>11760358</v>
      </c>
      <c r="M60" s="545">
        <f>SUM(M11,M16,M20,M27,M34,M41,M57,M47,M59,M58)</f>
        <v>11760358</v>
      </c>
      <c r="N60" s="349">
        <f>SUM(N11,N16,N20,N27,N34,N41,N57,N47,N59,N58)</f>
        <v>17849779</v>
      </c>
      <c r="O60" s="349">
        <f>SUM(O11,O16,O20,O27,O34,O41,O57,O47,O59,O58)</f>
        <v>52562988</v>
      </c>
      <c r="P60" s="349">
        <f t="shared" ref="P60:Q60" si="213">SUM(P11,P16,P20,P27,P34,P41,P57,P47,P59,P58)</f>
        <v>52722988</v>
      </c>
      <c r="Q60" s="349">
        <f t="shared" si="213"/>
        <v>46139207</v>
      </c>
      <c r="R60" s="545">
        <f>SUM(R11,R16,R20,R27,R34,R41,R57,R47,R59,R58)</f>
        <v>45859207</v>
      </c>
      <c r="S60" s="349">
        <f>SUM(S11,S16,S20,S27,S34,S41,S57,S47,S59,S58)</f>
        <v>0</v>
      </c>
      <c r="T60" s="349">
        <f>SUM(T11,T16,T20,T27,T34,T41,T57,T47,T59,T58)</f>
        <v>0</v>
      </c>
      <c r="U60" s="349">
        <f t="shared" ref="U60:V60" si="214">SUM(U11,U16,U20,U27,U34,U41,U57,U47,U59,U58)</f>
        <v>0</v>
      </c>
      <c r="V60" s="349">
        <f t="shared" si="214"/>
        <v>8295846</v>
      </c>
      <c r="W60" s="545">
        <f>SUM(W11,W16,W20,W27,W34,W41,W57,W47,W59,W58)</f>
        <v>5275029</v>
      </c>
      <c r="X60" s="349">
        <f>SUM(X11,X16,X20,X27,X34,X41,X57,X47,X59,X58)</f>
        <v>410000000</v>
      </c>
      <c r="Y60" s="349">
        <f>SUM(Y11,Y16,Y20,Y27,Y34,Y41,Y57,Y47,Y59,Y58)</f>
        <v>410000000</v>
      </c>
      <c r="Z60" s="349">
        <f t="shared" ref="Z60:AA60" si="215">SUM(Z11,Z16,Z20,Z27,Z34,Z41,Z57,Z47,Z59,Z58)</f>
        <v>410000000</v>
      </c>
      <c r="AA60" s="349">
        <f t="shared" si="215"/>
        <v>481211891</v>
      </c>
      <c r="AB60" s="545">
        <f>SUM(AB11,AB16,AB20,AB27,AB34,AB41,AB57,AB47,AB59,AB58)</f>
        <v>481211891</v>
      </c>
      <c r="AC60" s="349">
        <f>SUM(AC11,AC16,AC20,AC27,AC34,AC41,AC57,AC47,AC59,AC58)</f>
        <v>74320128</v>
      </c>
      <c r="AD60" s="349">
        <f>SUM(AD11,AD16,AD20,AD27,AD34,AD41,AD57,AD47,AD59,AD58)</f>
        <v>85985808</v>
      </c>
      <c r="AE60" s="349">
        <f t="shared" ref="AE60:AF60" si="216">SUM(AE11,AE16,AE20,AE27,AE34,AE41,AE57,AE47,AE59,AE58)</f>
        <v>85985808</v>
      </c>
      <c r="AF60" s="349">
        <f t="shared" si="216"/>
        <v>74835651</v>
      </c>
      <c r="AG60" s="545">
        <f>SUM(AG11,AG16,AG20,AG27,AG34,AG41,AG57,AG47,AG59,AG58)</f>
        <v>73835669</v>
      </c>
      <c r="AH60" s="349">
        <f>SUM(AH11,AH16,AH20,AH27,AH34,AH41,AH57,AH47,AH59,AH58)</f>
        <v>570000</v>
      </c>
      <c r="AI60" s="349">
        <f>SUM(AI11,AI16,AI20,AI27,AI34,AI41,AI57,AI47,AI59,AI58)</f>
        <v>570000</v>
      </c>
      <c r="AJ60" s="349">
        <f t="shared" ref="AJ60:AK60" si="217">SUM(AJ11,AJ16,AJ20,AJ27,AJ34,AJ41,AJ57,AJ47,AJ59,AJ58)</f>
        <v>570000</v>
      </c>
      <c r="AK60" s="349">
        <f t="shared" si="217"/>
        <v>570000</v>
      </c>
      <c r="AL60" s="545">
        <f>SUM(AL11,AL16,AL20,AL27,AL34,AL41,AL57,AL47,AL59,AL58)</f>
        <v>317000</v>
      </c>
      <c r="AM60" s="349">
        <f>SUM(AM11,AM16,AM20,AM27,AM34,AM41,AM57,AM47,AM59,AM58)</f>
        <v>10000</v>
      </c>
      <c r="AN60" s="349">
        <f>SUM(AN11,AN16,AN20,AN27,AN34,AN41,AN57,AN47,AN59,AN58)</f>
        <v>5011000</v>
      </c>
      <c r="AO60" s="349">
        <f t="shared" ref="AO60:AP60" si="218">SUM(AO11,AO16,AO20,AO27,AO34,AO41,AO57,AO47,AO59,AO58)</f>
        <v>5011000</v>
      </c>
      <c r="AP60" s="349">
        <f t="shared" si="218"/>
        <v>5011000</v>
      </c>
      <c r="AQ60" s="545">
        <f>SUM(AQ11,AQ16,AQ20,AQ27,AQ34,AQ41,AQ57,AQ47,AQ59,AQ58)</f>
        <v>5011000</v>
      </c>
      <c r="AR60" s="627" t="s">
        <v>435</v>
      </c>
      <c r="AS60" s="628"/>
      <c r="AT60" s="629"/>
      <c r="AU60" s="349">
        <f>SUM(AU11,AU16,AU20,AU27,AU34,AU41,AU57,AU47,AU59,AU58)</f>
        <v>5000000</v>
      </c>
      <c r="AV60" s="349">
        <f>SUM(AV11,AV16,AV20,AV27,AV34,AV41,AV57,AV47,AV59,AV58)</f>
        <v>7572520</v>
      </c>
      <c r="AW60" s="349">
        <f t="shared" ref="AW60:AX60" si="219">SUM(AW11,AW16,AW20,AW27,AW34,AW41,AW57,AW47,AW59,AW58)</f>
        <v>7572520</v>
      </c>
      <c r="AX60" s="349">
        <f t="shared" si="219"/>
        <v>7572520</v>
      </c>
      <c r="AY60" s="545">
        <f>SUM(AY11,AY16,AY20,AY27,AY34,AY41,AY57,AY47,AY59,AY58)</f>
        <v>7572520</v>
      </c>
      <c r="AZ60" s="349">
        <f>SUM(AZ11,AZ16,AZ20,AZ27,AZ34,AZ41,AZ57,AZ47,AZ59,AZ58)</f>
        <v>880000</v>
      </c>
      <c r="BA60" s="349">
        <f>SUM(BA11,BA16,BA20,BA27,BA34,BA41,BA57,BA47,BA59,BA58)</f>
        <v>880000</v>
      </c>
      <c r="BB60" s="349">
        <f t="shared" ref="BB60:BC60" si="220">SUM(BB11,BB16,BB20,BB27,BB34,BB41,BB57,BB47,BB59,BB58)</f>
        <v>880000</v>
      </c>
      <c r="BC60" s="349">
        <f t="shared" si="220"/>
        <v>909178</v>
      </c>
      <c r="BD60" s="545">
        <f>SUM(BD11,BD16,BD20,BD27,BD34,BD41,BD57,BD47,BD59,BD58)</f>
        <v>909178</v>
      </c>
      <c r="BE60" s="349">
        <f>SUM(BE11,BE16,BE20,BE27,BE34,BE41,BE57,BE47,BE59,BE58)</f>
        <v>509844</v>
      </c>
      <c r="BF60" s="349">
        <f>SUM(BF11,BF16,BF20,BF27,BF34,BF41,BF57,BF47,BF59,BF58)</f>
        <v>816025</v>
      </c>
      <c r="BG60" s="349">
        <f t="shared" ref="BG60:BH60" si="221">SUM(BG11,BG16,BG20,BG27,BG34,BG41,BG57,BG47,BG59,BG58)</f>
        <v>816025</v>
      </c>
      <c r="BH60" s="349">
        <f t="shared" si="221"/>
        <v>1047364</v>
      </c>
      <c r="BI60" s="545">
        <f>SUM(BI11,BI16,BI20,BI27,BI34,BI41,BI57,BI47,BI59,BI58)</f>
        <v>1047364</v>
      </c>
      <c r="BJ60" s="349">
        <f>SUM(BJ11,BJ16,BJ20,BJ27,BJ34,BJ41,BJ57,BJ47,BJ59,BJ58)</f>
        <v>0</v>
      </c>
      <c r="BK60" s="349">
        <f>SUM(BK11,BK16,BK20,BK27,BK34,BK41,BK57,BK47,BK59,BK58)</f>
        <v>0</v>
      </c>
      <c r="BL60" s="349">
        <f t="shared" ref="BL60:BM60" si="222">SUM(BL11,BL16,BL20,BL27,BL34,BL41,BL57,BL47,BL59,BL58)</f>
        <v>0</v>
      </c>
      <c r="BM60" s="349">
        <f t="shared" si="222"/>
        <v>0</v>
      </c>
      <c r="BN60" s="545">
        <f>SUM(BN11,BN16,BN20,BN27,BN34,BN41,BN57,BN47,BN59,BN58)</f>
        <v>0</v>
      </c>
      <c r="BO60" s="349">
        <f>SUM(BO11,BO16,BO20,BO27,BO34,BO41,BO57,BO47,BO59,BO58)</f>
        <v>0</v>
      </c>
      <c r="BP60" s="349">
        <f>SUM(BP11,BP16,BP20,BP27,BP34,BP41,BP57,BP47,BP59,BP58)</f>
        <v>0</v>
      </c>
      <c r="BQ60" s="349">
        <f t="shared" ref="BQ60:BR60" si="223">SUM(BQ11,BQ16,BQ20,BQ27,BQ34,BQ41,BQ57,BQ47,BQ59,BQ58)</f>
        <v>0</v>
      </c>
      <c r="BR60" s="349">
        <f t="shared" si="223"/>
        <v>15274088</v>
      </c>
      <c r="BS60" s="545">
        <f>SUM(BS11,BS16,BS20,BS27,BS34,BS41,BS57,BS47,BS59,BS58)</f>
        <v>15274088</v>
      </c>
      <c r="BT60" s="349">
        <f>SUM(BT11,BT16,BT20,BT27,BT34,BT41,BT57,BT47,BT59,BT58)</f>
        <v>180000000</v>
      </c>
      <c r="BU60" s="349">
        <f>SUM(BU11,BU16,BU20,BU27,BU34,BU41,BU57,BU47,BU59,BU58)</f>
        <v>320000000</v>
      </c>
      <c r="BV60" s="349">
        <f t="shared" ref="BV60:BW60" si="224">SUM(BV11,BV16,BV20,BV27,BV34,BV41,BV57,BV47,BV59,BV58)</f>
        <v>320000000</v>
      </c>
      <c r="BW60" s="349">
        <f t="shared" si="224"/>
        <v>180000000</v>
      </c>
      <c r="BX60" s="545">
        <f>SUM(BX11,BX16,BX20,BX27,BX34,BX41,BX57,BX47,BX59,BX58)</f>
        <v>180000000</v>
      </c>
      <c r="BY60" s="349">
        <f>SUM(BY11,BY16,BY20,BY27,BY34,BY41,BY57,BY47,BY59,BY58)</f>
        <v>51522907</v>
      </c>
      <c r="BZ60" s="349">
        <f>SUM(BZ11,BZ16,BZ20,BZ27,BZ34,BZ41,BZ57,BZ47,BZ59,BZ58)</f>
        <v>50404160</v>
      </c>
      <c r="CA60" s="349">
        <f t="shared" ref="CA60:CB60" si="225">SUM(CA11,CA16,CA20,CA27,CA34,CA41,CA57,CA47,CA59,CA58)</f>
        <v>50404160</v>
      </c>
      <c r="CB60" s="349">
        <f t="shared" si="225"/>
        <v>50404160</v>
      </c>
      <c r="CC60" s="545">
        <f>SUM(CC11,CC16,CC20,CC27,CC34,CC41,CC57,CC47,CC59,CC58)</f>
        <v>50404160</v>
      </c>
      <c r="CD60" s="349">
        <f>SUM(CD11,CD16,CD20,CD27,CD34,CD41,CD57,CD47,CD59,CD58)</f>
        <v>1073053273</v>
      </c>
      <c r="CE60" s="349">
        <f>SUM(CE11,CE16,CE20,CE27,CE34,CE41,CE57,CE47,CE59,CE58)</f>
        <v>1282470471</v>
      </c>
      <c r="CF60" s="349">
        <f t="shared" ref="CF60:CG60" si="226">SUM(CF11,CF16,CF20,CF27,CF34,CF41,CF57,CF47,CF59,CF58)</f>
        <v>1292053901</v>
      </c>
      <c r="CG60" s="349">
        <f t="shared" si="226"/>
        <v>1239524507</v>
      </c>
      <c r="CH60" s="349">
        <f>SUM(CH11,CH16,CH20,CH27,CH34,CH41,CH57,CH47,CH59,CH58)</f>
        <v>1234970708</v>
      </c>
      <c r="CI60" s="519"/>
      <c r="CJ60" s="519"/>
      <c r="CK60" s="519"/>
      <c r="CL60" s="519"/>
      <c r="CM60" s="519"/>
    </row>
    <row r="61" spans="1:91" ht="30" customHeight="1" x14ac:dyDescent="0.2">
      <c r="A61" s="289"/>
      <c r="B61" s="291"/>
      <c r="C61" s="283" t="s">
        <v>436</v>
      </c>
      <c r="D61" s="344"/>
      <c r="E61" s="344"/>
      <c r="F61" s="344"/>
      <c r="G61" s="344"/>
      <c r="H61" s="545"/>
      <c r="I61" s="344"/>
      <c r="J61" s="344"/>
      <c r="K61" s="344"/>
      <c r="L61" s="344"/>
      <c r="M61" s="545"/>
      <c r="N61" s="344"/>
      <c r="O61" s="344"/>
      <c r="P61" s="344"/>
      <c r="Q61" s="344"/>
      <c r="R61" s="545"/>
      <c r="S61" s="344"/>
      <c r="T61" s="344"/>
      <c r="U61" s="344"/>
      <c r="V61" s="344"/>
      <c r="W61" s="545"/>
      <c r="X61" s="344"/>
      <c r="Y61" s="344"/>
      <c r="Z61" s="344"/>
      <c r="AA61" s="344"/>
      <c r="AB61" s="545"/>
      <c r="AC61" s="344"/>
      <c r="AD61" s="344"/>
      <c r="AE61" s="344"/>
      <c r="AF61" s="344"/>
      <c r="AG61" s="545"/>
      <c r="AH61" s="344"/>
      <c r="AI61" s="344"/>
      <c r="AJ61" s="344"/>
      <c r="AK61" s="344"/>
      <c r="AL61" s="545"/>
      <c r="AM61" s="344"/>
      <c r="AN61" s="344"/>
      <c r="AO61" s="344"/>
      <c r="AP61" s="344"/>
      <c r="AQ61" s="545"/>
      <c r="AR61" s="289"/>
      <c r="AS61" s="291"/>
      <c r="AT61" s="283" t="s">
        <v>436</v>
      </c>
      <c r="AU61" s="344"/>
      <c r="AV61" s="344"/>
      <c r="AW61" s="344"/>
      <c r="AX61" s="344"/>
      <c r="AY61" s="545"/>
      <c r="AZ61" s="344"/>
      <c r="BA61" s="344"/>
      <c r="BB61" s="344"/>
      <c r="BC61" s="344"/>
      <c r="BD61" s="545"/>
      <c r="BE61" s="344"/>
      <c r="BF61" s="344"/>
      <c r="BG61" s="344"/>
      <c r="BH61" s="344"/>
      <c r="BI61" s="545"/>
      <c r="BJ61" s="344"/>
      <c r="BK61" s="344"/>
      <c r="BL61" s="344"/>
      <c r="BM61" s="344"/>
      <c r="BN61" s="545"/>
      <c r="BO61" s="344"/>
      <c r="BP61" s="344"/>
      <c r="BQ61" s="344"/>
      <c r="BR61" s="344"/>
      <c r="BS61" s="545"/>
      <c r="BT61" s="344"/>
      <c r="BU61" s="344"/>
      <c r="BV61" s="344"/>
      <c r="BW61" s="344"/>
      <c r="BX61" s="545"/>
      <c r="BY61" s="344"/>
      <c r="BZ61" s="344"/>
      <c r="CA61" s="344"/>
      <c r="CB61" s="344"/>
      <c r="CC61" s="545"/>
      <c r="CD61" s="343">
        <f t="shared" ref="CD61:CD88" si="227">SUM(D61+I61+N61+S61+X61+AC61+AH61+AM61+AU61+AZ61+BE61+BJ61+BO61+BY61+BT61)</f>
        <v>0</v>
      </c>
      <c r="CE61" s="343">
        <f t="shared" ref="CE61:CE88" si="228">SUM(E61+J61+O61+T61+Y61+AD61+AI61+AN61+AV61+BA61+BF61+BK61+BP61+BZ61+BU61)</f>
        <v>0</v>
      </c>
      <c r="CF61" s="343">
        <f t="shared" ref="CF61:CF88" si="229">SUM(F61+K61+P61+U61+Z61+AE61+AJ61+AO61+AW61+BB61+BG61+BL61+BQ61+CA61+BV61)</f>
        <v>0</v>
      </c>
      <c r="CG61" s="343">
        <f t="shared" ref="CG61:CG88" si="230">SUM(G61+L61+Q61+V61+AA61+AF61+AK61+AP61+AX61+BC61+BH61+BM61+BR61+CB61+BW61)</f>
        <v>0</v>
      </c>
      <c r="CH61" s="343">
        <f t="shared" ref="CH61:CH88" si="231">SUM(H61+M61+R61+W61+AB61+AG61+AL61+AQ61+AY61+BD61+BI61+BN61+BS61+CC61+BX61)</f>
        <v>0</v>
      </c>
      <c r="CI61" s="519"/>
      <c r="CJ61" s="519"/>
      <c r="CK61" s="519"/>
      <c r="CL61" s="519"/>
      <c r="CM61" s="519"/>
    </row>
    <row r="62" spans="1:91" ht="31.5" x14ac:dyDescent="0.2">
      <c r="A62" s="289"/>
      <c r="B62" s="291"/>
      <c r="C62" s="324" t="s">
        <v>437</v>
      </c>
      <c r="D62" s="341"/>
      <c r="E62" s="341"/>
      <c r="F62" s="341"/>
      <c r="G62" s="341"/>
      <c r="H62" s="543"/>
      <c r="I62" s="341"/>
      <c r="J62" s="341"/>
      <c r="K62" s="341"/>
      <c r="L62" s="341"/>
      <c r="M62" s="543"/>
      <c r="N62" s="341"/>
      <c r="O62" s="341"/>
      <c r="P62" s="341"/>
      <c r="Q62" s="341"/>
      <c r="R62" s="543"/>
      <c r="S62" s="341"/>
      <c r="T62" s="341"/>
      <c r="U62" s="341"/>
      <c r="V62" s="341"/>
      <c r="W62" s="543"/>
      <c r="X62" s="341"/>
      <c r="Y62" s="341"/>
      <c r="Z62" s="341"/>
      <c r="AA62" s="341"/>
      <c r="AB62" s="543"/>
      <c r="AC62" s="341"/>
      <c r="AD62" s="341"/>
      <c r="AE62" s="341"/>
      <c r="AF62" s="341"/>
      <c r="AG62" s="543"/>
      <c r="AH62" s="341"/>
      <c r="AI62" s="341"/>
      <c r="AJ62" s="341"/>
      <c r="AK62" s="341"/>
      <c r="AL62" s="543"/>
      <c r="AM62" s="341"/>
      <c r="AN62" s="341"/>
      <c r="AO62" s="341"/>
      <c r="AP62" s="341"/>
      <c r="AQ62" s="543"/>
      <c r="AR62" s="289"/>
      <c r="AS62" s="291"/>
      <c r="AT62" s="324" t="s">
        <v>437</v>
      </c>
      <c r="AU62" s="341"/>
      <c r="AV62" s="341"/>
      <c r="AW62" s="341"/>
      <c r="AX62" s="341"/>
      <c r="AY62" s="543"/>
      <c r="AZ62" s="341"/>
      <c r="BA62" s="341"/>
      <c r="BB62" s="341"/>
      <c r="BC62" s="341"/>
      <c r="BD62" s="543"/>
      <c r="BE62" s="341"/>
      <c r="BF62" s="341"/>
      <c r="BG62" s="341"/>
      <c r="BH62" s="341"/>
      <c r="BI62" s="543"/>
      <c r="BJ62" s="341"/>
      <c r="BK62" s="341"/>
      <c r="BL62" s="341"/>
      <c r="BM62" s="341"/>
      <c r="BN62" s="543"/>
      <c r="BO62" s="341"/>
      <c r="BP62" s="341"/>
      <c r="BQ62" s="341"/>
      <c r="BR62" s="341"/>
      <c r="BS62" s="543"/>
      <c r="BT62" s="341"/>
      <c r="BU62" s="341"/>
      <c r="BV62" s="341"/>
      <c r="BW62" s="341"/>
      <c r="BX62" s="543"/>
      <c r="BY62" s="341"/>
      <c r="BZ62" s="341"/>
      <c r="CA62" s="341"/>
      <c r="CB62" s="341"/>
      <c r="CC62" s="543"/>
      <c r="CD62" s="343">
        <f t="shared" si="227"/>
        <v>0</v>
      </c>
      <c r="CE62" s="343">
        <f t="shared" si="228"/>
        <v>0</v>
      </c>
      <c r="CF62" s="343">
        <f t="shared" si="229"/>
        <v>0</v>
      </c>
      <c r="CG62" s="343">
        <f t="shared" si="230"/>
        <v>0</v>
      </c>
      <c r="CH62" s="343">
        <f t="shared" si="231"/>
        <v>0</v>
      </c>
      <c r="CI62" s="519"/>
      <c r="CJ62" s="519"/>
      <c r="CK62" s="519"/>
      <c r="CL62" s="519"/>
      <c r="CM62" s="519"/>
    </row>
    <row r="63" spans="1:91" ht="30" x14ac:dyDescent="0.2">
      <c r="A63" s="289"/>
      <c r="B63" s="291" t="s">
        <v>351</v>
      </c>
      <c r="C63" s="292" t="s">
        <v>352</v>
      </c>
      <c r="D63" s="341"/>
      <c r="E63" s="341"/>
      <c r="F63" s="341"/>
      <c r="G63" s="341"/>
      <c r="H63" s="543"/>
      <c r="I63" s="341"/>
      <c r="J63" s="341"/>
      <c r="K63" s="341"/>
      <c r="L63" s="341"/>
      <c r="M63" s="543"/>
      <c r="N63" s="348">
        <f>'3.számú melléklet'!D64</f>
        <v>0</v>
      </c>
      <c r="O63" s="348">
        <f>'3.számú melléklet'!E64</f>
        <v>0</v>
      </c>
      <c r="P63" s="348">
        <f>'3.számú melléklet'!F64</f>
        <v>0</v>
      </c>
      <c r="Q63" s="348">
        <f>'3.számú melléklet'!G64</f>
        <v>269326</v>
      </c>
      <c r="R63" s="543">
        <f>'3.számú melléklet'!H64</f>
        <v>269326</v>
      </c>
      <c r="S63" s="341"/>
      <c r="T63" s="341"/>
      <c r="U63" s="341"/>
      <c r="V63" s="341"/>
      <c r="W63" s="543"/>
      <c r="X63" s="341"/>
      <c r="Y63" s="341"/>
      <c r="Z63" s="341"/>
      <c r="AA63" s="341"/>
      <c r="AB63" s="543"/>
      <c r="AC63" s="341">
        <v>750000</v>
      </c>
      <c r="AD63" s="341">
        <v>750000</v>
      </c>
      <c r="AE63" s="341">
        <v>750000</v>
      </c>
      <c r="AF63" s="341">
        <v>1360000</v>
      </c>
      <c r="AG63" s="543">
        <v>2280919</v>
      </c>
      <c r="AH63" s="341"/>
      <c r="AI63" s="341"/>
      <c r="AJ63" s="341"/>
      <c r="AK63" s="341"/>
      <c r="AL63" s="543"/>
      <c r="AM63" s="341"/>
      <c r="AN63" s="341"/>
      <c r="AO63" s="341"/>
      <c r="AP63" s="341"/>
      <c r="AQ63" s="543"/>
      <c r="AR63" s="289"/>
      <c r="AS63" s="291" t="s">
        <v>351</v>
      </c>
      <c r="AT63" s="292" t="s">
        <v>352</v>
      </c>
      <c r="AU63" s="341"/>
      <c r="AV63" s="341"/>
      <c r="AW63" s="341"/>
      <c r="AX63" s="341"/>
      <c r="AY63" s="543"/>
      <c r="AZ63" s="341"/>
      <c r="BA63" s="341"/>
      <c r="BB63" s="341"/>
      <c r="BC63" s="341"/>
      <c r="BD63" s="543"/>
      <c r="BE63" s="341"/>
      <c r="BF63" s="341"/>
      <c r="BG63" s="341"/>
      <c r="BH63" s="341"/>
      <c r="BI63" s="543"/>
      <c r="BJ63" s="341"/>
      <c r="BK63" s="341"/>
      <c r="BL63" s="341"/>
      <c r="BM63" s="341"/>
      <c r="BN63" s="543"/>
      <c r="BO63" s="341"/>
      <c r="BP63" s="341"/>
      <c r="BQ63" s="341"/>
      <c r="BR63" s="341"/>
      <c r="BS63" s="543"/>
      <c r="BT63" s="341"/>
      <c r="BU63" s="341"/>
      <c r="BV63" s="341"/>
      <c r="BW63" s="341"/>
      <c r="BX63" s="543"/>
      <c r="BY63" s="341"/>
      <c r="BZ63" s="341"/>
      <c r="CA63" s="341"/>
      <c r="CB63" s="341"/>
      <c r="CC63" s="543"/>
      <c r="CD63" s="343">
        <f t="shared" si="227"/>
        <v>750000</v>
      </c>
      <c r="CE63" s="343">
        <f t="shared" si="228"/>
        <v>750000</v>
      </c>
      <c r="CF63" s="343">
        <f t="shared" si="229"/>
        <v>750000</v>
      </c>
      <c r="CG63" s="343">
        <f t="shared" si="230"/>
        <v>1629326</v>
      </c>
      <c r="CH63" s="343">
        <f t="shared" si="231"/>
        <v>2550245</v>
      </c>
      <c r="CI63" s="519"/>
      <c r="CJ63" s="519"/>
      <c r="CK63" s="519"/>
      <c r="CL63" s="519"/>
      <c r="CM63" s="519"/>
    </row>
    <row r="64" spans="1:91" ht="30" x14ac:dyDescent="0.2">
      <c r="A64" s="289"/>
      <c r="B64" s="291" t="s">
        <v>359</v>
      </c>
      <c r="C64" s="292" t="s">
        <v>438</v>
      </c>
      <c r="D64" s="341"/>
      <c r="E64" s="341"/>
      <c r="F64" s="341"/>
      <c r="G64" s="341"/>
      <c r="H64" s="543"/>
      <c r="I64" s="341"/>
      <c r="J64" s="341"/>
      <c r="K64" s="341"/>
      <c r="L64" s="341"/>
      <c r="M64" s="543"/>
      <c r="N64" s="341"/>
      <c r="O64" s="341"/>
      <c r="P64" s="341"/>
      <c r="Q64" s="341"/>
      <c r="R64" s="543"/>
      <c r="S64" s="341"/>
      <c r="T64" s="341"/>
      <c r="U64" s="341"/>
      <c r="V64" s="341"/>
      <c r="W64" s="543"/>
      <c r="X64" s="341"/>
      <c r="Y64" s="341"/>
      <c r="Z64" s="341"/>
      <c r="AA64" s="341"/>
      <c r="AB64" s="543"/>
      <c r="AC64" s="341"/>
      <c r="AD64" s="341"/>
      <c r="AE64" s="341"/>
      <c r="AF64" s="341"/>
      <c r="AG64" s="543"/>
      <c r="AH64" s="341"/>
      <c r="AI64" s="341"/>
      <c r="AJ64" s="341"/>
      <c r="AK64" s="341"/>
      <c r="AL64" s="543"/>
      <c r="AM64" s="341"/>
      <c r="AN64" s="341"/>
      <c r="AO64" s="341"/>
      <c r="AP64" s="341"/>
      <c r="AQ64" s="543"/>
      <c r="AR64" s="289"/>
      <c r="AS64" s="291" t="s">
        <v>359</v>
      </c>
      <c r="AT64" s="292" t="s">
        <v>438</v>
      </c>
      <c r="AU64" s="341"/>
      <c r="AV64" s="341"/>
      <c r="AW64" s="341"/>
      <c r="AX64" s="341"/>
      <c r="AY64" s="543"/>
      <c r="AZ64" s="341"/>
      <c r="BA64" s="341"/>
      <c r="BB64" s="341"/>
      <c r="BC64" s="341"/>
      <c r="BD64" s="543"/>
      <c r="BE64" s="341"/>
      <c r="BF64" s="341"/>
      <c r="BG64" s="341"/>
      <c r="BH64" s="341"/>
      <c r="BI64" s="543"/>
      <c r="BJ64" s="341"/>
      <c r="BK64" s="341"/>
      <c r="BL64" s="341"/>
      <c r="BM64" s="341"/>
      <c r="BN64" s="543"/>
      <c r="BO64" s="341"/>
      <c r="BP64" s="341"/>
      <c r="BQ64" s="341"/>
      <c r="BR64" s="341"/>
      <c r="BS64" s="543"/>
      <c r="BT64" s="341"/>
      <c r="BU64" s="341"/>
      <c r="BV64" s="341"/>
      <c r="BW64" s="341"/>
      <c r="BX64" s="543"/>
      <c r="BY64" s="341"/>
      <c r="BZ64" s="341">
        <v>4608854</v>
      </c>
      <c r="CA64" s="341">
        <v>4608854</v>
      </c>
      <c r="CB64" s="341">
        <v>4608854</v>
      </c>
      <c r="CC64" s="543">
        <v>4608854</v>
      </c>
      <c r="CD64" s="343">
        <f t="shared" si="227"/>
        <v>0</v>
      </c>
      <c r="CE64" s="343">
        <f t="shared" si="228"/>
        <v>4608854</v>
      </c>
      <c r="CF64" s="343">
        <f t="shared" si="229"/>
        <v>4608854</v>
      </c>
      <c r="CG64" s="343">
        <f t="shared" si="230"/>
        <v>4608854</v>
      </c>
      <c r="CH64" s="343">
        <f t="shared" si="231"/>
        <v>4608854</v>
      </c>
      <c r="CI64" s="519"/>
      <c r="CJ64" s="519"/>
      <c r="CK64" s="519"/>
      <c r="CL64" s="519"/>
      <c r="CM64" s="519"/>
    </row>
    <row r="65" spans="1:91" ht="15.75" customHeight="1" x14ac:dyDescent="0.2">
      <c r="A65" s="627" t="s">
        <v>502</v>
      </c>
      <c r="B65" s="628"/>
      <c r="C65" s="629"/>
      <c r="D65" s="349">
        <f t="shared" ref="D65:AM65" si="232">SUM(D63:D64)</f>
        <v>0</v>
      </c>
      <c r="E65" s="349">
        <f t="shared" ref="E65" si="233">SUM(E63:E64)</f>
        <v>0</v>
      </c>
      <c r="F65" s="349">
        <f t="shared" ref="F65:H65" si="234">SUM(F63:F64)</f>
        <v>0</v>
      </c>
      <c r="G65" s="349">
        <f t="shared" si="234"/>
        <v>0</v>
      </c>
      <c r="H65" s="545">
        <f t="shared" si="234"/>
        <v>0</v>
      </c>
      <c r="I65" s="349">
        <f t="shared" si="232"/>
        <v>0</v>
      </c>
      <c r="J65" s="349">
        <f t="shared" ref="J65:M65" si="235">SUM(J63:J64)</f>
        <v>0</v>
      </c>
      <c r="K65" s="349">
        <f t="shared" ref="K65:L65" si="236">SUM(K63:K64)</f>
        <v>0</v>
      </c>
      <c r="L65" s="349">
        <f t="shared" si="236"/>
        <v>0</v>
      </c>
      <c r="M65" s="545">
        <f t="shared" si="235"/>
        <v>0</v>
      </c>
      <c r="N65" s="349">
        <f t="shared" si="232"/>
        <v>0</v>
      </c>
      <c r="O65" s="349">
        <f t="shared" ref="O65:R65" si="237">SUM(O63:O64)</f>
        <v>0</v>
      </c>
      <c r="P65" s="349">
        <f t="shared" ref="P65:Q65" si="238">SUM(P63:P64)</f>
        <v>0</v>
      </c>
      <c r="Q65" s="349">
        <f t="shared" si="238"/>
        <v>269326</v>
      </c>
      <c r="R65" s="545">
        <f t="shared" si="237"/>
        <v>269326</v>
      </c>
      <c r="S65" s="349">
        <f t="shared" si="232"/>
        <v>0</v>
      </c>
      <c r="T65" s="349">
        <f t="shared" ref="T65:W65" si="239">SUM(T63:T64)</f>
        <v>0</v>
      </c>
      <c r="U65" s="349">
        <f t="shared" ref="U65:V65" si="240">SUM(U63:U64)</f>
        <v>0</v>
      </c>
      <c r="V65" s="349">
        <f t="shared" si="240"/>
        <v>0</v>
      </c>
      <c r="W65" s="545">
        <f t="shared" si="239"/>
        <v>0</v>
      </c>
      <c r="X65" s="349">
        <f t="shared" si="232"/>
        <v>0</v>
      </c>
      <c r="Y65" s="349">
        <f t="shared" ref="Y65:AB65" si="241">SUM(Y63:Y64)</f>
        <v>0</v>
      </c>
      <c r="Z65" s="349">
        <f t="shared" ref="Z65:AA65" si="242">SUM(Z63:Z64)</f>
        <v>0</v>
      </c>
      <c r="AA65" s="349">
        <f t="shared" si="242"/>
        <v>0</v>
      </c>
      <c r="AB65" s="545">
        <f t="shared" si="241"/>
        <v>0</v>
      </c>
      <c r="AC65" s="349">
        <f t="shared" si="232"/>
        <v>750000</v>
      </c>
      <c r="AD65" s="349">
        <f t="shared" ref="AD65:AG65" si="243">SUM(AD63:AD64)</f>
        <v>750000</v>
      </c>
      <c r="AE65" s="349">
        <f t="shared" ref="AE65:AF65" si="244">SUM(AE63:AE64)</f>
        <v>750000</v>
      </c>
      <c r="AF65" s="349">
        <f t="shared" si="244"/>
        <v>1360000</v>
      </c>
      <c r="AG65" s="545">
        <f t="shared" si="243"/>
        <v>2280919</v>
      </c>
      <c r="AH65" s="349">
        <f t="shared" si="232"/>
        <v>0</v>
      </c>
      <c r="AI65" s="349">
        <f t="shared" ref="AI65:AL65" si="245">SUM(AI63:AI64)</f>
        <v>0</v>
      </c>
      <c r="AJ65" s="349">
        <f t="shared" ref="AJ65:AK65" si="246">SUM(AJ63:AJ64)</f>
        <v>0</v>
      </c>
      <c r="AK65" s="349">
        <f t="shared" si="246"/>
        <v>0</v>
      </c>
      <c r="AL65" s="545">
        <f t="shared" si="245"/>
        <v>0</v>
      </c>
      <c r="AM65" s="349">
        <f t="shared" si="232"/>
        <v>0</v>
      </c>
      <c r="AN65" s="349">
        <f t="shared" ref="AN65:AQ65" si="247">SUM(AN63:AN64)</f>
        <v>0</v>
      </c>
      <c r="AO65" s="349">
        <f t="shared" ref="AO65:AP65" si="248">SUM(AO63:AO64)</f>
        <v>0</v>
      </c>
      <c r="AP65" s="349">
        <f t="shared" si="248"/>
        <v>0</v>
      </c>
      <c r="AQ65" s="545">
        <f t="shared" si="247"/>
        <v>0</v>
      </c>
      <c r="AR65" s="627" t="s">
        <v>502</v>
      </c>
      <c r="AS65" s="628"/>
      <c r="AT65" s="629"/>
      <c r="AU65" s="349">
        <f t="shared" ref="AU65:CC65" si="249">SUM(AU63:AU64)</f>
        <v>0</v>
      </c>
      <c r="AV65" s="349">
        <f t="shared" si="249"/>
        <v>0</v>
      </c>
      <c r="AW65" s="349">
        <f t="shared" ref="AW65:AX65" si="250">SUM(AW63:AW64)</f>
        <v>0</v>
      </c>
      <c r="AX65" s="349">
        <f t="shared" si="250"/>
        <v>0</v>
      </c>
      <c r="AY65" s="545">
        <f t="shared" si="249"/>
        <v>0</v>
      </c>
      <c r="AZ65" s="349">
        <f t="shared" si="249"/>
        <v>0</v>
      </c>
      <c r="BA65" s="349">
        <f t="shared" si="249"/>
        <v>0</v>
      </c>
      <c r="BB65" s="349">
        <f t="shared" ref="BB65:BC65" si="251">SUM(BB63:BB64)</f>
        <v>0</v>
      </c>
      <c r="BC65" s="349">
        <f t="shared" si="251"/>
        <v>0</v>
      </c>
      <c r="BD65" s="545">
        <f t="shared" si="249"/>
        <v>0</v>
      </c>
      <c r="BE65" s="349">
        <f t="shared" si="249"/>
        <v>0</v>
      </c>
      <c r="BF65" s="349">
        <f t="shared" si="249"/>
        <v>0</v>
      </c>
      <c r="BG65" s="349">
        <f t="shared" ref="BG65:BH65" si="252">SUM(BG63:BG64)</f>
        <v>0</v>
      </c>
      <c r="BH65" s="349">
        <f t="shared" si="252"/>
        <v>0</v>
      </c>
      <c r="BI65" s="545">
        <f t="shared" si="249"/>
        <v>0</v>
      </c>
      <c r="BJ65" s="349">
        <f t="shared" si="249"/>
        <v>0</v>
      </c>
      <c r="BK65" s="349">
        <f t="shared" si="249"/>
        <v>0</v>
      </c>
      <c r="BL65" s="349">
        <f t="shared" ref="BL65:BM65" si="253">SUM(BL63:BL64)</f>
        <v>0</v>
      </c>
      <c r="BM65" s="349">
        <f t="shared" si="253"/>
        <v>0</v>
      </c>
      <c r="BN65" s="545">
        <f t="shared" si="249"/>
        <v>0</v>
      </c>
      <c r="BO65" s="349">
        <f t="shared" si="249"/>
        <v>0</v>
      </c>
      <c r="BP65" s="349">
        <f t="shared" si="249"/>
        <v>0</v>
      </c>
      <c r="BQ65" s="349">
        <f t="shared" ref="BQ65:BR65" si="254">SUM(BQ63:BQ64)</f>
        <v>0</v>
      </c>
      <c r="BR65" s="349">
        <f t="shared" si="254"/>
        <v>0</v>
      </c>
      <c r="BS65" s="545">
        <f t="shared" si="249"/>
        <v>0</v>
      </c>
      <c r="BT65" s="349">
        <f t="shared" si="249"/>
        <v>0</v>
      </c>
      <c r="BU65" s="349">
        <f t="shared" si="249"/>
        <v>0</v>
      </c>
      <c r="BV65" s="349">
        <f t="shared" ref="BV65:BW65" si="255">SUM(BV63:BV64)</f>
        <v>0</v>
      </c>
      <c r="BW65" s="349">
        <f t="shared" si="255"/>
        <v>0</v>
      </c>
      <c r="BX65" s="545">
        <f t="shared" si="249"/>
        <v>0</v>
      </c>
      <c r="BY65" s="349">
        <f t="shared" si="249"/>
        <v>0</v>
      </c>
      <c r="BZ65" s="349">
        <f t="shared" si="249"/>
        <v>4608854</v>
      </c>
      <c r="CA65" s="349">
        <f t="shared" ref="CA65:CB65" si="256">SUM(CA63:CA64)</f>
        <v>4608854</v>
      </c>
      <c r="CB65" s="349">
        <f t="shared" si="256"/>
        <v>4608854</v>
      </c>
      <c r="CC65" s="545">
        <f t="shared" si="249"/>
        <v>4608854</v>
      </c>
      <c r="CD65" s="349">
        <f t="shared" si="227"/>
        <v>750000</v>
      </c>
      <c r="CE65" s="349">
        <f t="shared" si="228"/>
        <v>5358854</v>
      </c>
      <c r="CF65" s="349">
        <f t="shared" si="229"/>
        <v>5358854</v>
      </c>
      <c r="CG65" s="349">
        <f t="shared" si="230"/>
        <v>6238180</v>
      </c>
      <c r="CH65" s="349">
        <f t="shared" si="231"/>
        <v>7159099</v>
      </c>
      <c r="CI65" s="519"/>
      <c r="CJ65" s="519"/>
      <c r="CK65" s="519"/>
      <c r="CL65" s="519"/>
      <c r="CM65" s="519"/>
    </row>
    <row r="66" spans="1:91" ht="30" x14ac:dyDescent="0.2">
      <c r="A66" s="289"/>
      <c r="B66" s="291"/>
      <c r="C66" s="283" t="s">
        <v>439</v>
      </c>
      <c r="D66" s="343"/>
      <c r="E66" s="343"/>
      <c r="F66" s="343"/>
      <c r="G66" s="343"/>
      <c r="H66" s="545"/>
      <c r="I66" s="343"/>
      <c r="J66" s="343"/>
      <c r="K66" s="343"/>
      <c r="L66" s="343"/>
      <c r="M66" s="545"/>
      <c r="N66" s="343"/>
      <c r="O66" s="343"/>
      <c r="P66" s="343"/>
      <c r="Q66" s="343"/>
      <c r="R66" s="545"/>
      <c r="S66" s="343"/>
      <c r="T66" s="343"/>
      <c r="U66" s="343"/>
      <c r="V66" s="343"/>
      <c r="W66" s="545"/>
      <c r="X66" s="343"/>
      <c r="Y66" s="343"/>
      <c r="Z66" s="343"/>
      <c r="AA66" s="343"/>
      <c r="AB66" s="545"/>
      <c r="AC66" s="343"/>
      <c r="AD66" s="343"/>
      <c r="AE66" s="343"/>
      <c r="AF66" s="343"/>
      <c r="AG66" s="545"/>
      <c r="AH66" s="343"/>
      <c r="AI66" s="343"/>
      <c r="AJ66" s="343"/>
      <c r="AK66" s="343"/>
      <c r="AL66" s="545"/>
      <c r="AM66" s="343"/>
      <c r="AN66" s="343"/>
      <c r="AO66" s="343"/>
      <c r="AP66" s="343"/>
      <c r="AQ66" s="545"/>
      <c r="AR66" s="289"/>
      <c r="AS66" s="291"/>
      <c r="AT66" s="283" t="s">
        <v>439</v>
      </c>
      <c r="AU66" s="343"/>
      <c r="AV66" s="343"/>
      <c r="AW66" s="343"/>
      <c r="AX66" s="343"/>
      <c r="AY66" s="545"/>
      <c r="AZ66" s="343"/>
      <c r="BA66" s="343"/>
      <c r="BB66" s="343"/>
      <c r="BC66" s="343"/>
      <c r="BD66" s="545"/>
      <c r="BE66" s="343"/>
      <c r="BF66" s="343"/>
      <c r="BG66" s="343"/>
      <c r="BH66" s="343"/>
      <c r="BI66" s="545"/>
      <c r="BJ66" s="343"/>
      <c r="BK66" s="343"/>
      <c r="BL66" s="343"/>
      <c r="BM66" s="343"/>
      <c r="BN66" s="545"/>
      <c r="BO66" s="343"/>
      <c r="BP66" s="343"/>
      <c r="BQ66" s="343"/>
      <c r="BR66" s="343"/>
      <c r="BS66" s="545"/>
      <c r="BT66" s="343"/>
      <c r="BU66" s="343"/>
      <c r="BV66" s="343"/>
      <c r="BW66" s="343"/>
      <c r="BX66" s="545"/>
      <c r="BY66" s="343"/>
      <c r="BZ66" s="343"/>
      <c r="CA66" s="343"/>
      <c r="CB66" s="343"/>
      <c r="CC66" s="545"/>
      <c r="CD66" s="343">
        <f t="shared" si="227"/>
        <v>0</v>
      </c>
      <c r="CE66" s="343">
        <f t="shared" si="228"/>
        <v>0</v>
      </c>
      <c r="CF66" s="343">
        <f t="shared" si="229"/>
        <v>0</v>
      </c>
      <c r="CG66" s="343">
        <f t="shared" si="230"/>
        <v>0</v>
      </c>
      <c r="CH66" s="343">
        <f t="shared" si="231"/>
        <v>0</v>
      </c>
      <c r="CI66" s="519"/>
      <c r="CJ66" s="519"/>
      <c r="CK66" s="519"/>
      <c r="CL66" s="519"/>
      <c r="CM66" s="519"/>
    </row>
    <row r="67" spans="1:91" ht="30" x14ac:dyDescent="0.2">
      <c r="A67" s="517"/>
      <c r="B67" s="291" t="s">
        <v>355</v>
      </c>
      <c r="C67" s="297" t="s">
        <v>356</v>
      </c>
      <c r="D67" s="350"/>
      <c r="E67" s="350"/>
      <c r="F67" s="350"/>
      <c r="G67" s="350"/>
      <c r="H67" s="543"/>
      <c r="I67" s="350"/>
      <c r="J67" s="350"/>
      <c r="K67" s="350"/>
      <c r="L67" s="350"/>
      <c r="M67" s="543"/>
      <c r="N67" s="350"/>
      <c r="O67" s="350"/>
      <c r="P67" s="350"/>
      <c r="Q67" s="350"/>
      <c r="R67" s="543"/>
      <c r="S67" s="350"/>
      <c r="T67" s="350"/>
      <c r="U67" s="350"/>
      <c r="V67" s="350"/>
      <c r="W67" s="543"/>
      <c r="X67" s="350"/>
      <c r="Y67" s="350"/>
      <c r="Z67" s="350"/>
      <c r="AA67" s="350"/>
      <c r="AB67" s="543"/>
      <c r="AC67" s="350">
        <v>2181000</v>
      </c>
      <c r="AD67" s="350">
        <v>2181000</v>
      </c>
      <c r="AE67" s="350">
        <v>2181000</v>
      </c>
      <c r="AF67" s="350">
        <v>2631738</v>
      </c>
      <c r="AG67" s="543">
        <v>2631738</v>
      </c>
      <c r="AH67" s="350"/>
      <c r="AI67" s="350"/>
      <c r="AJ67" s="350"/>
      <c r="AK67" s="350"/>
      <c r="AL67" s="543"/>
      <c r="AM67" s="350"/>
      <c r="AN67" s="350"/>
      <c r="AO67" s="350"/>
      <c r="AP67" s="350"/>
      <c r="AQ67" s="543"/>
      <c r="AR67" s="282"/>
      <c r="AS67" s="291" t="s">
        <v>355</v>
      </c>
      <c r="AT67" s="297" t="s">
        <v>356</v>
      </c>
      <c r="AU67" s="350"/>
      <c r="AV67" s="350"/>
      <c r="AW67" s="350"/>
      <c r="AX67" s="350"/>
      <c r="AY67" s="543"/>
      <c r="AZ67" s="350"/>
      <c r="BA67" s="350"/>
      <c r="BB67" s="350"/>
      <c r="BC67" s="350"/>
      <c r="BD67" s="543"/>
      <c r="BE67" s="350"/>
      <c r="BF67" s="350"/>
      <c r="BG67" s="350"/>
      <c r="BH67" s="350"/>
      <c r="BI67" s="543"/>
      <c r="BJ67" s="350"/>
      <c r="BK67" s="350"/>
      <c r="BL67" s="350"/>
      <c r="BM67" s="350"/>
      <c r="BN67" s="543"/>
      <c r="BO67" s="350"/>
      <c r="BP67" s="350"/>
      <c r="BQ67" s="350"/>
      <c r="BR67" s="350"/>
      <c r="BS67" s="543"/>
      <c r="BT67" s="350"/>
      <c r="BU67" s="350"/>
      <c r="BV67" s="350"/>
      <c r="BW67" s="350"/>
      <c r="BX67" s="543"/>
      <c r="BY67" s="350"/>
      <c r="BZ67" s="350"/>
      <c r="CA67" s="350"/>
      <c r="CB67" s="350"/>
      <c r="CC67" s="543"/>
      <c r="CD67" s="343">
        <f t="shared" si="227"/>
        <v>2181000</v>
      </c>
      <c r="CE67" s="343">
        <f t="shared" si="228"/>
        <v>2181000</v>
      </c>
      <c r="CF67" s="343">
        <f t="shared" si="229"/>
        <v>2181000</v>
      </c>
      <c r="CG67" s="343">
        <f t="shared" si="230"/>
        <v>2631738</v>
      </c>
      <c r="CH67" s="343">
        <f t="shared" si="231"/>
        <v>2631738</v>
      </c>
      <c r="CI67" s="519"/>
      <c r="CJ67" s="519"/>
      <c r="CK67" s="519"/>
      <c r="CL67" s="519"/>
      <c r="CM67" s="519"/>
    </row>
    <row r="68" spans="1:91" ht="31.5" customHeight="1" x14ac:dyDescent="0.2">
      <c r="A68" s="517"/>
      <c r="B68" s="291" t="s">
        <v>440</v>
      </c>
      <c r="C68" s="292" t="s">
        <v>441</v>
      </c>
      <c r="D68" s="350"/>
      <c r="E68" s="350"/>
      <c r="F68" s="350"/>
      <c r="G68" s="350"/>
      <c r="H68" s="543"/>
      <c r="I68" s="350"/>
      <c r="J68" s="350"/>
      <c r="K68" s="350"/>
      <c r="L68" s="350"/>
      <c r="M68" s="543"/>
      <c r="N68" s="350"/>
      <c r="O68" s="350"/>
      <c r="P68" s="350"/>
      <c r="Q68" s="350"/>
      <c r="R68" s="543"/>
      <c r="S68" s="350"/>
      <c r="T68" s="350"/>
      <c r="U68" s="350"/>
      <c r="V68" s="350"/>
      <c r="W68" s="543"/>
      <c r="X68" s="350"/>
      <c r="Y68" s="350"/>
      <c r="Z68" s="350"/>
      <c r="AA68" s="350"/>
      <c r="AB68" s="543"/>
      <c r="AC68" s="350">
        <v>29118684</v>
      </c>
      <c r="AD68" s="350">
        <v>29118684</v>
      </c>
      <c r="AE68" s="350">
        <v>29118684</v>
      </c>
      <c r="AF68" s="350">
        <v>32222310</v>
      </c>
      <c r="AG68" s="543">
        <v>32222310</v>
      </c>
      <c r="AH68" s="350"/>
      <c r="AI68" s="350"/>
      <c r="AJ68" s="350"/>
      <c r="AK68" s="350"/>
      <c r="AL68" s="543"/>
      <c r="AM68" s="350"/>
      <c r="AN68" s="350"/>
      <c r="AO68" s="350"/>
      <c r="AP68" s="350"/>
      <c r="AQ68" s="543"/>
      <c r="AR68" s="282"/>
      <c r="AS68" s="291" t="s">
        <v>440</v>
      </c>
      <c r="AT68" s="292" t="s">
        <v>441</v>
      </c>
      <c r="AU68" s="350"/>
      <c r="AV68" s="350"/>
      <c r="AW68" s="350"/>
      <c r="AX68" s="350"/>
      <c r="AY68" s="543"/>
      <c r="AZ68" s="350"/>
      <c r="BA68" s="350"/>
      <c r="BB68" s="350"/>
      <c r="BC68" s="350"/>
      <c r="BD68" s="543"/>
      <c r="BE68" s="350"/>
      <c r="BF68" s="350"/>
      <c r="BG68" s="350"/>
      <c r="BH68" s="350"/>
      <c r="BI68" s="543"/>
      <c r="BJ68" s="350"/>
      <c r="BK68" s="350"/>
      <c r="BL68" s="350"/>
      <c r="BM68" s="350"/>
      <c r="BN68" s="543"/>
      <c r="BO68" s="350"/>
      <c r="BP68" s="350"/>
      <c r="BQ68" s="350"/>
      <c r="BR68" s="350"/>
      <c r="BS68" s="543"/>
      <c r="BT68" s="350"/>
      <c r="BU68" s="350"/>
      <c r="BV68" s="350"/>
      <c r="BW68" s="350"/>
      <c r="BX68" s="543"/>
      <c r="BY68" s="350"/>
      <c r="BZ68" s="350"/>
      <c r="CA68" s="350"/>
      <c r="CB68" s="350"/>
      <c r="CC68" s="543"/>
      <c r="CD68" s="343">
        <f t="shared" si="227"/>
        <v>29118684</v>
      </c>
      <c r="CE68" s="343">
        <f t="shared" si="228"/>
        <v>29118684</v>
      </c>
      <c r="CF68" s="343">
        <f t="shared" si="229"/>
        <v>29118684</v>
      </c>
      <c r="CG68" s="343">
        <f t="shared" si="230"/>
        <v>32222310</v>
      </c>
      <c r="CH68" s="343">
        <f t="shared" si="231"/>
        <v>32222310</v>
      </c>
      <c r="CI68" s="519"/>
      <c r="CJ68" s="519"/>
      <c r="CK68" s="519"/>
      <c r="CL68" s="519"/>
      <c r="CM68" s="519"/>
    </row>
    <row r="69" spans="1:91" ht="30" x14ac:dyDescent="0.2">
      <c r="A69" s="517"/>
      <c r="B69" s="291" t="s">
        <v>359</v>
      </c>
      <c r="C69" s="292" t="s">
        <v>360</v>
      </c>
      <c r="D69" s="350"/>
      <c r="E69" s="350"/>
      <c r="F69" s="350"/>
      <c r="G69" s="350"/>
      <c r="H69" s="543"/>
      <c r="I69" s="350"/>
      <c r="J69" s="350"/>
      <c r="K69" s="350"/>
      <c r="L69" s="350"/>
      <c r="M69" s="543"/>
      <c r="N69" s="350"/>
      <c r="O69" s="350"/>
      <c r="P69" s="350"/>
      <c r="Q69" s="350"/>
      <c r="R69" s="543"/>
      <c r="S69" s="350"/>
      <c r="T69" s="350"/>
      <c r="U69" s="350"/>
      <c r="V69" s="350"/>
      <c r="W69" s="543"/>
      <c r="X69" s="350"/>
      <c r="Y69" s="350"/>
      <c r="Z69" s="350"/>
      <c r="AA69" s="350"/>
      <c r="AB69" s="543"/>
      <c r="AC69" s="350"/>
      <c r="AD69" s="350"/>
      <c r="AE69" s="350"/>
      <c r="AF69" s="350"/>
      <c r="AG69" s="543"/>
      <c r="AH69" s="350"/>
      <c r="AI69" s="350"/>
      <c r="AJ69" s="350"/>
      <c r="AK69" s="350"/>
      <c r="AL69" s="543"/>
      <c r="AM69" s="350"/>
      <c r="AN69" s="350"/>
      <c r="AO69" s="350"/>
      <c r="AP69" s="350"/>
      <c r="AQ69" s="543"/>
      <c r="AR69" s="282"/>
      <c r="AS69" s="291" t="s">
        <v>359</v>
      </c>
      <c r="AT69" s="292" t="s">
        <v>360</v>
      </c>
      <c r="AU69" s="350"/>
      <c r="AV69" s="350"/>
      <c r="AW69" s="350"/>
      <c r="AX69" s="350"/>
      <c r="AY69" s="543"/>
      <c r="AZ69" s="350"/>
      <c r="BA69" s="350"/>
      <c r="BB69" s="350"/>
      <c r="BC69" s="350"/>
      <c r="BD69" s="543"/>
      <c r="BE69" s="350"/>
      <c r="BF69" s="350"/>
      <c r="BG69" s="350"/>
      <c r="BH69" s="350"/>
      <c r="BI69" s="543"/>
      <c r="BJ69" s="350"/>
      <c r="BK69" s="350"/>
      <c r="BL69" s="350"/>
      <c r="BM69" s="350"/>
      <c r="BN69" s="543"/>
      <c r="BO69" s="350"/>
      <c r="BP69" s="350"/>
      <c r="BQ69" s="350"/>
      <c r="BR69" s="350"/>
      <c r="BS69" s="543"/>
      <c r="BT69" s="350"/>
      <c r="BU69" s="350"/>
      <c r="BV69" s="350"/>
      <c r="BW69" s="350"/>
      <c r="BX69" s="543"/>
      <c r="BY69" s="350"/>
      <c r="BZ69" s="350">
        <v>4019522</v>
      </c>
      <c r="CA69" s="350">
        <v>4019522</v>
      </c>
      <c r="CB69" s="350">
        <v>4019522</v>
      </c>
      <c r="CC69" s="543">
        <v>4019522</v>
      </c>
      <c r="CD69" s="343">
        <f t="shared" si="227"/>
        <v>0</v>
      </c>
      <c r="CE69" s="343">
        <f t="shared" si="228"/>
        <v>4019522</v>
      </c>
      <c r="CF69" s="343">
        <f t="shared" si="229"/>
        <v>4019522</v>
      </c>
      <c r="CG69" s="343">
        <f t="shared" si="230"/>
        <v>4019522</v>
      </c>
      <c r="CH69" s="343">
        <f t="shared" si="231"/>
        <v>4019522</v>
      </c>
      <c r="CI69" s="519"/>
      <c r="CJ69" s="519"/>
      <c r="CK69" s="519"/>
      <c r="CL69" s="519"/>
      <c r="CM69" s="519"/>
    </row>
    <row r="70" spans="1:91" ht="30" x14ac:dyDescent="0.2">
      <c r="A70" s="517"/>
      <c r="B70" s="514" t="s">
        <v>442</v>
      </c>
      <c r="C70" s="296" t="s">
        <v>443</v>
      </c>
      <c r="D70" s="350"/>
      <c r="E70" s="350"/>
      <c r="F70" s="350"/>
      <c r="G70" s="350"/>
      <c r="H70" s="543"/>
      <c r="I70" s="350"/>
      <c r="J70" s="350"/>
      <c r="K70" s="350"/>
      <c r="L70" s="350"/>
      <c r="M70" s="543"/>
      <c r="N70" s="350"/>
      <c r="O70" s="350"/>
      <c r="P70" s="350"/>
      <c r="Q70" s="350"/>
      <c r="R70" s="543"/>
      <c r="S70" s="350"/>
      <c r="T70" s="350"/>
      <c r="U70" s="350"/>
      <c r="V70" s="350"/>
      <c r="W70" s="543"/>
      <c r="X70" s="350"/>
      <c r="Y70" s="350"/>
      <c r="Z70" s="350"/>
      <c r="AA70" s="350"/>
      <c r="AB70" s="543"/>
      <c r="AC70" s="350"/>
      <c r="AD70" s="350"/>
      <c r="AE70" s="350"/>
      <c r="AF70" s="350"/>
      <c r="AG70" s="543"/>
      <c r="AH70" s="350"/>
      <c r="AI70" s="350"/>
      <c r="AJ70" s="350"/>
      <c r="AK70" s="350"/>
      <c r="AL70" s="543"/>
      <c r="AM70" s="350"/>
      <c r="AN70" s="350"/>
      <c r="AO70" s="350"/>
      <c r="AP70" s="350"/>
      <c r="AQ70" s="543"/>
      <c r="AR70" s="282"/>
      <c r="AS70" s="514" t="s">
        <v>442</v>
      </c>
      <c r="AT70" s="296" t="s">
        <v>443</v>
      </c>
      <c r="AU70" s="350"/>
      <c r="AV70" s="350"/>
      <c r="AW70" s="350"/>
      <c r="AX70" s="350"/>
      <c r="AY70" s="543"/>
      <c r="AZ70" s="350"/>
      <c r="BA70" s="350"/>
      <c r="BB70" s="350"/>
      <c r="BC70" s="350"/>
      <c r="BD70" s="543"/>
      <c r="BE70" s="350"/>
      <c r="BF70" s="350"/>
      <c r="BG70" s="350"/>
      <c r="BH70" s="350"/>
      <c r="BI70" s="543"/>
      <c r="BJ70" s="350"/>
      <c r="BK70" s="350"/>
      <c r="BL70" s="350"/>
      <c r="BM70" s="350"/>
      <c r="BN70" s="543"/>
      <c r="BO70" s="350"/>
      <c r="BP70" s="350"/>
      <c r="BQ70" s="350"/>
      <c r="BR70" s="350"/>
      <c r="BS70" s="543"/>
      <c r="BT70" s="350"/>
      <c r="BU70" s="350"/>
      <c r="BV70" s="350"/>
      <c r="BW70" s="350"/>
      <c r="BX70" s="543"/>
      <c r="BY70" s="350"/>
      <c r="BZ70" s="350"/>
      <c r="CA70" s="350"/>
      <c r="CB70" s="350"/>
      <c r="CC70" s="543"/>
      <c r="CD70" s="343">
        <f t="shared" si="227"/>
        <v>0</v>
      </c>
      <c r="CE70" s="343">
        <f t="shared" si="228"/>
        <v>0</v>
      </c>
      <c r="CF70" s="343">
        <f t="shared" si="229"/>
        <v>0</v>
      </c>
      <c r="CG70" s="343">
        <f t="shared" si="230"/>
        <v>0</v>
      </c>
      <c r="CH70" s="343">
        <f t="shared" si="231"/>
        <v>0</v>
      </c>
      <c r="CI70" s="519"/>
      <c r="CJ70" s="519"/>
      <c r="CK70" s="519"/>
      <c r="CL70" s="519"/>
      <c r="CM70" s="519"/>
    </row>
    <row r="71" spans="1:91" ht="30" customHeight="1" x14ac:dyDescent="0.2">
      <c r="A71" s="517"/>
      <c r="B71" s="291" t="s">
        <v>405</v>
      </c>
      <c r="C71" s="292" t="s">
        <v>406</v>
      </c>
      <c r="D71" s="350"/>
      <c r="E71" s="350"/>
      <c r="F71" s="350"/>
      <c r="G71" s="350"/>
      <c r="H71" s="543"/>
      <c r="I71" s="350"/>
      <c r="J71" s="350"/>
      <c r="K71" s="350"/>
      <c r="L71" s="350"/>
      <c r="M71" s="543"/>
      <c r="N71" s="350"/>
      <c r="O71" s="350"/>
      <c r="P71" s="350"/>
      <c r="Q71" s="350"/>
      <c r="R71" s="543"/>
      <c r="S71" s="350"/>
      <c r="T71" s="350"/>
      <c r="U71" s="350"/>
      <c r="V71" s="350"/>
      <c r="W71" s="543"/>
      <c r="X71" s="350"/>
      <c r="Y71" s="350"/>
      <c r="Z71" s="350"/>
      <c r="AA71" s="350"/>
      <c r="AB71" s="543"/>
      <c r="AC71" s="350"/>
      <c r="AD71" s="350"/>
      <c r="AE71" s="350"/>
      <c r="AF71" s="350"/>
      <c r="AG71" s="543"/>
      <c r="AH71" s="350"/>
      <c r="AI71" s="350"/>
      <c r="AJ71" s="350"/>
      <c r="AK71" s="350"/>
      <c r="AL71" s="543"/>
      <c r="AM71" s="350"/>
      <c r="AN71" s="350"/>
      <c r="AO71" s="350"/>
      <c r="AP71" s="350"/>
      <c r="AQ71" s="543"/>
      <c r="AR71" s="282"/>
      <c r="AS71" s="291" t="s">
        <v>405</v>
      </c>
      <c r="AT71" s="292" t="s">
        <v>406</v>
      </c>
      <c r="AU71" s="350"/>
      <c r="AV71" s="350"/>
      <c r="AW71" s="350"/>
      <c r="AX71" s="350"/>
      <c r="AY71" s="543"/>
      <c r="AZ71" s="350"/>
      <c r="BA71" s="350"/>
      <c r="BB71" s="350"/>
      <c r="BC71" s="350"/>
      <c r="BD71" s="543"/>
      <c r="BE71" s="350"/>
      <c r="BF71" s="350"/>
      <c r="BG71" s="350"/>
      <c r="BH71" s="350"/>
      <c r="BI71" s="543"/>
      <c r="BJ71" s="350"/>
      <c r="BK71" s="350"/>
      <c r="BL71" s="350"/>
      <c r="BM71" s="350"/>
      <c r="BN71" s="543"/>
      <c r="BO71" s="350"/>
      <c r="BP71" s="350"/>
      <c r="BQ71" s="350"/>
      <c r="BR71" s="350"/>
      <c r="BS71" s="543"/>
      <c r="BT71" s="350"/>
      <c r="BU71" s="350"/>
      <c r="BV71" s="350"/>
      <c r="BW71" s="350"/>
      <c r="BX71" s="543"/>
      <c r="BY71" s="350"/>
      <c r="BZ71" s="350"/>
      <c r="CA71" s="350"/>
      <c r="CB71" s="350"/>
      <c r="CC71" s="543"/>
      <c r="CD71" s="343">
        <f t="shared" si="227"/>
        <v>0</v>
      </c>
      <c r="CE71" s="343">
        <f t="shared" si="228"/>
        <v>0</v>
      </c>
      <c r="CF71" s="343">
        <f t="shared" si="229"/>
        <v>0</v>
      </c>
      <c r="CG71" s="343">
        <f t="shared" si="230"/>
        <v>0</v>
      </c>
      <c r="CH71" s="343">
        <f t="shared" si="231"/>
        <v>0</v>
      </c>
      <c r="CI71" s="519"/>
      <c r="CJ71" s="519"/>
      <c r="CK71" s="519"/>
      <c r="CL71" s="519"/>
      <c r="CM71" s="519"/>
    </row>
    <row r="72" spans="1:91" ht="30" x14ac:dyDescent="0.2">
      <c r="A72" s="513"/>
      <c r="B72" s="291" t="s">
        <v>444</v>
      </c>
      <c r="C72" s="292" t="s">
        <v>858</v>
      </c>
      <c r="D72" s="350"/>
      <c r="E72" s="350"/>
      <c r="F72" s="350"/>
      <c r="G72" s="350"/>
      <c r="H72" s="543"/>
      <c r="I72" s="350"/>
      <c r="J72" s="350"/>
      <c r="K72" s="350"/>
      <c r="L72" s="350"/>
      <c r="M72" s="543"/>
      <c r="N72" s="350"/>
      <c r="O72" s="350"/>
      <c r="P72" s="350"/>
      <c r="Q72" s="350"/>
      <c r="R72" s="543"/>
      <c r="S72" s="350"/>
      <c r="T72" s="350"/>
      <c r="U72" s="350"/>
      <c r="V72" s="350"/>
      <c r="W72" s="543"/>
      <c r="X72" s="350"/>
      <c r="Y72" s="350"/>
      <c r="Z72" s="350"/>
      <c r="AA72" s="350"/>
      <c r="AB72" s="543"/>
      <c r="AC72" s="350"/>
      <c r="AD72" s="350"/>
      <c r="AE72" s="350"/>
      <c r="AF72" s="350"/>
      <c r="AG72" s="543"/>
      <c r="AH72" s="350"/>
      <c r="AI72" s="350"/>
      <c r="AJ72" s="350"/>
      <c r="AK72" s="350"/>
      <c r="AL72" s="543"/>
      <c r="AM72" s="350"/>
      <c r="AN72" s="350"/>
      <c r="AO72" s="350"/>
      <c r="AP72" s="350"/>
      <c r="AQ72" s="543"/>
      <c r="AR72" s="513"/>
      <c r="AS72" s="291" t="s">
        <v>444</v>
      </c>
      <c r="AT72" s="292" t="s">
        <v>858</v>
      </c>
      <c r="AU72" s="350"/>
      <c r="AV72" s="350"/>
      <c r="AW72" s="350"/>
      <c r="AX72" s="350"/>
      <c r="AY72" s="543"/>
      <c r="AZ72" s="350"/>
      <c r="BA72" s="350"/>
      <c r="BB72" s="350"/>
      <c r="BC72" s="350"/>
      <c r="BD72" s="543"/>
      <c r="BE72" s="350"/>
      <c r="BF72" s="350"/>
      <c r="BG72" s="350"/>
      <c r="BH72" s="350"/>
      <c r="BI72" s="543"/>
      <c r="BJ72" s="350"/>
      <c r="BK72" s="350"/>
      <c r="BL72" s="350"/>
      <c r="BM72" s="350"/>
      <c r="BN72" s="543"/>
      <c r="BO72" s="350"/>
      <c r="BP72" s="350"/>
      <c r="BQ72" s="350"/>
      <c r="BR72" s="350"/>
      <c r="BS72" s="543"/>
      <c r="BT72" s="350"/>
      <c r="BU72" s="350"/>
      <c r="BV72" s="350"/>
      <c r="BW72" s="350"/>
      <c r="BX72" s="543"/>
      <c r="BY72" s="350"/>
      <c r="BZ72" s="350"/>
      <c r="CA72" s="350"/>
      <c r="CB72" s="350"/>
      <c r="CC72" s="543"/>
      <c r="CD72" s="343">
        <f t="shared" si="227"/>
        <v>0</v>
      </c>
      <c r="CE72" s="343">
        <f t="shared" si="228"/>
        <v>0</v>
      </c>
      <c r="CF72" s="343">
        <f t="shared" si="229"/>
        <v>0</v>
      </c>
      <c r="CG72" s="343">
        <f t="shared" si="230"/>
        <v>0</v>
      </c>
      <c r="CH72" s="343">
        <f t="shared" si="231"/>
        <v>0</v>
      </c>
      <c r="CI72" s="519"/>
      <c r="CJ72" s="519"/>
      <c r="CK72" s="519"/>
      <c r="CL72" s="519"/>
      <c r="CM72" s="519"/>
    </row>
    <row r="73" spans="1:91" ht="38.25" customHeight="1" x14ac:dyDescent="0.2">
      <c r="A73" s="517"/>
      <c r="B73" s="291" t="s">
        <v>409</v>
      </c>
      <c r="C73" s="300" t="s">
        <v>452</v>
      </c>
      <c r="D73" s="350"/>
      <c r="E73" s="350"/>
      <c r="F73" s="350"/>
      <c r="G73" s="350"/>
      <c r="H73" s="543"/>
      <c r="I73" s="350"/>
      <c r="J73" s="350"/>
      <c r="K73" s="350"/>
      <c r="L73" s="350"/>
      <c r="M73" s="543"/>
      <c r="N73" s="350"/>
      <c r="O73" s="350"/>
      <c r="P73" s="350"/>
      <c r="Q73" s="350"/>
      <c r="R73" s="543"/>
      <c r="S73" s="350"/>
      <c r="T73" s="350"/>
      <c r="U73" s="350"/>
      <c r="V73" s="350"/>
      <c r="W73" s="543"/>
      <c r="X73" s="350"/>
      <c r="Y73" s="350"/>
      <c r="Z73" s="350"/>
      <c r="AA73" s="350"/>
      <c r="AB73" s="543"/>
      <c r="AC73" s="350"/>
      <c r="AD73" s="350"/>
      <c r="AE73" s="350"/>
      <c r="AF73" s="350"/>
      <c r="AG73" s="543"/>
      <c r="AH73" s="350"/>
      <c r="AI73" s="350"/>
      <c r="AJ73" s="350"/>
      <c r="AK73" s="350"/>
      <c r="AL73" s="543"/>
      <c r="AM73" s="350"/>
      <c r="AN73" s="350"/>
      <c r="AO73" s="350"/>
      <c r="AP73" s="350"/>
      <c r="AQ73" s="543"/>
      <c r="AR73" s="282"/>
      <c r="AS73" s="291" t="s">
        <v>409</v>
      </c>
      <c r="AT73" s="300" t="s">
        <v>452</v>
      </c>
      <c r="AU73" s="350"/>
      <c r="AV73" s="350"/>
      <c r="AW73" s="350"/>
      <c r="AX73" s="350"/>
      <c r="AY73" s="543"/>
      <c r="AZ73" s="350"/>
      <c r="BA73" s="350"/>
      <c r="BB73" s="350"/>
      <c r="BC73" s="350"/>
      <c r="BD73" s="543"/>
      <c r="BE73" s="350"/>
      <c r="BF73" s="350"/>
      <c r="BG73" s="350"/>
      <c r="BH73" s="350"/>
      <c r="BI73" s="543"/>
      <c r="BJ73" s="350"/>
      <c r="BK73" s="350"/>
      <c r="BL73" s="350"/>
      <c r="BM73" s="350"/>
      <c r="BN73" s="543"/>
      <c r="BO73" s="350"/>
      <c r="BP73" s="350"/>
      <c r="BQ73" s="350"/>
      <c r="BR73" s="350"/>
      <c r="BS73" s="543"/>
      <c r="BT73" s="350"/>
      <c r="BU73" s="350"/>
      <c r="BV73" s="350"/>
      <c r="BW73" s="350"/>
      <c r="BX73" s="543"/>
      <c r="BY73" s="350"/>
      <c r="BZ73" s="350"/>
      <c r="CA73" s="350"/>
      <c r="CB73" s="350"/>
      <c r="CC73" s="543"/>
      <c r="CD73" s="343">
        <f t="shared" si="227"/>
        <v>0</v>
      </c>
      <c r="CE73" s="343">
        <f t="shared" si="228"/>
        <v>0</v>
      </c>
      <c r="CF73" s="343">
        <f t="shared" si="229"/>
        <v>0</v>
      </c>
      <c r="CG73" s="343">
        <f t="shared" si="230"/>
        <v>0</v>
      </c>
      <c r="CH73" s="343">
        <f t="shared" si="231"/>
        <v>0</v>
      </c>
      <c r="CI73" s="519"/>
      <c r="CJ73" s="519"/>
      <c r="CK73" s="519"/>
      <c r="CL73" s="519"/>
      <c r="CM73" s="519"/>
    </row>
    <row r="74" spans="1:91" ht="30" x14ac:dyDescent="0.2">
      <c r="A74" s="517"/>
      <c r="B74" s="291" t="s">
        <v>413</v>
      </c>
      <c r="C74" s="292" t="s">
        <v>445</v>
      </c>
      <c r="D74" s="350"/>
      <c r="E74" s="350"/>
      <c r="F74" s="350"/>
      <c r="G74" s="350"/>
      <c r="H74" s="543"/>
      <c r="I74" s="350"/>
      <c r="J74" s="350"/>
      <c r="K74" s="350"/>
      <c r="L74" s="350"/>
      <c r="M74" s="543"/>
      <c r="N74" s="350"/>
      <c r="O74" s="350"/>
      <c r="P74" s="350"/>
      <c r="Q74" s="350"/>
      <c r="R74" s="543"/>
      <c r="S74" s="350"/>
      <c r="T74" s="350"/>
      <c r="U74" s="350"/>
      <c r="V74" s="350"/>
      <c r="W74" s="543"/>
      <c r="X74" s="350"/>
      <c r="Y74" s="350"/>
      <c r="Z74" s="350"/>
      <c r="AA74" s="350"/>
      <c r="AB74" s="543"/>
      <c r="AC74" s="350"/>
      <c r="AD74" s="350"/>
      <c r="AE74" s="350"/>
      <c r="AF74" s="350"/>
      <c r="AG74" s="543"/>
      <c r="AH74" s="350"/>
      <c r="AI74" s="350"/>
      <c r="AJ74" s="350"/>
      <c r="AK74" s="350"/>
      <c r="AL74" s="543"/>
      <c r="AM74" s="350"/>
      <c r="AN74" s="350"/>
      <c r="AO74" s="350"/>
      <c r="AP74" s="350"/>
      <c r="AQ74" s="543"/>
      <c r="AR74" s="282"/>
      <c r="AS74" s="291" t="s">
        <v>413</v>
      </c>
      <c r="AT74" s="292" t="s">
        <v>445</v>
      </c>
      <c r="AU74" s="350"/>
      <c r="AV74" s="350"/>
      <c r="AW74" s="350"/>
      <c r="AX74" s="350"/>
      <c r="AY74" s="543"/>
      <c r="AZ74" s="350"/>
      <c r="BA74" s="350"/>
      <c r="BB74" s="350"/>
      <c r="BC74" s="350"/>
      <c r="BD74" s="543"/>
      <c r="BE74" s="350"/>
      <c r="BF74" s="350"/>
      <c r="BG74" s="350"/>
      <c r="BH74" s="350"/>
      <c r="BI74" s="543"/>
      <c r="BJ74" s="350"/>
      <c r="BK74" s="350"/>
      <c r="BL74" s="350"/>
      <c r="BM74" s="350"/>
      <c r="BN74" s="543"/>
      <c r="BO74" s="350"/>
      <c r="BP74" s="350"/>
      <c r="BQ74" s="350"/>
      <c r="BR74" s="350"/>
      <c r="BS74" s="543"/>
      <c r="BT74" s="350"/>
      <c r="BU74" s="350"/>
      <c r="BV74" s="350"/>
      <c r="BW74" s="350"/>
      <c r="BX74" s="543"/>
      <c r="BY74" s="350"/>
      <c r="BZ74" s="350"/>
      <c r="CA74" s="350"/>
      <c r="CB74" s="350"/>
      <c r="CC74" s="543"/>
      <c r="CD74" s="343">
        <f t="shared" si="227"/>
        <v>0</v>
      </c>
      <c r="CE74" s="343">
        <f t="shared" si="228"/>
        <v>0</v>
      </c>
      <c r="CF74" s="343">
        <f t="shared" si="229"/>
        <v>0</v>
      </c>
      <c r="CG74" s="343">
        <f t="shared" si="230"/>
        <v>0</v>
      </c>
      <c r="CH74" s="343">
        <f t="shared" si="231"/>
        <v>0</v>
      </c>
      <c r="CI74" s="519"/>
      <c r="CJ74" s="519"/>
      <c r="CK74" s="519"/>
      <c r="CL74" s="519"/>
      <c r="CM74" s="519"/>
    </row>
    <row r="75" spans="1:91" ht="30" x14ac:dyDescent="0.2">
      <c r="A75" s="517"/>
      <c r="B75" s="291" t="s">
        <v>415</v>
      </c>
      <c r="C75" s="292" t="s">
        <v>446</v>
      </c>
      <c r="D75" s="350"/>
      <c r="E75" s="350"/>
      <c r="F75" s="350"/>
      <c r="G75" s="350"/>
      <c r="H75" s="543"/>
      <c r="I75" s="350"/>
      <c r="J75" s="350"/>
      <c r="K75" s="350"/>
      <c r="L75" s="350"/>
      <c r="M75" s="543"/>
      <c r="N75" s="350"/>
      <c r="O75" s="350"/>
      <c r="P75" s="350"/>
      <c r="Q75" s="350"/>
      <c r="R75" s="543"/>
      <c r="S75" s="350"/>
      <c r="T75" s="350"/>
      <c r="U75" s="350"/>
      <c r="V75" s="350"/>
      <c r="W75" s="543"/>
      <c r="X75" s="350"/>
      <c r="Y75" s="350"/>
      <c r="Z75" s="350"/>
      <c r="AA75" s="350"/>
      <c r="AB75" s="543"/>
      <c r="AC75" s="350"/>
      <c r="AD75" s="350"/>
      <c r="AE75" s="350"/>
      <c r="AF75" s="350">
        <v>148340</v>
      </c>
      <c r="AG75" s="543">
        <v>148340</v>
      </c>
      <c r="AH75" s="350"/>
      <c r="AI75" s="350"/>
      <c r="AJ75" s="350"/>
      <c r="AK75" s="350"/>
      <c r="AL75" s="543"/>
      <c r="AM75" s="350"/>
      <c r="AN75" s="350"/>
      <c r="AO75" s="350"/>
      <c r="AP75" s="350"/>
      <c r="AQ75" s="543"/>
      <c r="AR75" s="282"/>
      <c r="AS75" s="291" t="s">
        <v>415</v>
      </c>
      <c r="AT75" s="292" t="s">
        <v>446</v>
      </c>
      <c r="AU75" s="350"/>
      <c r="AV75" s="350"/>
      <c r="AW75" s="350"/>
      <c r="AX75" s="350"/>
      <c r="AY75" s="543"/>
      <c r="AZ75" s="350"/>
      <c r="BA75" s="350"/>
      <c r="BB75" s="350"/>
      <c r="BC75" s="350"/>
      <c r="BD75" s="543"/>
      <c r="BE75" s="350"/>
      <c r="BF75" s="350"/>
      <c r="BG75" s="350"/>
      <c r="BH75" s="350"/>
      <c r="BI75" s="543"/>
      <c r="BJ75" s="350"/>
      <c r="BK75" s="350"/>
      <c r="BL75" s="350"/>
      <c r="BM75" s="350"/>
      <c r="BN75" s="543"/>
      <c r="BO75" s="350"/>
      <c r="BP75" s="350"/>
      <c r="BQ75" s="350"/>
      <c r="BR75" s="350"/>
      <c r="BS75" s="543"/>
      <c r="BT75" s="350"/>
      <c r="BU75" s="350"/>
      <c r="BV75" s="350"/>
      <c r="BW75" s="350"/>
      <c r="BX75" s="543"/>
      <c r="BY75" s="350"/>
      <c r="BZ75" s="350"/>
      <c r="CA75" s="350"/>
      <c r="CB75" s="350"/>
      <c r="CC75" s="543"/>
      <c r="CD75" s="343">
        <f t="shared" si="227"/>
        <v>0</v>
      </c>
      <c r="CE75" s="343">
        <f t="shared" si="228"/>
        <v>0</v>
      </c>
      <c r="CF75" s="343">
        <f t="shared" si="229"/>
        <v>0</v>
      </c>
      <c r="CG75" s="343">
        <f t="shared" si="230"/>
        <v>148340</v>
      </c>
      <c r="CH75" s="343">
        <f t="shared" si="231"/>
        <v>148340</v>
      </c>
      <c r="CI75" s="519"/>
      <c r="CJ75" s="519"/>
      <c r="CK75" s="519"/>
      <c r="CL75" s="519"/>
      <c r="CM75" s="519"/>
    </row>
    <row r="76" spans="1:91" ht="30" x14ac:dyDescent="0.2">
      <c r="A76" s="517"/>
      <c r="B76" s="291" t="s">
        <v>416</v>
      </c>
      <c r="C76" s="292" t="s">
        <v>417</v>
      </c>
      <c r="D76" s="350"/>
      <c r="E76" s="350"/>
      <c r="F76" s="350"/>
      <c r="G76" s="350"/>
      <c r="H76" s="543"/>
      <c r="I76" s="350"/>
      <c r="J76" s="350"/>
      <c r="K76" s="350"/>
      <c r="L76" s="350"/>
      <c r="M76" s="543"/>
      <c r="N76" s="350"/>
      <c r="O76" s="350"/>
      <c r="P76" s="350"/>
      <c r="Q76" s="350"/>
      <c r="R76" s="543"/>
      <c r="S76" s="350"/>
      <c r="T76" s="350"/>
      <c r="U76" s="350"/>
      <c r="V76" s="350"/>
      <c r="W76" s="543"/>
      <c r="X76" s="350"/>
      <c r="Y76" s="350"/>
      <c r="Z76" s="350"/>
      <c r="AA76" s="350"/>
      <c r="AB76" s="543"/>
      <c r="AC76" s="350">
        <v>13337243</v>
      </c>
      <c r="AD76" s="350">
        <v>13337243</v>
      </c>
      <c r="AE76" s="350">
        <v>13337243</v>
      </c>
      <c r="AF76" s="350">
        <v>12091280</v>
      </c>
      <c r="AG76" s="543">
        <v>12091280</v>
      </c>
      <c r="AH76" s="350"/>
      <c r="AI76" s="350"/>
      <c r="AJ76" s="350"/>
      <c r="AK76" s="350"/>
      <c r="AL76" s="543"/>
      <c r="AM76" s="350"/>
      <c r="AN76" s="350"/>
      <c r="AO76" s="350"/>
      <c r="AP76" s="350"/>
      <c r="AQ76" s="543"/>
      <c r="AR76" s="282"/>
      <c r="AS76" s="291" t="s">
        <v>416</v>
      </c>
      <c r="AT76" s="292" t="s">
        <v>417</v>
      </c>
      <c r="AU76" s="350"/>
      <c r="AV76" s="350"/>
      <c r="AW76" s="350"/>
      <c r="AX76" s="350"/>
      <c r="AY76" s="543"/>
      <c r="AZ76" s="350"/>
      <c r="BA76" s="350"/>
      <c r="BB76" s="350"/>
      <c r="BC76" s="350"/>
      <c r="BD76" s="543"/>
      <c r="BE76" s="350"/>
      <c r="BF76" s="350"/>
      <c r="BG76" s="350"/>
      <c r="BH76" s="350"/>
      <c r="BI76" s="543"/>
      <c r="BJ76" s="350"/>
      <c r="BK76" s="350"/>
      <c r="BL76" s="350"/>
      <c r="BM76" s="350"/>
      <c r="BN76" s="543"/>
      <c r="BO76" s="350"/>
      <c r="BP76" s="350"/>
      <c r="BQ76" s="350"/>
      <c r="BR76" s="350"/>
      <c r="BS76" s="543"/>
      <c r="BT76" s="350"/>
      <c r="BU76" s="350"/>
      <c r="BV76" s="350"/>
      <c r="BW76" s="350"/>
      <c r="BX76" s="543"/>
      <c r="BY76" s="350"/>
      <c r="BZ76" s="350"/>
      <c r="CA76" s="350"/>
      <c r="CB76" s="350"/>
      <c r="CC76" s="543"/>
      <c r="CD76" s="343">
        <f t="shared" si="227"/>
        <v>13337243</v>
      </c>
      <c r="CE76" s="343">
        <f t="shared" si="228"/>
        <v>13337243</v>
      </c>
      <c r="CF76" s="343">
        <f t="shared" si="229"/>
        <v>13337243</v>
      </c>
      <c r="CG76" s="343">
        <f t="shared" si="230"/>
        <v>12091280</v>
      </c>
      <c r="CH76" s="343">
        <f t="shared" si="231"/>
        <v>12091280</v>
      </c>
      <c r="CI76" s="519"/>
      <c r="CJ76" s="519"/>
      <c r="CK76" s="519"/>
      <c r="CL76" s="519"/>
      <c r="CM76" s="519"/>
    </row>
    <row r="77" spans="1:91" ht="30" x14ac:dyDescent="0.2">
      <c r="A77" s="517"/>
      <c r="B77" s="291" t="s">
        <v>447</v>
      </c>
      <c r="C77" s="292" t="s">
        <v>448</v>
      </c>
      <c r="D77" s="350"/>
      <c r="E77" s="350"/>
      <c r="F77" s="350"/>
      <c r="G77" s="350"/>
      <c r="H77" s="543"/>
      <c r="I77" s="350"/>
      <c r="J77" s="350"/>
      <c r="K77" s="350"/>
      <c r="L77" s="350"/>
      <c r="M77" s="543"/>
      <c r="N77" s="350"/>
      <c r="O77" s="350"/>
      <c r="P77" s="350"/>
      <c r="Q77" s="350"/>
      <c r="R77" s="543"/>
      <c r="S77" s="350"/>
      <c r="T77" s="350"/>
      <c r="U77" s="350"/>
      <c r="V77" s="350"/>
      <c r="W77" s="543"/>
      <c r="X77" s="350"/>
      <c r="Y77" s="350"/>
      <c r="Z77" s="350"/>
      <c r="AA77" s="350"/>
      <c r="AB77" s="543"/>
      <c r="AC77" s="350">
        <v>2844800</v>
      </c>
      <c r="AD77" s="350">
        <v>2844800</v>
      </c>
      <c r="AE77" s="350">
        <v>2844800</v>
      </c>
      <c r="AF77" s="350">
        <v>2362982</v>
      </c>
      <c r="AG77" s="543">
        <v>2362982</v>
      </c>
      <c r="AH77" s="350"/>
      <c r="AI77" s="350"/>
      <c r="AJ77" s="350"/>
      <c r="AK77" s="350"/>
      <c r="AL77" s="543"/>
      <c r="AM77" s="350"/>
      <c r="AN77" s="350"/>
      <c r="AO77" s="350"/>
      <c r="AP77" s="350"/>
      <c r="AQ77" s="543"/>
      <c r="AR77" s="282"/>
      <c r="AS77" s="291" t="s">
        <v>447</v>
      </c>
      <c r="AT77" s="292" t="s">
        <v>448</v>
      </c>
      <c r="AU77" s="350"/>
      <c r="AV77" s="350"/>
      <c r="AW77" s="350"/>
      <c r="AX77" s="350"/>
      <c r="AY77" s="543"/>
      <c r="AZ77" s="350"/>
      <c r="BA77" s="350"/>
      <c r="BB77" s="350"/>
      <c r="BC77" s="350"/>
      <c r="BD77" s="543"/>
      <c r="BE77" s="350"/>
      <c r="BF77" s="350"/>
      <c r="BG77" s="350"/>
      <c r="BH77" s="350"/>
      <c r="BI77" s="543"/>
      <c r="BJ77" s="350"/>
      <c r="BK77" s="350"/>
      <c r="BL77" s="350"/>
      <c r="BM77" s="350"/>
      <c r="BN77" s="543"/>
      <c r="BO77" s="350"/>
      <c r="BP77" s="350"/>
      <c r="BQ77" s="350"/>
      <c r="BR77" s="350"/>
      <c r="BS77" s="543"/>
      <c r="BT77" s="350"/>
      <c r="BU77" s="350"/>
      <c r="BV77" s="350"/>
      <c r="BW77" s="350"/>
      <c r="BX77" s="543"/>
      <c r="BY77" s="350"/>
      <c r="BZ77" s="350"/>
      <c r="CA77" s="350"/>
      <c r="CB77" s="350"/>
      <c r="CC77" s="543"/>
      <c r="CD77" s="343">
        <f t="shared" si="227"/>
        <v>2844800</v>
      </c>
      <c r="CE77" s="343">
        <f t="shared" si="228"/>
        <v>2844800</v>
      </c>
      <c r="CF77" s="343">
        <f t="shared" si="229"/>
        <v>2844800</v>
      </c>
      <c r="CG77" s="343">
        <f t="shared" si="230"/>
        <v>2362982</v>
      </c>
      <c r="CH77" s="343">
        <f t="shared" si="231"/>
        <v>2362982</v>
      </c>
      <c r="CI77" s="519"/>
      <c r="CJ77" s="519"/>
      <c r="CK77" s="519"/>
      <c r="CL77" s="519"/>
      <c r="CM77" s="519"/>
    </row>
    <row r="78" spans="1:91" ht="30" x14ac:dyDescent="0.2">
      <c r="A78" s="517"/>
      <c r="B78" s="291" t="s">
        <v>517</v>
      </c>
      <c r="C78" s="292" t="s">
        <v>421</v>
      </c>
      <c r="D78" s="350"/>
      <c r="E78" s="350"/>
      <c r="F78" s="350"/>
      <c r="G78" s="350"/>
      <c r="H78" s="543"/>
      <c r="I78" s="350"/>
      <c r="J78" s="350"/>
      <c r="K78" s="350"/>
      <c r="L78" s="350"/>
      <c r="M78" s="543"/>
      <c r="N78" s="350"/>
      <c r="O78" s="350"/>
      <c r="P78" s="350"/>
      <c r="Q78" s="350"/>
      <c r="R78" s="543"/>
      <c r="S78" s="350"/>
      <c r="T78" s="350"/>
      <c r="U78" s="350"/>
      <c r="V78" s="350"/>
      <c r="W78" s="543"/>
      <c r="X78" s="350"/>
      <c r="Y78" s="350"/>
      <c r="Z78" s="350"/>
      <c r="AA78" s="350"/>
      <c r="AB78" s="543"/>
      <c r="AC78" s="350">
        <v>1820000</v>
      </c>
      <c r="AD78" s="350">
        <v>1820000</v>
      </c>
      <c r="AE78" s="350">
        <v>1820000</v>
      </c>
      <c r="AF78" s="350">
        <v>1614775</v>
      </c>
      <c r="AG78" s="543">
        <v>1614775</v>
      </c>
      <c r="AH78" s="350"/>
      <c r="AI78" s="350"/>
      <c r="AJ78" s="350"/>
      <c r="AK78" s="350"/>
      <c r="AL78" s="543"/>
      <c r="AM78" s="350"/>
      <c r="AN78" s="350"/>
      <c r="AO78" s="350"/>
      <c r="AP78" s="350"/>
      <c r="AQ78" s="543"/>
      <c r="AR78" s="282"/>
      <c r="AS78" s="291" t="s">
        <v>517</v>
      </c>
      <c r="AT78" s="292" t="s">
        <v>421</v>
      </c>
      <c r="AU78" s="350"/>
      <c r="AV78" s="350"/>
      <c r="AW78" s="350"/>
      <c r="AX78" s="350"/>
      <c r="AY78" s="543"/>
      <c r="AZ78" s="350"/>
      <c r="BA78" s="350"/>
      <c r="BB78" s="350"/>
      <c r="BC78" s="350"/>
      <c r="BD78" s="543"/>
      <c r="BE78" s="350"/>
      <c r="BF78" s="350"/>
      <c r="BG78" s="350"/>
      <c r="BH78" s="350"/>
      <c r="BI78" s="543"/>
      <c r="BJ78" s="350"/>
      <c r="BK78" s="350"/>
      <c r="BL78" s="350"/>
      <c r="BM78" s="350"/>
      <c r="BN78" s="543"/>
      <c r="BO78" s="350"/>
      <c r="BP78" s="350"/>
      <c r="BQ78" s="350"/>
      <c r="BR78" s="350"/>
      <c r="BS78" s="543"/>
      <c r="BT78" s="350"/>
      <c r="BU78" s="350"/>
      <c r="BV78" s="350"/>
      <c r="BW78" s="350"/>
      <c r="BX78" s="543"/>
      <c r="BY78" s="350"/>
      <c r="BZ78" s="350"/>
      <c r="CA78" s="350"/>
      <c r="CB78" s="350"/>
      <c r="CC78" s="543"/>
      <c r="CD78" s="343">
        <f t="shared" si="227"/>
        <v>1820000</v>
      </c>
      <c r="CE78" s="343">
        <f t="shared" si="228"/>
        <v>1820000</v>
      </c>
      <c r="CF78" s="343">
        <f t="shared" si="229"/>
        <v>1820000</v>
      </c>
      <c r="CG78" s="343">
        <f t="shared" si="230"/>
        <v>1614775</v>
      </c>
      <c r="CH78" s="343">
        <f t="shared" si="231"/>
        <v>1614775</v>
      </c>
      <c r="CI78" s="519"/>
      <c r="CJ78" s="519"/>
      <c r="CK78" s="519"/>
      <c r="CL78" s="519"/>
      <c r="CM78" s="519"/>
    </row>
    <row r="79" spans="1:91" ht="30" customHeight="1" x14ac:dyDescent="0.2">
      <c r="A79" s="517"/>
      <c r="B79" s="291" t="s">
        <v>422</v>
      </c>
      <c r="C79" s="292" t="s">
        <v>423</v>
      </c>
      <c r="D79" s="350"/>
      <c r="E79" s="350"/>
      <c r="F79" s="350"/>
      <c r="G79" s="350"/>
      <c r="H79" s="543"/>
      <c r="I79" s="350"/>
      <c r="J79" s="350"/>
      <c r="K79" s="350"/>
      <c r="L79" s="350"/>
      <c r="M79" s="543"/>
      <c r="N79" s="350"/>
      <c r="O79" s="350"/>
      <c r="P79" s="350"/>
      <c r="Q79" s="350"/>
      <c r="R79" s="543"/>
      <c r="S79" s="350"/>
      <c r="T79" s="350"/>
      <c r="U79" s="350"/>
      <c r="V79" s="350"/>
      <c r="W79" s="543"/>
      <c r="X79" s="350"/>
      <c r="Y79" s="350"/>
      <c r="Z79" s="350"/>
      <c r="AA79" s="350"/>
      <c r="AB79" s="543"/>
      <c r="AC79" s="350"/>
      <c r="AD79" s="350"/>
      <c r="AE79" s="350"/>
      <c r="AF79" s="350">
        <v>377483</v>
      </c>
      <c r="AG79" s="543">
        <v>377483</v>
      </c>
      <c r="AH79" s="350"/>
      <c r="AI79" s="350"/>
      <c r="AJ79" s="350"/>
      <c r="AK79" s="350"/>
      <c r="AL79" s="543"/>
      <c r="AM79" s="350"/>
      <c r="AN79" s="350"/>
      <c r="AO79" s="350"/>
      <c r="AP79" s="350"/>
      <c r="AQ79" s="543"/>
      <c r="AR79" s="282"/>
      <c r="AS79" s="291" t="s">
        <v>422</v>
      </c>
      <c r="AT79" s="292" t="s">
        <v>423</v>
      </c>
      <c r="AU79" s="350"/>
      <c r="AV79" s="350"/>
      <c r="AW79" s="350"/>
      <c r="AX79" s="350"/>
      <c r="AY79" s="543"/>
      <c r="AZ79" s="350"/>
      <c r="BA79" s="350"/>
      <c r="BB79" s="350"/>
      <c r="BC79" s="350"/>
      <c r="BD79" s="543"/>
      <c r="BE79" s="350"/>
      <c r="BF79" s="350"/>
      <c r="BG79" s="350"/>
      <c r="BH79" s="350"/>
      <c r="BI79" s="543"/>
      <c r="BJ79" s="350"/>
      <c r="BK79" s="350"/>
      <c r="BL79" s="350"/>
      <c r="BM79" s="350"/>
      <c r="BN79" s="543"/>
      <c r="BO79" s="350"/>
      <c r="BP79" s="350"/>
      <c r="BQ79" s="350"/>
      <c r="BR79" s="350"/>
      <c r="BS79" s="543"/>
      <c r="BT79" s="350"/>
      <c r="BU79" s="350"/>
      <c r="BV79" s="350"/>
      <c r="BW79" s="350"/>
      <c r="BX79" s="543"/>
      <c r="BY79" s="350"/>
      <c r="BZ79" s="350"/>
      <c r="CA79" s="350"/>
      <c r="CB79" s="350"/>
      <c r="CC79" s="543"/>
      <c r="CD79" s="343">
        <f t="shared" si="227"/>
        <v>0</v>
      </c>
      <c r="CE79" s="343">
        <f t="shared" si="228"/>
        <v>0</v>
      </c>
      <c r="CF79" s="343">
        <f t="shared" si="229"/>
        <v>0</v>
      </c>
      <c r="CG79" s="343">
        <f t="shared" si="230"/>
        <v>377483</v>
      </c>
      <c r="CH79" s="343">
        <f t="shared" si="231"/>
        <v>377483</v>
      </c>
      <c r="CI79" s="519"/>
      <c r="CJ79" s="519"/>
      <c r="CK79" s="519"/>
      <c r="CL79" s="519"/>
      <c r="CM79" s="519"/>
    </row>
    <row r="80" spans="1:91" ht="31.5" customHeight="1" x14ac:dyDescent="0.2">
      <c r="A80" s="517"/>
      <c r="B80" s="291" t="s">
        <v>449</v>
      </c>
      <c r="C80" s="292" t="s">
        <v>450</v>
      </c>
      <c r="D80" s="350"/>
      <c r="E80" s="350"/>
      <c r="F80" s="350"/>
      <c r="G80" s="350"/>
      <c r="H80" s="543"/>
      <c r="I80" s="350"/>
      <c r="J80" s="350"/>
      <c r="K80" s="350"/>
      <c r="L80" s="350"/>
      <c r="M80" s="543"/>
      <c r="N80" s="350"/>
      <c r="O80" s="350"/>
      <c r="P80" s="350"/>
      <c r="Q80" s="350"/>
      <c r="R80" s="543"/>
      <c r="S80" s="350"/>
      <c r="T80" s="350"/>
      <c r="U80" s="350"/>
      <c r="V80" s="350"/>
      <c r="W80" s="543"/>
      <c r="X80" s="350"/>
      <c r="Y80" s="350"/>
      <c r="Z80" s="350"/>
      <c r="AA80" s="350"/>
      <c r="AB80" s="543"/>
      <c r="AC80" s="350"/>
      <c r="AD80" s="350"/>
      <c r="AE80" s="350"/>
      <c r="AF80" s="350">
        <v>13656</v>
      </c>
      <c r="AG80" s="543">
        <v>13656</v>
      </c>
      <c r="AH80" s="350"/>
      <c r="AI80" s="350"/>
      <c r="AJ80" s="350"/>
      <c r="AK80" s="350"/>
      <c r="AL80" s="543"/>
      <c r="AM80" s="350"/>
      <c r="AN80" s="350"/>
      <c r="AO80" s="350"/>
      <c r="AP80" s="350"/>
      <c r="AQ80" s="543"/>
      <c r="AR80" s="282"/>
      <c r="AS80" s="291" t="s">
        <v>449</v>
      </c>
      <c r="AT80" s="292" t="s">
        <v>450</v>
      </c>
      <c r="AU80" s="350"/>
      <c r="AV80" s="350"/>
      <c r="AW80" s="350"/>
      <c r="AX80" s="350"/>
      <c r="AY80" s="543"/>
      <c r="AZ80" s="350"/>
      <c r="BA80" s="350"/>
      <c r="BB80" s="350"/>
      <c r="BC80" s="350"/>
      <c r="BD80" s="543"/>
      <c r="BE80" s="350"/>
      <c r="BF80" s="350"/>
      <c r="BG80" s="350"/>
      <c r="BH80" s="350"/>
      <c r="BI80" s="543"/>
      <c r="BJ80" s="350"/>
      <c r="BK80" s="350"/>
      <c r="BL80" s="350"/>
      <c r="BM80" s="350"/>
      <c r="BN80" s="543"/>
      <c r="BO80" s="350"/>
      <c r="BP80" s="350"/>
      <c r="BQ80" s="350"/>
      <c r="BR80" s="350"/>
      <c r="BS80" s="543"/>
      <c r="BT80" s="350"/>
      <c r="BU80" s="350"/>
      <c r="BV80" s="350"/>
      <c r="BW80" s="350"/>
      <c r="BX80" s="543"/>
      <c r="BY80" s="350"/>
      <c r="BZ80" s="350"/>
      <c r="CA80" s="350"/>
      <c r="CB80" s="350"/>
      <c r="CC80" s="543"/>
      <c r="CD80" s="343">
        <f t="shared" si="227"/>
        <v>0</v>
      </c>
      <c r="CE80" s="343">
        <f t="shared" si="228"/>
        <v>0</v>
      </c>
      <c r="CF80" s="343">
        <f t="shared" si="229"/>
        <v>0</v>
      </c>
      <c r="CG80" s="343">
        <f t="shared" si="230"/>
        <v>13656</v>
      </c>
      <c r="CH80" s="343">
        <f t="shared" si="231"/>
        <v>13656</v>
      </c>
      <c r="CI80" s="519"/>
      <c r="CJ80" s="519"/>
      <c r="CK80" s="519"/>
      <c r="CL80" s="519"/>
      <c r="CM80" s="519"/>
    </row>
    <row r="81" spans="1:91" ht="15.75" customHeight="1" x14ac:dyDescent="0.2">
      <c r="A81" s="635" t="s">
        <v>503</v>
      </c>
      <c r="B81" s="636"/>
      <c r="C81" s="637"/>
      <c r="D81" s="349">
        <f t="shared" ref="D81:BE81" si="257">SUM(D67:D80)</f>
        <v>0</v>
      </c>
      <c r="E81" s="349">
        <f t="shared" ref="E81" si="258">SUM(E67:E80)</f>
        <v>0</v>
      </c>
      <c r="F81" s="349">
        <f t="shared" ref="F81:H81" si="259">SUM(F67:F80)</f>
        <v>0</v>
      </c>
      <c r="G81" s="349">
        <f t="shared" si="259"/>
        <v>0</v>
      </c>
      <c r="H81" s="545">
        <f t="shared" si="259"/>
        <v>0</v>
      </c>
      <c r="I81" s="349">
        <f t="shared" si="257"/>
        <v>0</v>
      </c>
      <c r="J81" s="349">
        <f t="shared" ref="J81:M81" si="260">SUM(J67:J80)</f>
        <v>0</v>
      </c>
      <c r="K81" s="349">
        <f t="shared" ref="K81:L81" si="261">SUM(K67:K80)</f>
        <v>0</v>
      </c>
      <c r="L81" s="349">
        <f t="shared" si="261"/>
        <v>0</v>
      </c>
      <c r="M81" s="545">
        <f t="shared" si="260"/>
        <v>0</v>
      </c>
      <c r="N81" s="349">
        <f t="shared" si="257"/>
        <v>0</v>
      </c>
      <c r="O81" s="349">
        <f t="shared" ref="O81:R81" si="262">SUM(O67:O80)</f>
        <v>0</v>
      </c>
      <c r="P81" s="349">
        <f t="shared" ref="P81:Q81" si="263">SUM(P67:P80)</f>
        <v>0</v>
      </c>
      <c r="Q81" s="349">
        <f t="shared" si="263"/>
        <v>0</v>
      </c>
      <c r="R81" s="545">
        <f t="shared" si="262"/>
        <v>0</v>
      </c>
      <c r="S81" s="349">
        <f t="shared" si="257"/>
        <v>0</v>
      </c>
      <c r="T81" s="349">
        <f t="shared" ref="T81:W81" si="264">SUM(T67:T80)</f>
        <v>0</v>
      </c>
      <c r="U81" s="349">
        <f t="shared" ref="U81:V81" si="265">SUM(U67:U80)</f>
        <v>0</v>
      </c>
      <c r="V81" s="349">
        <f t="shared" si="265"/>
        <v>0</v>
      </c>
      <c r="W81" s="545">
        <f t="shared" si="264"/>
        <v>0</v>
      </c>
      <c r="X81" s="349">
        <f t="shared" si="257"/>
        <v>0</v>
      </c>
      <c r="Y81" s="349">
        <f t="shared" ref="Y81:AB81" si="266">SUM(Y67:Y80)</f>
        <v>0</v>
      </c>
      <c r="Z81" s="349">
        <f t="shared" ref="Z81:AA81" si="267">SUM(Z67:Z80)</f>
        <v>0</v>
      </c>
      <c r="AA81" s="349">
        <f t="shared" si="267"/>
        <v>0</v>
      </c>
      <c r="AB81" s="545">
        <f t="shared" si="266"/>
        <v>0</v>
      </c>
      <c r="AC81" s="349">
        <f>SUM(AC67:AC80)</f>
        <v>49301727</v>
      </c>
      <c r="AD81" s="349">
        <f t="shared" ref="AD81:AF81" si="268">SUM(AD67:AD80)</f>
        <v>49301727</v>
      </c>
      <c r="AE81" s="349">
        <f t="shared" si="268"/>
        <v>49301727</v>
      </c>
      <c r="AF81" s="349">
        <f t="shared" si="268"/>
        <v>51462564</v>
      </c>
      <c r="AG81" s="545">
        <f>SUM(AG67:AG80)</f>
        <v>51462564</v>
      </c>
      <c r="AH81" s="349">
        <f t="shared" si="257"/>
        <v>0</v>
      </c>
      <c r="AI81" s="349">
        <f t="shared" ref="AI81:AL81" si="269">SUM(AI67:AI80)</f>
        <v>0</v>
      </c>
      <c r="AJ81" s="349">
        <f t="shared" ref="AJ81:AK81" si="270">SUM(AJ67:AJ80)</f>
        <v>0</v>
      </c>
      <c r="AK81" s="349">
        <f t="shared" si="270"/>
        <v>0</v>
      </c>
      <c r="AL81" s="545">
        <f t="shared" si="269"/>
        <v>0</v>
      </c>
      <c r="AM81" s="349">
        <f t="shared" si="257"/>
        <v>0</v>
      </c>
      <c r="AN81" s="349">
        <f t="shared" ref="AN81:AQ81" si="271">SUM(AN67:AN80)</f>
        <v>0</v>
      </c>
      <c r="AO81" s="349">
        <f t="shared" ref="AO81:AP81" si="272">SUM(AO67:AO80)</f>
        <v>0</v>
      </c>
      <c r="AP81" s="349">
        <f t="shared" si="272"/>
        <v>0</v>
      </c>
      <c r="AQ81" s="545">
        <f t="shared" si="271"/>
        <v>0</v>
      </c>
      <c r="AR81" s="635" t="s">
        <v>503</v>
      </c>
      <c r="AS81" s="636"/>
      <c r="AT81" s="637"/>
      <c r="AU81" s="349">
        <f t="shared" si="257"/>
        <v>0</v>
      </c>
      <c r="AV81" s="349">
        <f t="shared" ref="AV81:AY81" si="273">SUM(AV67:AV80)</f>
        <v>0</v>
      </c>
      <c r="AW81" s="349">
        <f t="shared" ref="AW81:AX81" si="274">SUM(AW67:AW80)</f>
        <v>0</v>
      </c>
      <c r="AX81" s="349">
        <f t="shared" si="274"/>
        <v>0</v>
      </c>
      <c r="AY81" s="545">
        <f t="shared" si="273"/>
        <v>0</v>
      </c>
      <c r="AZ81" s="349">
        <f t="shared" si="257"/>
        <v>0</v>
      </c>
      <c r="BA81" s="349">
        <f t="shared" ref="BA81:BD81" si="275">SUM(BA67:BA80)</f>
        <v>0</v>
      </c>
      <c r="BB81" s="349">
        <f t="shared" ref="BB81:BC81" si="276">SUM(BB67:BB80)</f>
        <v>0</v>
      </c>
      <c r="BC81" s="349">
        <f t="shared" si="276"/>
        <v>0</v>
      </c>
      <c r="BD81" s="545">
        <f t="shared" si="275"/>
        <v>0</v>
      </c>
      <c r="BE81" s="349">
        <f t="shared" si="257"/>
        <v>0</v>
      </c>
      <c r="BF81" s="349">
        <f t="shared" ref="BF81:BI81" si="277">SUM(BF67:BF80)</f>
        <v>0</v>
      </c>
      <c r="BG81" s="349">
        <f t="shared" ref="BG81:BH81" si="278">SUM(BG67:BG80)</f>
        <v>0</v>
      </c>
      <c r="BH81" s="349">
        <f t="shared" si="278"/>
        <v>0</v>
      </c>
      <c r="BI81" s="545">
        <f t="shared" si="277"/>
        <v>0</v>
      </c>
      <c r="BJ81" s="349">
        <f>SUM(BJ79:BJ80)</f>
        <v>0</v>
      </c>
      <c r="BK81" s="349">
        <f t="shared" ref="BK81:BN81" si="279">SUM(BK67:BK80)</f>
        <v>0</v>
      </c>
      <c r="BL81" s="349">
        <f t="shared" ref="BL81:BM81" si="280">SUM(BL67:BL80)</f>
        <v>0</v>
      </c>
      <c r="BM81" s="349">
        <f t="shared" si="280"/>
        <v>0</v>
      </c>
      <c r="BN81" s="545">
        <f t="shared" si="279"/>
        <v>0</v>
      </c>
      <c r="BO81" s="349">
        <f>SUM(BO79:BO80)</f>
        <v>0</v>
      </c>
      <c r="BP81" s="349">
        <f t="shared" ref="BP81:BS81" si="281">SUM(BP67:BP80)</f>
        <v>0</v>
      </c>
      <c r="BQ81" s="349">
        <f t="shared" ref="BQ81:BR81" si="282">SUM(BQ67:BQ80)</f>
        <v>0</v>
      </c>
      <c r="BR81" s="349">
        <f t="shared" si="282"/>
        <v>0</v>
      </c>
      <c r="BS81" s="545">
        <f t="shared" si="281"/>
        <v>0</v>
      </c>
      <c r="BT81" s="349">
        <f>SUM(BT79:BT80)</f>
        <v>0</v>
      </c>
      <c r="BU81" s="349">
        <f t="shared" ref="BU81:BX81" si="283">SUM(BU67:BU80)</f>
        <v>0</v>
      </c>
      <c r="BV81" s="349">
        <f t="shared" ref="BV81:BW81" si="284">SUM(BV67:BV80)</f>
        <v>0</v>
      </c>
      <c r="BW81" s="349">
        <f t="shared" si="284"/>
        <v>0</v>
      </c>
      <c r="BX81" s="545">
        <f t="shared" si="283"/>
        <v>0</v>
      </c>
      <c r="BY81" s="349">
        <f>SUM(BY67:BY80)</f>
        <v>0</v>
      </c>
      <c r="BZ81" s="349">
        <f t="shared" ref="BZ81:CC81" si="285">SUM(BZ67:BZ80)</f>
        <v>4019522</v>
      </c>
      <c r="CA81" s="349">
        <f t="shared" ref="CA81:CB81" si="286">SUM(CA67:CA80)</f>
        <v>4019522</v>
      </c>
      <c r="CB81" s="349">
        <f t="shared" si="286"/>
        <v>4019522</v>
      </c>
      <c r="CC81" s="545">
        <f t="shared" si="285"/>
        <v>4019522</v>
      </c>
      <c r="CD81" s="349">
        <f t="shared" si="227"/>
        <v>49301727</v>
      </c>
      <c r="CE81" s="349">
        <f t="shared" si="228"/>
        <v>53321249</v>
      </c>
      <c r="CF81" s="349">
        <f t="shared" si="229"/>
        <v>53321249</v>
      </c>
      <c r="CG81" s="349">
        <f t="shared" si="230"/>
        <v>55482086</v>
      </c>
      <c r="CH81" s="349">
        <f t="shared" si="231"/>
        <v>55482086</v>
      </c>
      <c r="CI81" s="519"/>
      <c r="CJ81" s="519"/>
      <c r="CK81" s="519"/>
      <c r="CL81" s="519"/>
      <c r="CM81" s="519"/>
    </row>
    <row r="82" spans="1:91" ht="30" x14ac:dyDescent="0.2">
      <c r="A82" s="560"/>
      <c r="B82" s="319" t="s">
        <v>359</v>
      </c>
      <c r="C82" s="300" t="s">
        <v>438</v>
      </c>
      <c r="D82" s="348"/>
      <c r="E82" s="348"/>
      <c r="F82" s="348"/>
      <c r="G82" s="348"/>
      <c r="H82" s="543"/>
      <c r="I82" s="348"/>
      <c r="J82" s="348"/>
      <c r="K82" s="348"/>
      <c r="L82" s="348"/>
      <c r="M82" s="543"/>
      <c r="N82" s="348"/>
      <c r="O82" s="348"/>
      <c r="P82" s="348"/>
      <c r="Q82" s="348"/>
      <c r="R82" s="543"/>
      <c r="S82" s="348"/>
      <c r="T82" s="348"/>
      <c r="U82" s="348"/>
      <c r="V82" s="348"/>
      <c r="W82" s="543"/>
      <c r="X82" s="348"/>
      <c r="Y82" s="348"/>
      <c r="Z82" s="348"/>
      <c r="AA82" s="348"/>
      <c r="AB82" s="543"/>
      <c r="AC82" s="348"/>
      <c r="AD82" s="348"/>
      <c r="AE82" s="348"/>
      <c r="AF82" s="348"/>
      <c r="AG82" s="543"/>
      <c r="AH82" s="348"/>
      <c r="AI82" s="348"/>
      <c r="AJ82" s="348"/>
      <c r="AK82" s="348"/>
      <c r="AL82" s="543"/>
      <c r="AM82" s="348"/>
      <c r="AN82" s="348"/>
      <c r="AO82" s="348"/>
      <c r="AP82" s="348"/>
      <c r="AQ82" s="543"/>
      <c r="AR82" s="515"/>
      <c r="AS82" s="319" t="s">
        <v>359</v>
      </c>
      <c r="AT82" s="300" t="s">
        <v>438</v>
      </c>
      <c r="AU82" s="348"/>
      <c r="AV82" s="348"/>
      <c r="AW82" s="348"/>
      <c r="AX82" s="348"/>
      <c r="AY82" s="543"/>
      <c r="AZ82" s="348"/>
      <c r="BA82" s="348"/>
      <c r="BB82" s="348"/>
      <c r="BC82" s="348"/>
      <c r="BD82" s="543"/>
      <c r="BE82" s="348"/>
      <c r="BF82" s="348"/>
      <c r="BG82" s="348"/>
      <c r="BH82" s="348"/>
      <c r="BI82" s="543"/>
      <c r="BJ82" s="348"/>
      <c r="BK82" s="348"/>
      <c r="BL82" s="348"/>
      <c r="BM82" s="348"/>
      <c r="BN82" s="543"/>
      <c r="BO82" s="348"/>
      <c r="BP82" s="348"/>
      <c r="BQ82" s="348"/>
      <c r="BR82" s="348"/>
      <c r="BS82" s="543"/>
      <c r="BT82" s="348"/>
      <c r="BU82" s="348"/>
      <c r="BV82" s="348"/>
      <c r="BW82" s="348"/>
      <c r="BX82" s="543"/>
      <c r="BY82" s="348"/>
      <c r="BZ82" s="348">
        <v>5751510</v>
      </c>
      <c r="CA82" s="348">
        <v>5751510</v>
      </c>
      <c r="CB82" s="348">
        <v>5751510</v>
      </c>
      <c r="CC82" s="543">
        <v>5751510</v>
      </c>
      <c r="CD82" s="343">
        <f t="shared" si="227"/>
        <v>0</v>
      </c>
      <c r="CE82" s="343">
        <f t="shared" si="228"/>
        <v>5751510</v>
      </c>
      <c r="CF82" s="343">
        <f t="shared" si="229"/>
        <v>5751510</v>
      </c>
      <c r="CG82" s="343">
        <f t="shared" si="230"/>
        <v>5751510</v>
      </c>
      <c r="CH82" s="343">
        <f t="shared" si="231"/>
        <v>5751510</v>
      </c>
      <c r="CI82" s="519"/>
      <c r="CJ82" s="519"/>
      <c r="CK82" s="519"/>
      <c r="CL82" s="519"/>
      <c r="CM82" s="519"/>
    </row>
    <row r="83" spans="1:91" ht="30" x14ac:dyDescent="0.2">
      <c r="A83" s="560"/>
      <c r="B83" s="319" t="s">
        <v>355</v>
      </c>
      <c r="C83" s="300" t="s">
        <v>356</v>
      </c>
      <c r="D83" s="348"/>
      <c r="E83" s="348"/>
      <c r="F83" s="348"/>
      <c r="G83" s="348"/>
      <c r="H83" s="543"/>
      <c r="I83" s="348"/>
      <c r="J83" s="348"/>
      <c r="K83" s="348"/>
      <c r="L83" s="348"/>
      <c r="M83" s="543"/>
      <c r="N83" s="348"/>
      <c r="O83" s="348"/>
      <c r="P83" s="348"/>
      <c r="Q83" s="348"/>
      <c r="R83" s="543"/>
      <c r="S83" s="348"/>
      <c r="T83" s="348"/>
      <c r="U83" s="348"/>
      <c r="V83" s="348"/>
      <c r="W83" s="543"/>
      <c r="X83" s="348"/>
      <c r="Y83" s="348"/>
      <c r="Z83" s="348"/>
      <c r="AA83" s="348"/>
      <c r="AB83" s="543"/>
      <c r="AC83" s="348">
        <v>300000</v>
      </c>
      <c r="AD83" s="348">
        <v>300000</v>
      </c>
      <c r="AE83" s="348">
        <v>300000</v>
      </c>
      <c r="AF83" s="348"/>
      <c r="AG83" s="543"/>
      <c r="AH83" s="348"/>
      <c r="AI83" s="348"/>
      <c r="AJ83" s="348"/>
      <c r="AK83" s="348"/>
      <c r="AL83" s="543"/>
      <c r="AM83" s="348"/>
      <c r="AN83" s="348"/>
      <c r="AO83" s="348"/>
      <c r="AP83" s="348"/>
      <c r="AQ83" s="543"/>
      <c r="AR83" s="515"/>
      <c r="AS83" s="319" t="s">
        <v>355</v>
      </c>
      <c r="AT83" s="300" t="s">
        <v>356</v>
      </c>
      <c r="AU83" s="348"/>
      <c r="AV83" s="348"/>
      <c r="AW83" s="348"/>
      <c r="AX83" s="348"/>
      <c r="AY83" s="543"/>
      <c r="AZ83" s="348"/>
      <c r="BA83" s="348"/>
      <c r="BB83" s="348"/>
      <c r="BC83" s="348"/>
      <c r="BD83" s="543"/>
      <c r="BE83" s="348"/>
      <c r="BF83" s="348"/>
      <c r="BG83" s="348"/>
      <c r="BH83" s="348"/>
      <c r="BI83" s="543"/>
      <c r="BJ83" s="348"/>
      <c r="BK83" s="348"/>
      <c r="BL83" s="348"/>
      <c r="BM83" s="348"/>
      <c r="BN83" s="543"/>
      <c r="BO83" s="348"/>
      <c r="BP83" s="348"/>
      <c r="BQ83" s="348"/>
      <c r="BR83" s="348"/>
      <c r="BS83" s="543"/>
      <c r="BT83" s="348"/>
      <c r="BU83" s="348"/>
      <c r="BV83" s="348"/>
      <c r="BW83" s="348"/>
      <c r="BX83" s="543"/>
      <c r="BY83" s="348"/>
      <c r="BZ83" s="348"/>
      <c r="CA83" s="348"/>
      <c r="CB83" s="348"/>
      <c r="CC83" s="543"/>
      <c r="CD83" s="343">
        <f t="shared" si="227"/>
        <v>300000</v>
      </c>
      <c r="CE83" s="343">
        <f t="shared" si="228"/>
        <v>300000</v>
      </c>
      <c r="CF83" s="343">
        <f t="shared" si="229"/>
        <v>300000</v>
      </c>
      <c r="CG83" s="343">
        <f t="shared" si="230"/>
        <v>0</v>
      </c>
      <c r="CH83" s="343">
        <f t="shared" si="231"/>
        <v>0</v>
      </c>
      <c r="CI83" s="519"/>
      <c r="CJ83" s="519"/>
      <c r="CK83" s="519"/>
      <c r="CL83" s="519"/>
      <c r="CM83" s="519"/>
    </row>
    <row r="84" spans="1:91" ht="15.75" x14ac:dyDescent="0.2">
      <c r="A84" s="560"/>
      <c r="B84" s="319" t="s">
        <v>405</v>
      </c>
      <c r="C84" s="300" t="s">
        <v>406</v>
      </c>
      <c r="D84" s="348"/>
      <c r="E84" s="348"/>
      <c r="F84" s="348"/>
      <c r="G84" s="348"/>
      <c r="H84" s="543"/>
      <c r="I84" s="348"/>
      <c r="J84" s="348"/>
      <c r="K84" s="348"/>
      <c r="L84" s="348"/>
      <c r="M84" s="543"/>
      <c r="N84" s="348"/>
      <c r="O84" s="348"/>
      <c r="P84" s="348"/>
      <c r="Q84" s="348"/>
      <c r="R84" s="543"/>
      <c r="S84" s="348"/>
      <c r="T84" s="348"/>
      <c r="U84" s="348"/>
      <c r="V84" s="348"/>
      <c r="W84" s="543"/>
      <c r="X84" s="348"/>
      <c r="Y84" s="348"/>
      <c r="Z84" s="348"/>
      <c r="AA84" s="348"/>
      <c r="AB84" s="543"/>
      <c r="AC84" s="348"/>
      <c r="AD84" s="348"/>
      <c r="AE84" s="348"/>
      <c r="AF84" s="348">
        <v>11250</v>
      </c>
      <c r="AG84" s="543">
        <v>11250</v>
      </c>
      <c r="AH84" s="348"/>
      <c r="AI84" s="348"/>
      <c r="AJ84" s="348"/>
      <c r="AK84" s="348"/>
      <c r="AL84" s="543"/>
      <c r="AM84" s="348"/>
      <c r="AN84" s="348"/>
      <c r="AO84" s="348"/>
      <c r="AP84" s="348"/>
      <c r="AQ84" s="543"/>
      <c r="AR84" s="515"/>
      <c r="AS84" s="319" t="s">
        <v>405</v>
      </c>
      <c r="AT84" s="300" t="s">
        <v>406</v>
      </c>
      <c r="AU84" s="348"/>
      <c r="AV84" s="348"/>
      <c r="AW84" s="348"/>
      <c r="AX84" s="348"/>
      <c r="AY84" s="543"/>
      <c r="AZ84" s="348"/>
      <c r="BA84" s="348"/>
      <c r="BB84" s="348"/>
      <c r="BC84" s="348"/>
      <c r="BD84" s="543"/>
      <c r="BE84" s="348"/>
      <c r="BF84" s="348"/>
      <c r="BG84" s="348"/>
      <c r="BH84" s="348"/>
      <c r="BI84" s="543"/>
      <c r="BJ84" s="348"/>
      <c r="BK84" s="348"/>
      <c r="BL84" s="348"/>
      <c r="BM84" s="348"/>
      <c r="BN84" s="543"/>
      <c r="BO84" s="348"/>
      <c r="BP84" s="348"/>
      <c r="BQ84" s="348"/>
      <c r="BR84" s="348"/>
      <c r="BS84" s="543"/>
      <c r="BT84" s="348"/>
      <c r="BU84" s="348"/>
      <c r="BV84" s="348"/>
      <c r="BW84" s="348"/>
      <c r="BX84" s="543"/>
      <c r="BY84" s="348"/>
      <c r="BZ84" s="348"/>
      <c r="CA84" s="348"/>
      <c r="CB84" s="348"/>
      <c r="CC84" s="543"/>
      <c r="CD84" s="343">
        <f t="shared" si="227"/>
        <v>0</v>
      </c>
      <c r="CE84" s="343">
        <f t="shared" si="228"/>
        <v>0</v>
      </c>
      <c r="CF84" s="343">
        <f t="shared" si="229"/>
        <v>0</v>
      </c>
      <c r="CG84" s="343">
        <f t="shared" si="230"/>
        <v>11250</v>
      </c>
      <c r="CH84" s="343">
        <f t="shared" si="231"/>
        <v>11250</v>
      </c>
      <c r="CI84" s="519"/>
      <c r="CJ84" s="519"/>
      <c r="CK84" s="519"/>
      <c r="CL84" s="519"/>
      <c r="CM84" s="519"/>
    </row>
    <row r="85" spans="1:91" ht="30" x14ac:dyDescent="0.2">
      <c r="A85" s="560"/>
      <c r="B85" s="319" t="s">
        <v>444</v>
      </c>
      <c r="C85" s="292" t="s">
        <v>858</v>
      </c>
      <c r="D85" s="348"/>
      <c r="E85" s="348"/>
      <c r="F85" s="348"/>
      <c r="G85" s="348"/>
      <c r="H85" s="543"/>
      <c r="I85" s="348"/>
      <c r="J85" s="348"/>
      <c r="K85" s="348"/>
      <c r="L85" s="348"/>
      <c r="M85" s="543"/>
      <c r="N85" s="348"/>
      <c r="O85" s="348">
        <v>3030000</v>
      </c>
      <c r="P85" s="348">
        <v>3030000</v>
      </c>
      <c r="Q85" s="348">
        <v>3030000</v>
      </c>
      <c r="R85" s="543">
        <v>3030000</v>
      </c>
      <c r="S85" s="348"/>
      <c r="T85" s="348"/>
      <c r="U85" s="348"/>
      <c r="V85" s="348"/>
      <c r="W85" s="543"/>
      <c r="X85" s="348"/>
      <c r="Y85" s="348"/>
      <c r="Z85" s="348"/>
      <c r="AA85" s="348"/>
      <c r="AB85" s="543"/>
      <c r="AC85" s="348"/>
      <c r="AD85" s="348"/>
      <c r="AE85" s="348"/>
      <c r="AF85" s="348">
        <v>264555</v>
      </c>
      <c r="AG85" s="543">
        <v>264555</v>
      </c>
      <c r="AH85" s="348"/>
      <c r="AI85" s="348"/>
      <c r="AJ85" s="348"/>
      <c r="AK85" s="348"/>
      <c r="AL85" s="543"/>
      <c r="AM85" s="348"/>
      <c r="AN85" s="348"/>
      <c r="AO85" s="348"/>
      <c r="AP85" s="348"/>
      <c r="AQ85" s="543"/>
      <c r="AR85" s="515"/>
      <c r="AS85" s="319" t="s">
        <v>444</v>
      </c>
      <c r="AT85" s="292" t="s">
        <v>858</v>
      </c>
      <c r="AU85" s="348"/>
      <c r="AV85" s="348"/>
      <c r="AW85" s="348"/>
      <c r="AX85" s="348"/>
      <c r="AY85" s="543"/>
      <c r="AZ85" s="348"/>
      <c r="BA85" s="348"/>
      <c r="BB85" s="348"/>
      <c r="BC85" s="348"/>
      <c r="BD85" s="543"/>
      <c r="BE85" s="348"/>
      <c r="BF85" s="348"/>
      <c r="BG85" s="348"/>
      <c r="BH85" s="348"/>
      <c r="BI85" s="543"/>
      <c r="BJ85" s="348"/>
      <c r="BK85" s="348"/>
      <c r="BL85" s="348"/>
      <c r="BM85" s="348"/>
      <c r="BN85" s="543"/>
      <c r="BO85" s="348"/>
      <c r="BP85" s="348"/>
      <c r="BQ85" s="348"/>
      <c r="BR85" s="348"/>
      <c r="BS85" s="543"/>
      <c r="BT85" s="348"/>
      <c r="BU85" s="348"/>
      <c r="BV85" s="348"/>
      <c r="BW85" s="348"/>
      <c r="BX85" s="543"/>
      <c r="BY85" s="348"/>
      <c r="BZ85" s="348"/>
      <c r="CA85" s="348"/>
      <c r="CB85" s="348"/>
      <c r="CC85" s="543"/>
      <c r="CD85" s="343">
        <f t="shared" si="227"/>
        <v>0</v>
      </c>
      <c r="CE85" s="343">
        <f t="shared" si="228"/>
        <v>3030000</v>
      </c>
      <c r="CF85" s="343">
        <f t="shared" si="229"/>
        <v>3030000</v>
      </c>
      <c r="CG85" s="343">
        <f t="shared" si="230"/>
        <v>3294555</v>
      </c>
      <c r="CH85" s="343">
        <f t="shared" si="231"/>
        <v>3294555</v>
      </c>
      <c r="CI85" s="519"/>
      <c r="CJ85" s="519"/>
      <c r="CK85" s="519"/>
      <c r="CL85" s="519"/>
      <c r="CM85" s="519"/>
    </row>
    <row r="86" spans="1:91" ht="30" x14ac:dyDescent="0.2">
      <c r="A86" s="560"/>
      <c r="B86" s="319" t="s">
        <v>409</v>
      </c>
      <c r="C86" s="300" t="s">
        <v>452</v>
      </c>
      <c r="D86" s="348"/>
      <c r="E86" s="348"/>
      <c r="F86" s="348"/>
      <c r="G86" s="348"/>
      <c r="H86" s="543"/>
      <c r="I86" s="348"/>
      <c r="J86" s="348"/>
      <c r="K86" s="348"/>
      <c r="L86" s="348"/>
      <c r="M86" s="543"/>
      <c r="N86" s="348"/>
      <c r="O86" s="348"/>
      <c r="P86" s="348"/>
      <c r="Q86" s="348"/>
      <c r="R86" s="543"/>
      <c r="S86" s="348"/>
      <c r="T86" s="348"/>
      <c r="U86" s="348"/>
      <c r="V86" s="348"/>
      <c r="W86" s="543"/>
      <c r="X86" s="348"/>
      <c r="Y86" s="348"/>
      <c r="Z86" s="348"/>
      <c r="AA86" s="348"/>
      <c r="AB86" s="543"/>
      <c r="AC86" s="348">
        <v>5000000</v>
      </c>
      <c r="AD86" s="348">
        <v>5000000</v>
      </c>
      <c r="AE86" s="348">
        <v>5000000</v>
      </c>
      <c r="AF86" s="348">
        <v>7623200</v>
      </c>
      <c r="AG86" s="543">
        <v>7623200</v>
      </c>
      <c r="AH86" s="348"/>
      <c r="AI86" s="348"/>
      <c r="AJ86" s="348"/>
      <c r="AK86" s="348"/>
      <c r="AL86" s="543"/>
      <c r="AM86" s="348"/>
      <c r="AN86" s="348"/>
      <c r="AO86" s="348"/>
      <c r="AP86" s="348"/>
      <c r="AQ86" s="543"/>
      <c r="AR86" s="515"/>
      <c r="AS86" s="319" t="s">
        <v>409</v>
      </c>
      <c r="AT86" s="300" t="s">
        <v>452</v>
      </c>
      <c r="AU86" s="348"/>
      <c r="AV86" s="348"/>
      <c r="AW86" s="348"/>
      <c r="AX86" s="348"/>
      <c r="AY86" s="543"/>
      <c r="AZ86" s="348"/>
      <c r="BA86" s="348"/>
      <c r="BB86" s="348"/>
      <c r="BC86" s="348"/>
      <c r="BD86" s="543"/>
      <c r="BE86" s="348"/>
      <c r="BF86" s="348"/>
      <c r="BG86" s="348"/>
      <c r="BH86" s="348"/>
      <c r="BI86" s="543"/>
      <c r="BJ86" s="348"/>
      <c r="BK86" s="348"/>
      <c r="BL86" s="348"/>
      <c r="BM86" s="348"/>
      <c r="BN86" s="543"/>
      <c r="BO86" s="348"/>
      <c r="BP86" s="348"/>
      <c r="BQ86" s="348"/>
      <c r="BR86" s="348"/>
      <c r="BS86" s="543"/>
      <c r="BT86" s="348"/>
      <c r="BU86" s="348"/>
      <c r="BV86" s="348"/>
      <c r="BW86" s="348"/>
      <c r="BX86" s="543"/>
      <c r="BY86" s="348"/>
      <c r="BZ86" s="348"/>
      <c r="CA86" s="348"/>
      <c r="CB86" s="348"/>
      <c r="CC86" s="543"/>
      <c r="CD86" s="343">
        <f t="shared" si="227"/>
        <v>5000000</v>
      </c>
      <c r="CE86" s="343">
        <f t="shared" si="228"/>
        <v>5000000</v>
      </c>
      <c r="CF86" s="343">
        <f t="shared" si="229"/>
        <v>5000000</v>
      </c>
      <c r="CG86" s="343">
        <f t="shared" si="230"/>
        <v>7623200</v>
      </c>
      <c r="CH86" s="343">
        <f t="shared" si="231"/>
        <v>7623200</v>
      </c>
      <c r="CI86" s="519"/>
      <c r="CJ86" s="519"/>
      <c r="CK86" s="519"/>
      <c r="CL86" s="519"/>
      <c r="CM86" s="519"/>
    </row>
    <row r="87" spans="1:91" ht="15.75" customHeight="1" x14ac:dyDescent="0.2">
      <c r="A87" s="635" t="s">
        <v>504</v>
      </c>
      <c r="B87" s="636"/>
      <c r="C87" s="637"/>
      <c r="D87" s="349">
        <f t="shared" ref="D87:AB87" si="287">SUM(D82:D86)</f>
        <v>0</v>
      </c>
      <c r="E87" s="349">
        <f t="shared" si="287"/>
        <v>0</v>
      </c>
      <c r="F87" s="349">
        <f t="shared" ref="F87:H87" si="288">SUM(F82:F86)</f>
        <v>0</v>
      </c>
      <c r="G87" s="349">
        <f t="shared" si="288"/>
        <v>0</v>
      </c>
      <c r="H87" s="545">
        <f t="shared" si="288"/>
        <v>0</v>
      </c>
      <c r="I87" s="349">
        <f t="shared" si="287"/>
        <v>0</v>
      </c>
      <c r="J87" s="349">
        <f t="shared" si="287"/>
        <v>0</v>
      </c>
      <c r="K87" s="349">
        <f t="shared" ref="K87:L87" si="289">SUM(K82:K86)</f>
        <v>0</v>
      </c>
      <c r="L87" s="349">
        <f t="shared" si="289"/>
        <v>0</v>
      </c>
      <c r="M87" s="545">
        <f t="shared" si="287"/>
        <v>0</v>
      </c>
      <c r="N87" s="349">
        <f t="shared" si="287"/>
        <v>0</v>
      </c>
      <c r="O87" s="349">
        <f t="shared" si="287"/>
        <v>3030000</v>
      </c>
      <c r="P87" s="349">
        <f t="shared" ref="P87:Q87" si="290">SUM(P82:P86)</f>
        <v>3030000</v>
      </c>
      <c r="Q87" s="349">
        <f t="shared" si="290"/>
        <v>3030000</v>
      </c>
      <c r="R87" s="545">
        <f t="shared" si="287"/>
        <v>3030000</v>
      </c>
      <c r="S87" s="349">
        <f t="shared" si="287"/>
        <v>0</v>
      </c>
      <c r="T87" s="349">
        <f t="shared" si="287"/>
        <v>0</v>
      </c>
      <c r="U87" s="349">
        <f t="shared" ref="U87:V87" si="291">SUM(U82:U86)</f>
        <v>0</v>
      </c>
      <c r="V87" s="349">
        <f t="shared" si="291"/>
        <v>0</v>
      </c>
      <c r="W87" s="545">
        <f t="shared" si="287"/>
        <v>0</v>
      </c>
      <c r="X87" s="349">
        <f t="shared" si="287"/>
        <v>0</v>
      </c>
      <c r="Y87" s="349">
        <f t="shared" si="287"/>
        <v>0</v>
      </c>
      <c r="Z87" s="349">
        <f t="shared" ref="Z87:AA87" si="292">SUM(Z82:Z86)</f>
        <v>0</v>
      </c>
      <c r="AA87" s="349">
        <f t="shared" si="292"/>
        <v>0</v>
      </c>
      <c r="AB87" s="545">
        <f t="shared" si="287"/>
        <v>0</v>
      </c>
      <c r="AC87" s="349">
        <v>5300000</v>
      </c>
      <c r="AD87" s="349">
        <f>SUM(AD82:AD86)</f>
        <v>5300000</v>
      </c>
      <c r="AE87" s="349">
        <f t="shared" ref="AE87:AG87" si="293">SUM(AE82:AE86)</f>
        <v>5300000</v>
      </c>
      <c r="AF87" s="349">
        <f t="shared" si="293"/>
        <v>7899005</v>
      </c>
      <c r="AG87" s="545">
        <f t="shared" si="293"/>
        <v>7899005</v>
      </c>
      <c r="AH87" s="349">
        <f>SUM(AH82:AH86)</f>
        <v>0</v>
      </c>
      <c r="AI87" s="349">
        <f>SUM(AI82:AI86)</f>
        <v>0</v>
      </c>
      <c r="AJ87" s="349">
        <f t="shared" ref="AJ87:AL87" si="294">SUM(AJ82:AJ86)</f>
        <v>0</v>
      </c>
      <c r="AK87" s="349">
        <f t="shared" si="294"/>
        <v>0</v>
      </c>
      <c r="AL87" s="545">
        <f t="shared" si="294"/>
        <v>0</v>
      </c>
      <c r="AM87" s="349">
        <f>SUM(AM82:AM86)</f>
        <v>0</v>
      </c>
      <c r="AN87" s="349">
        <f>SUM(AN82:AN86)</f>
        <v>0</v>
      </c>
      <c r="AO87" s="349">
        <f t="shared" ref="AO87:AQ87" si="295">SUM(AO82:AO86)</f>
        <v>0</v>
      </c>
      <c r="AP87" s="349">
        <f t="shared" si="295"/>
        <v>0</v>
      </c>
      <c r="AQ87" s="545">
        <f t="shared" si="295"/>
        <v>0</v>
      </c>
      <c r="AR87" s="635" t="s">
        <v>504</v>
      </c>
      <c r="AS87" s="636"/>
      <c r="AT87" s="637"/>
      <c r="AU87" s="349">
        <f t="shared" ref="AU87:BY87" si="296">SUM(AU82:AU86)</f>
        <v>0</v>
      </c>
      <c r="AV87" s="349">
        <f>SUM(AV82:AV86)</f>
        <v>0</v>
      </c>
      <c r="AW87" s="349">
        <f t="shared" ref="AW87:AY87" si="297">SUM(AW82:AW86)</f>
        <v>0</v>
      </c>
      <c r="AX87" s="349">
        <f t="shared" si="297"/>
        <v>0</v>
      </c>
      <c r="AY87" s="545">
        <f t="shared" si="297"/>
        <v>0</v>
      </c>
      <c r="AZ87" s="349">
        <f t="shared" si="296"/>
        <v>0</v>
      </c>
      <c r="BA87" s="349">
        <f>SUM(BA82:BA86)</f>
        <v>0</v>
      </c>
      <c r="BB87" s="349">
        <f t="shared" ref="BB87:BD87" si="298">SUM(BB82:BB86)</f>
        <v>0</v>
      </c>
      <c r="BC87" s="349">
        <f t="shared" si="298"/>
        <v>0</v>
      </c>
      <c r="BD87" s="545">
        <f t="shared" si="298"/>
        <v>0</v>
      </c>
      <c r="BE87" s="349">
        <f t="shared" si="296"/>
        <v>0</v>
      </c>
      <c r="BF87" s="349">
        <f>SUM(BF82:BF86)</f>
        <v>0</v>
      </c>
      <c r="BG87" s="349">
        <f t="shared" ref="BG87:BI87" si="299">SUM(BG82:BG86)</f>
        <v>0</v>
      </c>
      <c r="BH87" s="349">
        <f t="shared" si="299"/>
        <v>0</v>
      </c>
      <c r="BI87" s="545">
        <f t="shared" si="299"/>
        <v>0</v>
      </c>
      <c r="BJ87" s="349">
        <f t="shared" si="296"/>
        <v>0</v>
      </c>
      <c r="BK87" s="349">
        <f>SUM(BK82:BK86)</f>
        <v>0</v>
      </c>
      <c r="BL87" s="349">
        <f t="shared" ref="BL87:BN87" si="300">SUM(BL82:BL86)</f>
        <v>0</v>
      </c>
      <c r="BM87" s="349">
        <f t="shared" si="300"/>
        <v>0</v>
      </c>
      <c r="BN87" s="545">
        <f t="shared" si="300"/>
        <v>0</v>
      </c>
      <c r="BO87" s="349">
        <f t="shared" si="296"/>
        <v>0</v>
      </c>
      <c r="BP87" s="349">
        <f>SUM(BP82:BP86)</f>
        <v>0</v>
      </c>
      <c r="BQ87" s="349">
        <f t="shared" ref="BQ87:BS87" si="301">SUM(BQ82:BQ86)</f>
        <v>0</v>
      </c>
      <c r="BR87" s="349">
        <f t="shared" si="301"/>
        <v>0</v>
      </c>
      <c r="BS87" s="545">
        <f t="shared" si="301"/>
        <v>0</v>
      </c>
      <c r="BT87" s="349">
        <f t="shared" si="296"/>
        <v>0</v>
      </c>
      <c r="BU87" s="349">
        <f>SUM(BU82:BU86)</f>
        <v>0</v>
      </c>
      <c r="BV87" s="349">
        <f t="shared" ref="BV87:BX87" si="302">SUM(BV82:BV86)</f>
        <v>0</v>
      </c>
      <c r="BW87" s="349">
        <f t="shared" si="302"/>
        <v>0</v>
      </c>
      <c r="BX87" s="545">
        <f t="shared" si="302"/>
        <v>0</v>
      </c>
      <c r="BY87" s="349">
        <f t="shared" si="296"/>
        <v>0</v>
      </c>
      <c r="BZ87" s="349">
        <f>SUM(BZ82:BZ86)</f>
        <v>5751510</v>
      </c>
      <c r="CA87" s="349">
        <f t="shared" ref="CA87:CC87" si="303">SUM(CA82:CA86)</f>
        <v>5751510</v>
      </c>
      <c r="CB87" s="349">
        <f t="shared" si="303"/>
        <v>5751510</v>
      </c>
      <c r="CC87" s="545">
        <f t="shared" si="303"/>
        <v>5751510</v>
      </c>
      <c r="CD87" s="349">
        <f t="shared" si="227"/>
        <v>5300000</v>
      </c>
      <c r="CE87" s="349">
        <f t="shared" si="228"/>
        <v>14081510</v>
      </c>
      <c r="CF87" s="349">
        <f t="shared" si="229"/>
        <v>14081510</v>
      </c>
      <c r="CG87" s="349">
        <f t="shared" si="230"/>
        <v>16680515</v>
      </c>
      <c r="CH87" s="349">
        <f t="shared" si="231"/>
        <v>16680515</v>
      </c>
      <c r="CI87" s="519"/>
      <c r="CJ87" s="519"/>
      <c r="CK87" s="519"/>
      <c r="CL87" s="519"/>
      <c r="CM87" s="519"/>
    </row>
    <row r="88" spans="1:91" ht="15.75" customHeight="1" x14ac:dyDescent="0.2">
      <c r="A88" s="638" t="s">
        <v>453</v>
      </c>
      <c r="B88" s="639"/>
      <c r="C88" s="640"/>
      <c r="D88" s="351">
        <f t="shared" ref="D88:AM88" si="304">SUM(D60+D65+D81+D87)</f>
        <v>332390615</v>
      </c>
      <c r="E88" s="351">
        <f t="shared" ref="E88" si="305">SUM(E60+E65+E81+E87)</f>
        <v>336907612</v>
      </c>
      <c r="F88" s="351">
        <f t="shared" ref="F88:H88" si="306">SUM(F60+F65+F81+F87)</f>
        <v>346331042</v>
      </c>
      <c r="G88" s="351">
        <f t="shared" si="306"/>
        <v>356493244</v>
      </c>
      <c r="H88" s="545">
        <f t="shared" si="306"/>
        <v>356493244</v>
      </c>
      <c r="I88" s="351">
        <f t="shared" si="304"/>
        <v>0</v>
      </c>
      <c r="J88" s="351">
        <f t="shared" ref="J88:M88" si="307">SUM(J60+J65+J81+J87)</f>
        <v>11760358</v>
      </c>
      <c r="K88" s="351">
        <f t="shared" ref="K88:L88" si="308">SUM(K60+K65+K81+K87)</f>
        <v>11760358</v>
      </c>
      <c r="L88" s="351">
        <f t="shared" si="308"/>
        <v>11760358</v>
      </c>
      <c r="M88" s="545">
        <f t="shared" si="307"/>
        <v>11760358</v>
      </c>
      <c r="N88" s="351">
        <f t="shared" si="304"/>
        <v>17849779</v>
      </c>
      <c r="O88" s="351">
        <f t="shared" ref="O88:R88" si="309">SUM(O60+O65+O81+O87)</f>
        <v>55592988</v>
      </c>
      <c r="P88" s="351">
        <f t="shared" ref="P88:Q88" si="310">SUM(P60+P65+P81+P87)</f>
        <v>55752988</v>
      </c>
      <c r="Q88" s="351">
        <f t="shared" si="310"/>
        <v>49438533</v>
      </c>
      <c r="R88" s="545">
        <f t="shared" si="309"/>
        <v>49158533</v>
      </c>
      <c r="S88" s="351">
        <f t="shared" si="304"/>
        <v>0</v>
      </c>
      <c r="T88" s="351">
        <f t="shared" ref="T88:W88" si="311">SUM(T60+T65+T81+T87)</f>
        <v>0</v>
      </c>
      <c r="U88" s="351">
        <f t="shared" ref="U88:V88" si="312">SUM(U60+U65+U81+U87)</f>
        <v>0</v>
      </c>
      <c r="V88" s="351">
        <f t="shared" si="312"/>
        <v>8295846</v>
      </c>
      <c r="W88" s="545">
        <f t="shared" si="311"/>
        <v>5275029</v>
      </c>
      <c r="X88" s="351">
        <f t="shared" si="304"/>
        <v>410000000</v>
      </c>
      <c r="Y88" s="351">
        <f t="shared" ref="Y88:AB88" si="313">SUM(Y60+Y65+Y81+Y87)</f>
        <v>410000000</v>
      </c>
      <c r="Z88" s="351">
        <f t="shared" ref="Z88:AA88" si="314">SUM(Z60+Z65+Z81+Z87)</f>
        <v>410000000</v>
      </c>
      <c r="AA88" s="351">
        <f t="shared" si="314"/>
        <v>481211891</v>
      </c>
      <c r="AB88" s="545">
        <f t="shared" si="313"/>
        <v>481211891</v>
      </c>
      <c r="AC88" s="351">
        <f t="shared" si="304"/>
        <v>129671855</v>
      </c>
      <c r="AD88" s="351">
        <f t="shared" ref="AD88:AG88" si="315">SUM(AD60+AD65+AD81+AD87)</f>
        <v>141337535</v>
      </c>
      <c r="AE88" s="351">
        <f t="shared" ref="AE88:AF88" si="316">SUM(AE60+AE65+AE81+AE87)</f>
        <v>141337535</v>
      </c>
      <c r="AF88" s="351">
        <f t="shared" si="316"/>
        <v>135557220</v>
      </c>
      <c r="AG88" s="545">
        <f t="shared" si="315"/>
        <v>135478157</v>
      </c>
      <c r="AH88" s="351">
        <f t="shared" si="304"/>
        <v>570000</v>
      </c>
      <c r="AI88" s="351">
        <f t="shared" ref="AI88:AL88" si="317">SUM(AI60+AI65+AI81+AI87)</f>
        <v>570000</v>
      </c>
      <c r="AJ88" s="351">
        <f t="shared" ref="AJ88:AK88" si="318">SUM(AJ60+AJ65+AJ81+AJ87)</f>
        <v>570000</v>
      </c>
      <c r="AK88" s="351">
        <f t="shared" si="318"/>
        <v>570000</v>
      </c>
      <c r="AL88" s="545">
        <f t="shared" si="317"/>
        <v>317000</v>
      </c>
      <c r="AM88" s="351">
        <f t="shared" si="304"/>
        <v>10000</v>
      </c>
      <c r="AN88" s="351">
        <f t="shared" ref="AN88:AQ88" si="319">SUM(AN60+AN65+AN81+AN87)</f>
        <v>5011000</v>
      </c>
      <c r="AO88" s="351">
        <f t="shared" ref="AO88:AP88" si="320">SUM(AO60+AO65+AO81+AO87)</f>
        <v>5011000</v>
      </c>
      <c r="AP88" s="351">
        <f t="shared" si="320"/>
        <v>5011000</v>
      </c>
      <c r="AQ88" s="545">
        <f t="shared" si="319"/>
        <v>5011000</v>
      </c>
      <c r="AR88" s="641" t="s">
        <v>453</v>
      </c>
      <c r="AS88" s="642"/>
      <c r="AT88" s="643"/>
      <c r="AU88" s="351">
        <f t="shared" ref="AU88:CC88" si="321">SUM(AU60+AU65+AU81+AU87)</f>
        <v>5000000</v>
      </c>
      <c r="AV88" s="351">
        <f t="shared" si="321"/>
        <v>7572520</v>
      </c>
      <c r="AW88" s="351">
        <f t="shared" ref="AW88:AX88" si="322">SUM(AW60+AW65+AW81+AW87)</f>
        <v>7572520</v>
      </c>
      <c r="AX88" s="351">
        <f t="shared" si="322"/>
        <v>7572520</v>
      </c>
      <c r="AY88" s="545">
        <f t="shared" si="321"/>
        <v>7572520</v>
      </c>
      <c r="AZ88" s="351">
        <f t="shared" si="321"/>
        <v>880000</v>
      </c>
      <c r="BA88" s="351">
        <f t="shared" si="321"/>
        <v>880000</v>
      </c>
      <c r="BB88" s="351">
        <f t="shared" ref="BB88:BC88" si="323">SUM(BB60+BB65+BB81+BB87)</f>
        <v>880000</v>
      </c>
      <c r="BC88" s="351">
        <f t="shared" si="323"/>
        <v>909178</v>
      </c>
      <c r="BD88" s="545">
        <f t="shared" si="321"/>
        <v>909178</v>
      </c>
      <c r="BE88" s="351">
        <f t="shared" si="321"/>
        <v>509844</v>
      </c>
      <c r="BF88" s="351">
        <f t="shared" si="321"/>
        <v>816025</v>
      </c>
      <c r="BG88" s="351">
        <f t="shared" ref="BG88:BH88" si="324">SUM(BG60+BG65+BG81+BG87)</f>
        <v>816025</v>
      </c>
      <c r="BH88" s="351">
        <f t="shared" si="324"/>
        <v>1047364</v>
      </c>
      <c r="BI88" s="545">
        <f t="shared" si="321"/>
        <v>1047364</v>
      </c>
      <c r="BJ88" s="351">
        <f t="shared" si="321"/>
        <v>0</v>
      </c>
      <c r="BK88" s="351">
        <f t="shared" si="321"/>
        <v>0</v>
      </c>
      <c r="BL88" s="351">
        <f t="shared" ref="BL88:BM88" si="325">SUM(BL60+BL65+BL81+BL87)</f>
        <v>0</v>
      </c>
      <c r="BM88" s="351">
        <f t="shared" si="325"/>
        <v>0</v>
      </c>
      <c r="BN88" s="545">
        <f t="shared" si="321"/>
        <v>0</v>
      </c>
      <c r="BO88" s="351">
        <f t="shared" si="321"/>
        <v>0</v>
      </c>
      <c r="BP88" s="351">
        <f t="shared" si="321"/>
        <v>0</v>
      </c>
      <c r="BQ88" s="351">
        <f t="shared" ref="BQ88:BR88" si="326">SUM(BQ60+BQ65+BQ81+BQ87)</f>
        <v>0</v>
      </c>
      <c r="BR88" s="351">
        <f t="shared" si="326"/>
        <v>15274088</v>
      </c>
      <c r="BS88" s="545">
        <f t="shared" si="321"/>
        <v>15274088</v>
      </c>
      <c r="BT88" s="351">
        <f t="shared" si="321"/>
        <v>180000000</v>
      </c>
      <c r="BU88" s="351">
        <f t="shared" si="321"/>
        <v>320000000</v>
      </c>
      <c r="BV88" s="351">
        <f t="shared" ref="BV88:BW88" si="327">SUM(BV60+BV65+BV81+BV87)</f>
        <v>320000000</v>
      </c>
      <c r="BW88" s="351">
        <f t="shared" si="327"/>
        <v>180000000</v>
      </c>
      <c r="BX88" s="545">
        <f t="shared" si="321"/>
        <v>180000000</v>
      </c>
      <c r="BY88" s="351">
        <f t="shared" si="321"/>
        <v>51522907</v>
      </c>
      <c r="BZ88" s="351">
        <f t="shared" si="321"/>
        <v>64784046</v>
      </c>
      <c r="CA88" s="351">
        <f t="shared" ref="CA88:CB88" si="328">SUM(CA60+CA65+CA81+CA87)</f>
        <v>64784046</v>
      </c>
      <c r="CB88" s="351">
        <f t="shared" si="328"/>
        <v>64784046</v>
      </c>
      <c r="CC88" s="545">
        <f t="shared" si="321"/>
        <v>64784046</v>
      </c>
      <c r="CD88" s="351">
        <f t="shared" si="227"/>
        <v>1128405000</v>
      </c>
      <c r="CE88" s="351">
        <f t="shared" si="228"/>
        <v>1355232084</v>
      </c>
      <c r="CF88" s="351">
        <f t="shared" si="229"/>
        <v>1364815514</v>
      </c>
      <c r="CG88" s="351">
        <f t="shared" si="230"/>
        <v>1317925288</v>
      </c>
      <c r="CH88" s="351">
        <f t="shared" si="231"/>
        <v>1314292408</v>
      </c>
      <c r="CI88" s="519"/>
      <c r="CJ88" s="519"/>
      <c r="CK88" s="519"/>
      <c r="CL88" s="519"/>
      <c r="CM88" s="519"/>
    </row>
    <row r="89" spans="1:91" x14ac:dyDescent="0.2">
      <c r="A89" s="561"/>
      <c r="B89" s="561"/>
      <c r="C89" s="561"/>
      <c r="D89" s="519"/>
      <c r="E89" s="519"/>
      <c r="F89" s="519"/>
      <c r="G89" s="519"/>
      <c r="H89" s="519"/>
      <c r="I89" s="519"/>
      <c r="J89" s="519"/>
      <c r="K89" s="519"/>
      <c r="L89" s="519"/>
      <c r="M89" s="519"/>
      <c r="N89" s="519"/>
      <c r="O89" s="519"/>
      <c r="P89" s="519"/>
      <c r="Q89" s="519"/>
      <c r="R89" s="519"/>
      <c r="S89" s="519"/>
      <c r="T89" s="519"/>
      <c r="U89" s="519"/>
      <c r="V89" s="519"/>
      <c r="W89" s="519"/>
      <c r="X89" s="519"/>
      <c r="Y89" s="519"/>
      <c r="Z89" s="519"/>
      <c r="BL89" s="519"/>
      <c r="BM89" s="519"/>
      <c r="BN89" s="519"/>
      <c r="BO89" s="519"/>
      <c r="BP89" s="519"/>
      <c r="BQ89" s="519"/>
      <c r="BR89" s="519"/>
      <c r="BS89" s="519"/>
      <c r="BT89" s="519"/>
      <c r="BU89" s="519"/>
      <c r="BV89" s="519"/>
      <c r="BW89" s="519"/>
      <c r="BX89" s="519"/>
      <c r="BY89" s="519"/>
      <c r="BZ89" s="519"/>
      <c r="CA89" s="519"/>
      <c r="CB89" s="519"/>
      <c r="CC89" s="519"/>
      <c r="CD89" s="519"/>
      <c r="CE89" s="519"/>
      <c r="CF89" s="519"/>
      <c r="CG89" s="519"/>
      <c r="CH89" s="519"/>
      <c r="CI89" s="519"/>
      <c r="CJ89" s="519"/>
      <c r="CK89" s="519"/>
      <c r="CL89" s="519"/>
      <c r="CM89" s="519"/>
    </row>
    <row r="90" spans="1:91" x14ac:dyDescent="0.2">
      <c r="A90" s="519"/>
      <c r="B90" s="519"/>
      <c r="C90" s="519"/>
      <c r="D90" s="519"/>
      <c r="E90" s="519"/>
      <c r="F90" s="519"/>
      <c r="G90" s="519"/>
      <c r="H90" s="519"/>
      <c r="I90" s="519"/>
      <c r="J90" s="519"/>
      <c r="K90" s="519"/>
      <c r="L90" s="519"/>
      <c r="M90" s="519"/>
      <c r="N90" s="519"/>
      <c r="O90" s="519"/>
      <c r="P90" s="519"/>
      <c r="Q90" s="519"/>
      <c r="R90" s="519"/>
      <c r="S90" s="519"/>
      <c r="T90" s="519"/>
      <c r="U90" s="519"/>
      <c r="V90" s="519"/>
      <c r="W90" s="519"/>
      <c r="X90" s="519"/>
      <c r="Y90" s="519"/>
      <c r="Z90" s="519"/>
      <c r="BL90" s="519"/>
      <c r="BM90" s="519"/>
      <c r="BN90" s="519"/>
      <c r="BO90" s="519"/>
      <c r="BP90" s="519"/>
      <c r="BQ90" s="519"/>
      <c r="BR90" s="519"/>
      <c r="BS90" s="519"/>
      <c r="BT90" s="519"/>
      <c r="BU90" s="519"/>
      <c r="BV90" s="519"/>
      <c r="BW90" s="519"/>
      <c r="BX90" s="519"/>
      <c r="BY90" s="519"/>
      <c r="BZ90" s="519"/>
      <c r="CA90" s="519"/>
      <c r="CB90" s="519"/>
      <c r="CC90" s="519"/>
      <c r="CD90" s="519"/>
      <c r="CE90" s="519"/>
      <c r="CF90" s="519"/>
      <c r="CG90" s="519"/>
      <c r="CH90" s="519"/>
      <c r="CI90" s="519"/>
      <c r="CJ90" s="519"/>
      <c r="CK90" s="519"/>
      <c r="CL90" s="519"/>
      <c r="CM90" s="519"/>
    </row>
    <row r="91" spans="1:91" x14ac:dyDescent="0.2">
      <c r="A91" s="519"/>
      <c r="B91" s="519"/>
      <c r="C91" s="519"/>
      <c r="D91" s="519"/>
      <c r="E91" s="519"/>
      <c r="F91" s="519"/>
      <c r="G91" s="519"/>
      <c r="H91" s="519"/>
      <c r="I91" s="519"/>
      <c r="J91" s="519"/>
      <c r="K91" s="519"/>
      <c r="L91" s="519"/>
      <c r="M91" s="519"/>
      <c r="N91" s="519"/>
      <c r="O91" s="519"/>
      <c r="P91" s="519"/>
      <c r="Q91" s="519"/>
      <c r="R91" s="519"/>
      <c r="S91" s="519"/>
      <c r="T91" s="519"/>
      <c r="U91" s="519"/>
      <c r="V91" s="519"/>
      <c r="W91" s="519"/>
      <c r="X91" s="519"/>
      <c r="Y91" s="519"/>
      <c r="Z91" s="519"/>
      <c r="BL91" s="519"/>
      <c r="BM91" s="519"/>
      <c r="BN91" s="519"/>
      <c r="BO91" s="519"/>
      <c r="BP91" s="519"/>
      <c r="BQ91" s="519"/>
      <c r="BR91" s="519"/>
      <c r="BS91" s="519"/>
      <c r="BT91" s="519"/>
      <c r="BU91" s="519"/>
      <c r="BV91" s="519"/>
      <c r="BW91" s="519"/>
      <c r="BX91" s="519"/>
      <c r="BY91" s="519"/>
      <c r="BZ91" s="519"/>
      <c r="CA91" s="519"/>
      <c r="CB91" s="519"/>
      <c r="CC91" s="519"/>
      <c r="CD91" s="519"/>
      <c r="CE91" s="519"/>
      <c r="CF91" s="519"/>
      <c r="CG91" s="519"/>
      <c r="CH91" s="519"/>
      <c r="CI91" s="519"/>
      <c r="CJ91" s="519"/>
      <c r="CK91" s="519"/>
      <c r="CL91" s="519"/>
      <c r="CM91" s="519"/>
    </row>
    <row r="92" spans="1:91" x14ac:dyDescent="0.2">
      <c r="A92" s="519"/>
      <c r="B92" s="519"/>
      <c r="C92" s="519"/>
      <c r="D92" s="519"/>
      <c r="E92" s="519"/>
      <c r="F92" s="519"/>
      <c r="G92" s="519"/>
      <c r="H92" s="519"/>
      <c r="I92" s="519"/>
      <c r="J92" s="519"/>
      <c r="K92" s="519"/>
      <c r="L92" s="519"/>
      <c r="M92" s="519"/>
      <c r="N92" s="519"/>
      <c r="O92" s="519"/>
      <c r="P92" s="519"/>
      <c r="Q92" s="519"/>
      <c r="R92" s="519"/>
      <c r="S92" s="519"/>
      <c r="T92" s="519"/>
      <c r="U92" s="519"/>
      <c r="V92" s="519"/>
      <c r="W92" s="519"/>
      <c r="X92" s="519"/>
      <c r="Y92" s="519"/>
      <c r="Z92" s="519"/>
    </row>
  </sheetData>
  <mergeCells count="36">
    <mergeCell ref="AR81:AT81"/>
    <mergeCell ref="A87:C87"/>
    <mergeCell ref="AR87:AT87"/>
    <mergeCell ref="A88:C88"/>
    <mergeCell ref="AR88:AT88"/>
    <mergeCell ref="AH1:AQ1"/>
    <mergeCell ref="AH2:AL2"/>
    <mergeCell ref="AM2:AQ2"/>
    <mergeCell ref="A81:C81"/>
    <mergeCell ref="A65:C65"/>
    <mergeCell ref="AR65:AT65"/>
    <mergeCell ref="AR1:AR2"/>
    <mergeCell ref="AS1:AS2"/>
    <mergeCell ref="AT1:AT2"/>
    <mergeCell ref="A1:A2"/>
    <mergeCell ref="B1:B2"/>
    <mergeCell ref="C1:C2"/>
    <mergeCell ref="D1:R1"/>
    <mergeCell ref="D2:H2"/>
    <mergeCell ref="N2:R2"/>
    <mergeCell ref="I2:M2"/>
    <mergeCell ref="S1:W2"/>
    <mergeCell ref="X1:AB2"/>
    <mergeCell ref="A60:C60"/>
    <mergeCell ref="AR60:AT60"/>
    <mergeCell ref="AC1:AG2"/>
    <mergeCell ref="CD1:CH2"/>
    <mergeCell ref="BJ2:BN2"/>
    <mergeCell ref="BO2:BS2"/>
    <mergeCell ref="BT2:BX2"/>
    <mergeCell ref="BY2:CC2"/>
    <mergeCell ref="AU1:AY2"/>
    <mergeCell ref="AZ2:BD2"/>
    <mergeCell ref="BE2:BI2"/>
    <mergeCell ref="AZ1:BI1"/>
    <mergeCell ref="BJ1:CC1"/>
  </mergeCells>
  <pageMargins left="0.70866141732283472" right="0.70866141732283472" top="0.74803149606299213" bottom="0.74803149606299213" header="0.31496062992125984" footer="0.31496062992125984"/>
  <pageSetup paperSize="8" scale="46" orientation="landscape" r:id="rId1"/>
  <headerFooter>
    <oddHeader xml:space="preserve">&amp;C&amp;"Arial CE,Félkövér"5/2018 (IV.27.)számú költségvetési rendelethez
ZALAKAROS VÁROS ÖNKORMÁNYZATA ÉS KÖLTSÉGVETÉSI SZERVEI 
2017. ÉVI BEVÉTELEI
 &amp;R&amp;P.oldal
&amp;A
1000.-Ft-ban
</oddHeader>
  </headerFooter>
  <rowBreaks count="1" manualBreakCount="1">
    <brk id="60" max="16383" man="1"/>
  </rowBreaks>
  <colBreaks count="1" manualBreakCount="1">
    <brk id="43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V84"/>
  <sheetViews>
    <sheetView topLeftCell="BJ1" zoomScale="65" zoomScaleNormal="65" zoomScaleSheetLayoutView="75" workbookViewId="0">
      <selection activeCell="CP56" sqref="CP56"/>
    </sheetView>
  </sheetViews>
  <sheetFormatPr defaultRowHeight="12.75" x14ac:dyDescent="0.2"/>
  <cols>
    <col min="1" max="1" width="10" style="280" customWidth="1"/>
    <col min="2" max="2" width="38.7109375" style="280" customWidth="1"/>
    <col min="3" max="3" width="6.85546875" style="280" customWidth="1"/>
    <col min="4" max="4" width="7.85546875" style="280" customWidth="1"/>
    <col min="5" max="5" width="14.42578125" style="280" bestFit="1" customWidth="1"/>
    <col min="6" max="8" width="15.85546875" style="280" customWidth="1"/>
    <col min="9" max="9" width="15.85546875" style="280" hidden="1" customWidth="1"/>
    <col min="10" max="10" width="13.140625" style="280" bestFit="1" customWidth="1"/>
    <col min="11" max="12" width="15.28515625" style="280" customWidth="1"/>
    <col min="13" max="13" width="14.85546875" style="280" customWidth="1"/>
    <col min="14" max="14" width="15.28515625" style="280" hidden="1" customWidth="1"/>
    <col min="15" max="15" width="14.42578125" style="280" bestFit="1" customWidth="1"/>
    <col min="16" max="18" width="17" style="280" customWidth="1"/>
    <col min="19" max="19" width="17" style="280" hidden="1" customWidth="1"/>
    <col min="20" max="20" width="12.85546875" style="280" bestFit="1" customWidth="1"/>
    <col min="21" max="23" width="14" style="280" customWidth="1"/>
    <col min="24" max="24" width="12" style="280" hidden="1" customWidth="1"/>
    <col min="25" max="25" width="9.42578125" style="280" bestFit="1" customWidth="1"/>
    <col min="26" max="26" width="13.28515625" style="280" bestFit="1" customWidth="1"/>
    <col min="27" max="27" width="13.7109375" style="280" bestFit="1" customWidth="1"/>
    <col min="28" max="28" width="18.140625" style="280" customWidth="1"/>
    <col min="29" max="29" width="13.28515625" style="280" hidden="1" customWidth="1"/>
    <col min="30" max="30" width="13.7109375" style="280" bestFit="1" customWidth="1"/>
    <col min="31" max="31" width="15.42578125" style="280" customWidth="1"/>
    <col min="32" max="32" width="13.5703125" style="280" customWidth="1"/>
    <col min="33" max="33" width="15" style="280" customWidth="1"/>
    <col min="34" max="34" width="13.28515625" style="280" hidden="1" customWidth="1"/>
    <col min="35" max="35" width="13.7109375" style="280" bestFit="1" customWidth="1"/>
    <col min="36" max="36" width="13.140625" style="280" bestFit="1" customWidth="1"/>
    <col min="37" max="37" width="13.7109375" style="280" bestFit="1" customWidth="1"/>
    <col min="38" max="38" width="14.42578125" style="280" bestFit="1" customWidth="1"/>
    <col min="39" max="39" width="10" style="280" hidden="1" customWidth="1"/>
    <col min="40" max="40" width="13.7109375" style="280" bestFit="1" customWidth="1"/>
    <col min="41" max="41" width="13.42578125" style="280" customWidth="1"/>
    <col min="42" max="42" width="14.85546875" style="280" customWidth="1"/>
    <col min="43" max="43" width="15.42578125" style="280" customWidth="1"/>
    <col min="44" max="44" width="13.28515625" style="280" hidden="1" customWidth="1"/>
    <col min="45" max="45" width="17.42578125" style="280" customWidth="1"/>
    <col min="46" max="46" width="16.5703125" style="280" customWidth="1"/>
    <col min="47" max="47" width="18.85546875" style="280" customWidth="1"/>
    <col min="48" max="50" width="16.5703125" style="280" customWidth="1"/>
    <col min="51" max="51" width="13.140625" style="280" bestFit="1" customWidth="1"/>
    <col min="52" max="54" width="14" style="280" customWidth="1"/>
    <col min="55" max="55" width="14" style="280" hidden="1" customWidth="1"/>
    <col min="56" max="56" width="13.140625" style="280" bestFit="1" customWidth="1"/>
    <col min="57" max="59" width="14.7109375" style="280" customWidth="1"/>
    <col min="60" max="60" width="14.7109375" style="280" hidden="1" customWidth="1"/>
    <col min="61" max="64" width="10.5703125" style="280" customWidth="1"/>
    <col min="65" max="65" width="10.5703125" style="280" hidden="1" customWidth="1"/>
    <col min="66" max="66" width="12.85546875" style="280" bestFit="1" customWidth="1"/>
    <col min="67" max="69" width="13.5703125" style="280" customWidth="1"/>
    <col min="70" max="70" width="13.5703125" style="280" hidden="1" customWidth="1"/>
    <col min="71" max="71" width="12.85546875" style="280" bestFit="1" customWidth="1"/>
    <col min="72" max="74" width="13.140625" style="280" customWidth="1"/>
    <col min="75" max="75" width="13.140625" style="280" hidden="1" customWidth="1"/>
    <col min="76" max="76" width="13.140625" style="280" bestFit="1" customWidth="1"/>
    <col min="77" max="79" width="16.85546875" style="280" customWidth="1"/>
    <col min="80" max="80" width="13.140625" style="280" hidden="1" customWidth="1"/>
    <col min="81" max="81" width="13.140625" style="280" bestFit="1" customWidth="1"/>
    <col min="82" max="84" width="14.5703125" style="280" customWidth="1"/>
    <col min="85" max="85" width="13.140625" style="280" hidden="1" customWidth="1"/>
    <col min="86" max="86" width="9" style="280" customWidth="1"/>
    <col min="87" max="89" width="15.140625" style="280" customWidth="1"/>
    <col min="90" max="90" width="15.140625" style="280" hidden="1" customWidth="1"/>
    <col min="91" max="91" width="16.5703125" style="280" bestFit="1" customWidth="1"/>
    <col min="92" max="94" width="17.7109375" style="280" customWidth="1"/>
    <col min="95" max="95" width="1" style="280" customWidth="1"/>
    <col min="96" max="324" width="9.140625" style="280"/>
    <col min="325" max="325" width="11.140625" style="280" customWidth="1"/>
    <col min="326" max="326" width="50.7109375" style="280" customWidth="1"/>
    <col min="327" max="327" width="6.85546875" style="280" customWidth="1"/>
    <col min="328" max="328" width="7.85546875" style="280" customWidth="1"/>
    <col min="329" max="329" width="15.85546875" style="280" customWidth="1"/>
    <col min="330" max="330" width="15.28515625" style="280" customWidth="1"/>
    <col min="331" max="331" width="17" style="280" customWidth="1"/>
    <col min="332" max="332" width="14" style="280" customWidth="1"/>
    <col min="333" max="333" width="12.28515625" style="280" customWidth="1"/>
    <col min="334" max="334" width="17.42578125" style="280" customWidth="1"/>
    <col min="335" max="335" width="14.140625" style="280" customWidth="1"/>
    <col min="336" max="336" width="15.42578125" style="280" customWidth="1"/>
    <col min="337" max="338" width="9.42578125" style="280" customWidth="1"/>
    <col min="339" max="339" width="50" style="280" customWidth="1"/>
    <col min="340" max="340" width="14" style="280" customWidth="1"/>
    <col min="341" max="341" width="11" style="280" customWidth="1"/>
    <col min="342" max="342" width="10.5703125" style="280" customWidth="1"/>
    <col min="343" max="343" width="13.5703125" style="280" customWidth="1"/>
    <col min="344" max="344" width="10.5703125" style="280" customWidth="1"/>
    <col min="345" max="345" width="13.140625" style="280" customWidth="1"/>
    <col min="346" max="346" width="15.5703125" style="280" customWidth="1"/>
    <col min="347" max="347" width="14.5703125" style="280" customWidth="1"/>
    <col min="348" max="348" width="9" style="280" customWidth="1"/>
    <col min="349" max="349" width="17.7109375" style="280" customWidth="1"/>
    <col min="350" max="580" width="9.140625" style="280"/>
    <col min="581" max="581" width="11.140625" style="280" customWidth="1"/>
    <col min="582" max="582" width="50.7109375" style="280" customWidth="1"/>
    <col min="583" max="583" width="6.85546875" style="280" customWidth="1"/>
    <col min="584" max="584" width="7.85546875" style="280" customWidth="1"/>
    <col min="585" max="585" width="15.85546875" style="280" customWidth="1"/>
    <col min="586" max="586" width="15.28515625" style="280" customWidth="1"/>
    <col min="587" max="587" width="17" style="280" customWidth="1"/>
    <col min="588" max="588" width="14" style="280" customWidth="1"/>
    <col min="589" max="589" width="12.28515625" style="280" customWidth="1"/>
    <col min="590" max="590" width="17.42578125" style="280" customWidth="1"/>
    <col min="591" max="591" width="14.140625" style="280" customWidth="1"/>
    <col min="592" max="592" width="15.42578125" style="280" customWidth="1"/>
    <col min="593" max="594" width="9.42578125" style="280" customWidth="1"/>
    <col min="595" max="595" width="50" style="280" customWidth="1"/>
    <col min="596" max="596" width="14" style="280" customWidth="1"/>
    <col min="597" max="597" width="11" style="280" customWidth="1"/>
    <col min="598" max="598" width="10.5703125" style="280" customWidth="1"/>
    <col min="599" max="599" width="13.5703125" style="280" customWidth="1"/>
    <col min="600" max="600" width="10.5703125" style="280" customWidth="1"/>
    <col min="601" max="601" width="13.140625" style="280" customWidth="1"/>
    <col min="602" max="602" width="15.5703125" style="280" customWidth="1"/>
    <col min="603" max="603" width="14.5703125" style="280" customWidth="1"/>
    <col min="604" max="604" width="9" style="280" customWidth="1"/>
    <col min="605" max="605" width="17.7109375" style="280" customWidth="1"/>
    <col min="606" max="836" width="9.140625" style="280"/>
    <col min="837" max="837" width="11.140625" style="280" customWidth="1"/>
    <col min="838" max="838" width="50.7109375" style="280" customWidth="1"/>
    <col min="839" max="839" width="6.85546875" style="280" customWidth="1"/>
    <col min="840" max="840" width="7.85546875" style="280" customWidth="1"/>
    <col min="841" max="841" width="15.85546875" style="280" customWidth="1"/>
    <col min="842" max="842" width="15.28515625" style="280" customWidth="1"/>
    <col min="843" max="843" width="17" style="280" customWidth="1"/>
    <col min="844" max="844" width="14" style="280" customWidth="1"/>
    <col min="845" max="845" width="12.28515625" style="280" customWidth="1"/>
    <col min="846" max="846" width="17.42578125" style="280" customWidth="1"/>
    <col min="847" max="847" width="14.140625" style="280" customWidth="1"/>
    <col min="848" max="848" width="15.42578125" style="280" customWidth="1"/>
    <col min="849" max="850" width="9.42578125" style="280" customWidth="1"/>
    <col min="851" max="851" width="50" style="280" customWidth="1"/>
    <col min="852" max="852" width="14" style="280" customWidth="1"/>
    <col min="853" max="853" width="11" style="280" customWidth="1"/>
    <col min="854" max="854" width="10.5703125" style="280" customWidth="1"/>
    <col min="855" max="855" width="13.5703125" style="280" customWidth="1"/>
    <col min="856" max="856" width="10.5703125" style="280" customWidth="1"/>
    <col min="857" max="857" width="13.140625" style="280" customWidth="1"/>
    <col min="858" max="858" width="15.5703125" style="280" customWidth="1"/>
    <col min="859" max="859" width="14.5703125" style="280" customWidth="1"/>
    <col min="860" max="860" width="9" style="280" customWidth="1"/>
    <col min="861" max="861" width="17.7109375" style="280" customWidth="1"/>
    <col min="862" max="1092" width="9.140625" style="280"/>
    <col min="1093" max="1093" width="11.140625" style="280" customWidth="1"/>
    <col min="1094" max="1094" width="50.7109375" style="280" customWidth="1"/>
    <col min="1095" max="1095" width="6.85546875" style="280" customWidth="1"/>
    <col min="1096" max="1096" width="7.85546875" style="280" customWidth="1"/>
    <col min="1097" max="1097" width="15.85546875" style="280" customWidth="1"/>
    <col min="1098" max="1098" width="15.28515625" style="280" customWidth="1"/>
    <col min="1099" max="1099" width="17" style="280" customWidth="1"/>
    <col min="1100" max="1100" width="14" style="280" customWidth="1"/>
    <col min="1101" max="1101" width="12.28515625" style="280" customWidth="1"/>
    <col min="1102" max="1102" width="17.42578125" style="280" customWidth="1"/>
    <col min="1103" max="1103" width="14.140625" style="280" customWidth="1"/>
    <col min="1104" max="1104" width="15.42578125" style="280" customWidth="1"/>
    <col min="1105" max="1106" width="9.42578125" style="280" customWidth="1"/>
    <col min="1107" max="1107" width="50" style="280" customWidth="1"/>
    <col min="1108" max="1108" width="14" style="280" customWidth="1"/>
    <col min="1109" max="1109" width="11" style="280" customWidth="1"/>
    <col min="1110" max="1110" width="10.5703125" style="280" customWidth="1"/>
    <col min="1111" max="1111" width="13.5703125" style="280" customWidth="1"/>
    <col min="1112" max="1112" width="10.5703125" style="280" customWidth="1"/>
    <col min="1113" max="1113" width="13.140625" style="280" customWidth="1"/>
    <col min="1114" max="1114" width="15.5703125" style="280" customWidth="1"/>
    <col min="1115" max="1115" width="14.5703125" style="280" customWidth="1"/>
    <col min="1116" max="1116" width="9" style="280" customWidth="1"/>
    <col min="1117" max="1117" width="17.7109375" style="280" customWidth="1"/>
    <col min="1118" max="1348" width="9.140625" style="280"/>
    <col min="1349" max="1349" width="11.140625" style="280" customWidth="1"/>
    <col min="1350" max="1350" width="50.7109375" style="280" customWidth="1"/>
    <col min="1351" max="1351" width="6.85546875" style="280" customWidth="1"/>
    <col min="1352" max="1352" width="7.85546875" style="280" customWidth="1"/>
    <col min="1353" max="1353" width="15.85546875" style="280" customWidth="1"/>
    <col min="1354" max="1354" width="15.28515625" style="280" customWidth="1"/>
    <col min="1355" max="1355" width="17" style="280" customWidth="1"/>
    <col min="1356" max="1356" width="14" style="280" customWidth="1"/>
    <col min="1357" max="1357" width="12.28515625" style="280" customWidth="1"/>
    <col min="1358" max="1358" width="17.42578125" style="280" customWidth="1"/>
    <col min="1359" max="1359" width="14.140625" style="280" customWidth="1"/>
    <col min="1360" max="1360" width="15.42578125" style="280" customWidth="1"/>
    <col min="1361" max="1362" width="9.42578125" style="280" customWidth="1"/>
    <col min="1363" max="1363" width="50" style="280" customWidth="1"/>
    <col min="1364" max="1364" width="14" style="280" customWidth="1"/>
    <col min="1365" max="1365" width="11" style="280" customWidth="1"/>
    <col min="1366" max="1366" width="10.5703125" style="280" customWidth="1"/>
    <col min="1367" max="1367" width="13.5703125" style="280" customWidth="1"/>
    <col min="1368" max="1368" width="10.5703125" style="280" customWidth="1"/>
    <col min="1369" max="1369" width="13.140625" style="280" customWidth="1"/>
    <col min="1370" max="1370" width="15.5703125" style="280" customWidth="1"/>
    <col min="1371" max="1371" width="14.5703125" style="280" customWidth="1"/>
    <col min="1372" max="1372" width="9" style="280" customWidth="1"/>
    <col min="1373" max="1373" width="17.7109375" style="280" customWidth="1"/>
    <col min="1374" max="1604" width="9.140625" style="280"/>
    <col min="1605" max="1605" width="11.140625" style="280" customWidth="1"/>
    <col min="1606" max="1606" width="50.7109375" style="280" customWidth="1"/>
    <col min="1607" max="1607" width="6.85546875" style="280" customWidth="1"/>
    <col min="1608" max="1608" width="7.85546875" style="280" customWidth="1"/>
    <col min="1609" max="1609" width="15.85546875" style="280" customWidth="1"/>
    <col min="1610" max="1610" width="15.28515625" style="280" customWidth="1"/>
    <col min="1611" max="1611" width="17" style="280" customWidth="1"/>
    <col min="1612" max="1612" width="14" style="280" customWidth="1"/>
    <col min="1613" max="1613" width="12.28515625" style="280" customWidth="1"/>
    <col min="1614" max="1614" width="17.42578125" style="280" customWidth="1"/>
    <col min="1615" max="1615" width="14.140625" style="280" customWidth="1"/>
    <col min="1616" max="1616" width="15.42578125" style="280" customWidth="1"/>
    <col min="1617" max="1618" width="9.42578125" style="280" customWidth="1"/>
    <col min="1619" max="1619" width="50" style="280" customWidth="1"/>
    <col min="1620" max="1620" width="14" style="280" customWidth="1"/>
    <col min="1621" max="1621" width="11" style="280" customWidth="1"/>
    <col min="1622" max="1622" width="10.5703125" style="280" customWidth="1"/>
    <col min="1623" max="1623" width="13.5703125" style="280" customWidth="1"/>
    <col min="1624" max="1624" width="10.5703125" style="280" customWidth="1"/>
    <col min="1625" max="1625" width="13.140625" style="280" customWidth="1"/>
    <col min="1626" max="1626" width="15.5703125" style="280" customWidth="1"/>
    <col min="1627" max="1627" width="14.5703125" style="280" customWidth="1"/>
    <col min="1628" max="1628" width="9" style="280" customWidth="1"/>
    <col min="1629" max="1629" width="17.7109375" style="280" customWidth="1"/>
    <col min="1630" max="1860" width="9.140625" style="280"/>
    <col min="1861" max="1861" width="11.140625" style="280" customWidth="1"/>
    <col min="1862" max="1862" width="50.7109375" style="280" customWidth="1"/>
    <col min="1863" max="1863" width="6.85546875" style="280" customWidth="1"/>
    <col min="1864" max="1864" width="7.85546875" style="280" customWidth="1"/>
    <col min="1865" max="1865" width="15.85546875" style="280" customWidth="1"/>
    <col min="1866" max="1866" width="15.28515625" style="280" customWidth="1"/>
    <col min="1867" max="1867" width="17" style="280" customWidth="1"/>
    <col min="1868" max="1868" width="14" style="280" customWidth="1"/>
    <col min="1869" max="1869" width="12.28515625" style="280" customWidth="1"/>
    <col min="1870" max="1870" width="17.42578125" style="280" customWidth="1"/>
    <col min="1871" max="1871" width="14.140625" style="280" customWidth="1"/>
    <col min="1872" max="1872" width="15.42578125" style="280" customWidth="1"/>
    <col min="1873" max="1874" width="9.42578125" style="280" customWidth="1"/>
    <col min="1875" max="1875" width="50" style="280" customWidth="1"/>
    <col min="1876" max="1876" width="14" style="280" customWidth="1"/>
    <col min="1877" max="1877" width="11" style="280" customWidth="1"/>
    <col min="1878" max="1878" width="10.5703125" style="280" customWidth="1"/>
    <col min="1879" max="1879" width="13.5703125" style="280" customWidth="1"/>
    <col min="1880" max="1880" width="10.5703125" style="280" customWidth="1"/>
    <col min="1881" max="1881" width="13.140625" style="280" customWidth="1"/>
    <col min="1882" max="1882" width="15.5703125" style="280" customWidth="1"/>
    <col min="1883" max="1883" width="14.5703125" style="280" customWidth="1"/>
    <col min="1884" max="1884" width="9" style="280" customWidth="1"/>
    <col min="1885" max="1885" width="17.7109375" style="280" customWidth="1"/>
    <col min="1886" max="2116" width="9.140625" style="280"/>
    <col min="2117" max="2117" width="11.140625" style="280" customWidth="1"/>
    <col min="2118" max="2118" width="50.7109375" style="280" customWidth="1"/>
    <col min="2119" max="2119" width="6.85546875" style="280" customWidth="1"/>
    <col min="2120" max="2120" width="7.85546875" style="280" customWidth="1"/>
    <col min="2121" max="2121" width="15.85546875" style="280" customWidth="1"/>
    <col min="2122" max="2122" width="15.28515625" style="280" customWidth="1"/>
    <col min="2123" max="2123" width="17" style="280" customWidth="1"/>
    <col min="2124" max="2124" width="14" style="280" customWidth="1"/>
    <col min="2125" max="2125" width="12.28515625" style="280" customWidth="1"/>
    <col min="2126" max="2126" width="17.42578125" style="280" customWidth="1"/>
    <col min="2127" max="2127" width="14.140625" style="280" customWidth="1"/>
    <col min="2128" max="2128" width="15.42578125" style="280" customWidth="1"/>
    <col min="2129" max="2130" width="9.42578125" style="280" customWidth="1"/>
    <col min="2131" max="2131" width="50" style="280" customWidth="1"/>
    <col min="2132" max="2132" width="14" style="280" customWidth="1"/>
    <col min="2133" max="2133" width="11" style="280" customWidth="1"/>
    <col min="2134" max="2134" width="10.5703125" style="280" customWidth="1"/>
    <col min="2135" max="2135" width="13.5703125" style="280" customWidth="1"/>
    <col min="2136" max="2136" width="10.5703125" style="280" customWidth="1"/>
    <col min="2137" max="2137" width="13.140625" style="280" customWidth="1"/>
    <col min="2138" max="2138" width="15.5703125" style="280" customWidth="1"/>
    <col min="2139" max="2139" width="14.5703125" style="280" customWidth="1"/>
    <col min="2140" max="2140" width="9" style="280" customWidth="1"/>
    <col min="2141" max="2141" width="17.7109375" style="280" customWidth="1"/>
    <col min="2142" max="2372" width="9.140625" style="280"/>
    <col min="2373" max="2373" width="11.140625" style="280" customWidth="1"/>
    <col min="2374" max="2374" width="50.7109375" style="280" customWidth="1"/>
    <col min="2375" max="2375" width="6.85546875" style="280" customWidth="1"/>
    <col min="2376" max="2376" width="7.85546875" style="280" customWidth="1"/>
    <col min="2377" max="2377" width="15.85546875" style="280" customWidth="1"/>
    <col min="2378" max="2378" width="15.28515625" style="280" customWidth="1"/>
    <col min="2379" max="2379" width="17" style="280" customWidth="1"/>
    <col min="2380" max="2380" width="14" style="280" customWidth="1"/>
    <col min="2381" max="2381" width="12.28515625" style="280" customWidth="1"/>
    <col min="2382" max="2382" width="17.42578125" style="280" customWidth="1"/>
    <col min="2383" max="2383" width="14.140625" style="280" customWidth="1"/>
    <col min="2384" max="2384" width="15.42578125" style="280" customWidth="1"/>
    <col min="2385" max="2386" width="9.42578125" style="280" customWidth="1"/>
    <col min="2387" max="2387" width="50" style="280" customWidth="1"/>
    <col min="2388" max="2388" width="14" style="280" customWidth="1"/>
    <col min="2389" max="2389" width="11" style="280" customWidth="1"/>
    <col min="2390" max="2390" width="10.5703125" style="280" customWidth="1"/>
    <col min="2391" max="2391" width="13.5703125" style="280" customWidth="1"/>
    <col min="2392" max="2392" width="10.5703125" style="280" customWidth="1"/>
    <col min="2393" max="2393" width="13.140625" style="280" customWidth="1"/>
    <col min="2394" max="2394" width="15.5703125" style="280" customWidth="1"/>
    <col min="2395" max="2395" width="14.5703125" style="280" customWidth="1"/>
    <col min="2396" max="2396" width="9" style="280" customWidth="1"/>
    <col min="2397" max="2397" width="17.7109375" style="280" customWidth="1"/>
    <col min="2398" max="2628" width="9.140625" style="280"/>
    <col min="2629" max="2629" width="11.140625" style="280" customWidth="1"/>
    <col min="2630" max="2630" width="50.7109375" style="280" customWidth="1"/>
    <col min="2631" max="2631" width="6.85546875" style="280" customWidth="1"/>
    <col min="2632" max="2632" width="7.85546875" style="280" customWidth="1"/>
    <col min="2633" max="2633" width="15.85546875" style="280" customWidth="1"/>
    <col min="2634" max="2634" width="15.28515625" style="280" customWidth="1"/>
    <col min="2635" max="2635" width="17" style="280" customWidth="1"/>
    <col min="2636" max="2636" width="14" style="280" customWidth="1"/>
    <col min="2637" max="2637" width="12.28515625" style="280" customWidth="1"/>
    <col min="2638" max="2638" width="17.42578125" style="280" customWidth="1"/>
    <col min="2639" max="2639" width="14.140625" style="280" customWidth="1"/>
    <col min="2640" max="2640" width="15.42578125" style="280" customWidth="1"/>
    <col min="2641" max="2642" width="9.42578125" style="280" customWidth="1"/>
    <col min="2643" max="2643" width="50" style="280" customWidth="1"/>
    <col min="2644" max="2644" width="14" style="280" customWidth="1"/>
    <col min="2645" max="2645" width="11" style="280" customWidth="1"/>
    <col min="2646" max="2646" width="10.5703125" style="280" customWidth="1"/>
    <col min="2647" max="2647" width="13.5703125" style="280" customWidth="1"/>
    <col min="2648" max="2648" width="10.5703125" style="280" customWidth="1"/>
    <col min="2649" max="2649" width="13.140625" style="280" customWidth="1"/>
    <col min="2650" max="2650" width="15.5703125" style="280" customWidth="1"/>
    <col min="2651" max="2651" width="14.5703125" style="280" customWidth="1"/>
    <col min="2652" max="2652" width="9" style="280" customWidth="1"/>
    <col min="2653" max="2653" width="17.7109375" style="280" customWidth="1"/>
    <col min="2654" max="2884" width="9.140625" style="280"/>
    <col min="2885" max="2885" width="11.140625" style="280" customWidth="1"/>
    <col min="2886" max="2886" width="50.7109375" style="280" customWidth="1"/>
    <col min="2887" max="2887" width="6.85546875" style="280" customWidth="1"/>
    <col min="2888" max="2888" width="7.85546875" style="280" customWidth="1"/>
    <col min="2889" max="2889" width="15.85546875" style="280" customWidth="1"/>
    <col min="2890" max="2890" width="15.28515625" style="280" customWidth="1"/>
    <col min="2891" max="2891" width="17" style="280" customWidth="1"/>
    <col min="2892" max="2892" width="14" style="280" customWidth="1"/>
    <col min="2893" max="2893" width="12.28515625" style="280" customWidth="1"/>
    <col min="2894" max="2894" width="17.42578125" style="280" customWidth="1"/>
    <col min="2895" max="2895" width="14.140625" style="280" customWidth="1"/>
    <col min="2896" max="2896" width="15.42578125" style="280" customWidth="1"/>
    <col min="2897" max="2898" width="9.42578125" style="280" customWidth="1"/>
    <col min="2899" max="2899" width="50" style="280" customWidth="1"/>
    <col min="2900" max="2900" width="14" style="280" customWidth="1"/>
    <col min="2901" max="2901" width="11" style="280" customWidth="1"/>
    <col min="2902" max="2902" width="10.5703125" style="280" customWidth="1"/>
    <col min="2903" max="2903" width="13.5703125" style="280" customWidth="1"/>
    <col min="2904" max="2904" width="10.5703125" style="280" customWidth="1"/>
    <col min="2905" max="2905" width="13.140625" style="280" customWidth="1"/>
    <col min="2906" max="2906" width="15.5703125" style="280" customWidth="1"/>
    <col min="2907" max="2907" width="14.5703125" style="280" customWidth="1"/>
    <col min="2908" max="2908" width="9" style="280" customWidth="1"/>
    <col min="2909" max="2909" width="17.7109375" style="280" customWidth="1"/>
    <col min="2910" max="3140" width="9.140625" style="280"/>
    <col min="3141" max="3141" width="11.140625" style="280" customWidth="1"/>
    <col min="3142" max="3142" width="50.7109375" style="280" customWidth="1"/>
    <col min="3143" max="3143" width="6.85546875" style="280" customWidth="1"/>
    <col min="3144" max="3144" width="7.85546875" style="280" customWidth="1"/>
    <col min="3145" max="3145" width="15.85546875" style="280" customWidth="1"/>
    <col min="3146" max="3146" width="15.28515625" style="280" customWidth="1"/>
    <col min="3147" max="3147" width="17" style="280" customWidth="1"/>
    <col min="3148" max="3148" width="14" style="280" customWidth="1"/>
    <col min="3149" max="3149" width="12.28515625" style="280" customWidth="1"/>
    <col min="3150" max="3150" width="17.42578125" style="280" customWidth="1"/>
    <col min="3151" max="3151" width="14.140625" style="280" customWidth="1"/>
    <col min="3152" max="3152" width="15.42578125" style="280" customWidth="1"/>
    <col min="3153" max="3154" width="9.42578125" style="280" customWidth="1"/>
    <col min="3155" max="3155" width="50" style="280" customWidth="1"/>
    <col min="3156" max="3156" width="14" style="280" customWidth="1"/>
    <col min="3157" max="3157" width="11" style="280" customWidth="1"/>
    <col min="3158" max="3158" width="10.5703125" style="280" customWidth="1"/>
    <col min="3159" max="3159" width="13.5703125" style="280" customWidth="1"/>
    <col min="3160" max="3160" width="10.5703125" style="280" customWidth="1"/>
    <col min="3161" max="3161" width="13.140625" style="280" customWidth="1"/>
    <col min="3162" max="3162" width="15.5703125" style="280" customWidth="1"/>
    <col min="3163" max="3163" width="14.5703125" style="280" customWidth="1"/>
    <col min="3164" max="3164" width="9" style="280" customWidth="1"/>
    <col min="3165" max="3165" width="17.7109375" style="280" customWidth="1"/>
    <col min="3166" max="3396" width="9.140625" style="280"/>
    <col min="3397" max="3397" width="11.140625" style="280" customWidth="1"/>
    <col min="3398" max="3398" width="50.7109375" style="280" customWidth="1"/>
    <col min="3399" max="3399" width="6.85546875" style="280" customWidth="1"/>
    <col min="3400" max="3400" width="7.85546875" style="280" customWidth="1"/>
    <col min="3401" max="3401" width="15.85546875" style="280" customWidth="1"/>
    <col min="3402" max="3402" width="15.28515625" style="280" customWidth="1"/>
    <col min="3403" max="3403" width="17" style="280" customWidth="1"/>
    <col min="3404" max="3404" width="14" style="280" customWidth="1"/>
    <col min="3405" max="3405" width="12.28515625" style="280" customWidth="1"/>
    <col min="3406" max="3406" width="17.42578125" style="280" customWidth="1"/>
    <col min="3407" max="3407" width="14.140625" style="280" customWidth="1"/>
    <col min="3408" max="3408" width="15.42578125" style="280" customWidth="1"/>
    <col min="3409" max="3410" width="9.42578125" style="280" customWidth="1"/>
    <col min="3411" max="3411" width="50" style="280" customWidth="1"/>
    <col min="3412" max="3412" width="14" style="280" customWidth="1"/>
    <col min="3413" max="3413" width="11" style="280" customWidth="1"/>
    <col min="3414" max="3414" width="10.5703125" style="280" customWidth="1"/>
    <col min="3415" max="3415" width="13.5703125" style="280" customWidth="1"/>
    <col min="3416" max="3416" width="10.5703125" style="280" customWidth="1"/>
    <col min="3417" max="3417" width="13.140625" style="280" customWidth="1"/>
    <col min="3418" max="3418" width="15.5703125" style="280" customWidth="1"/>
    <col min="3419" max="3419" width="14.5703125" style="280" customWidth="1"/>
    <col min="3420" max="3420" width="9" style="280" customWidth="1"/>
    <col min="3421" max="3421" width="17.7109375" style="280" customWidth="1"/>
    <col min="3422" max="3652" width="9.140625" style="280"/>
    <col min="3653" max="3653" width="11.140625" style="280" customWidth="1"/>
    <col min="3654" max="3654" width="50.7109375" style="280" customWidth="1"/>
    <col min="3655" max="3655" width="6.85546875" style="280" customWidth="1"/>
    <col min="3656" max="3656" width="7.85546875" style="280" customWidth="1"/>
    <col min="3657" max="3657" width="15.85546875" style="280" customWidth="1"/>
    <col min="3658" max="3658" width="15.28515625" style="280" customWidth="1"/>
    <col min="3659" max="3659" width="17" style="280" customWidth="1"/>
    <col min="3660" max="3660" width="14" style="280" customWidth="1"/>
    <col min="3661" max="3661" width="12.28515625" style="280" customWidth="1"/>
    <col min="3662" max="3662" width="17.42578125" style="280" customWidth="1"/>
    <col min="3663" max="3663" width="14.140625" style="280" customWidth="1"/>
    <col min="3664" max="3664" width="15.42578125" style="280" customWidth="1"/>
    <col min="3665" max="3666" width="9.42578125" style="280" customWidth="1"/>
    <col min="3667" max="3667" width="50" style="280" customWidth="1"/>
    <col min="3668" max="3668" width="14" style="280" customWidth="1"/>
    <col min="3669" max="3669" width="11" style="280" customWidth="1"/>
    <col min="3670" max="3670" width="10.5703125" style="280" customWidth="1"/>
    <col min="3671" max="3671" width="13.5703125" style="280" customWidth="1"/>
    <col min="3672" max="3672" width="10.5703125" style="280" customWidth="1"/>
    <col min="3673" max="3673" width="13.140625" style="280" customWidth="1"/>
    <col min="3674" max="3674" width="15.5703125" style="280" customWidth="1"/>
    <col min="3675" max="3675" width="14.5703125" style="280" customWidth="1"/>
    <col min="3676" max="3676" width="9" style="280" customWidth="1"/>
    <col min="3677" max="3677" width="17.7109375" style="280" customWidth="1"/>
    <col min="3678" max="3908" width="9.140625" style="280"/>
    <col min="3909" max="3909" width="11.140625" style="280" customWidth="1"/>
    <col min="3910" max="3910" width="50.7109375" style="280" customWidth="1"/>
    <col min="3911" max="3911" width="6.85546875" style="280" customWidth="1"/>
    <col min="3912" max="3912" width="7.85546875" style="280" customWidth="1"/>
    <col min="3913" max="3913" width="15.85546875" style="280" customWidth="1"/>
    <col min="3914" max="3914" width="15.28515625" style="280" customWidth="1"/>
    <col min="3915" max="3915" width="17" style="280" customWidth="1"/>
    <col min="3916" max="3916" width="14" style="280" customWidth="1"/>
    <col min="3917" max="3917" width="12.28515625" style="280" customWidth="1"/>
    <col min="3918" max="3918" width="17.42578125" style="280" customWidth="1"/>
    <col min="3919" max="3919" width="14.140625" style="280" customWidth="1"/>
    <col min="3920" max="3920" width="15.42578125" style="280" customWidth="1"/>
    <col min="3921" max="3922" width="9.42578125" style="280" customWidth="1"/>
    <col min="3923" max="3923" width="50" style="280" customWidth="1"/>
    <col min="3924" max="3924" width="14" style="280" customWidth="1"/>
    <col min="3925" max="3925" width="11" style="280" customWidth="1"/>
    <col min="3926" max="3926" width="10.5703125" style="280" customWidth="1"/>
    <col min="3927" max="3927" width="13.5703125" style="280" customWidth="1"/>
    <col min="3928" max="3928" width="10.5703125" style="280" customWidth="1"/>
    <col min="3929" max="3929" width="13.140625" style="280" customWidth="1"/>
    <col min="3930" max="3930" width="15.5703125" style="280" customWidth="1"/>
    <col min="3931" max="3931" width="14.5703125" style="280" customWidth="1"/>
    <col min="3932" max="3932" width="9" style="280" customWidth="1"/>
    <col min="3933" max="3933" width="17.7109375" style="280" customWidth="1"/>
    <col min="3934" max="4164" width="9.140625" style="280"/>
    <col min="4165" max="4165" width="11.140625" style="280" customWidth="1"/>
    <col min="4166" max="4166" width="50.7109375" style="280" customWidth="1"/>
    <col min="4167" max="4167" width="6.85546875" style="280" customWidth="1"/>
    <col min="4168" max="4168" width="7.85546875" style="280" customWidth="1"/>
    <col min="4169" max="4169" width="15.85546875" style="280" customWidth="1"/>
    <col min="4170" max="4170" width="15.28515625" style="280" customWidth="1"/>
    <col min="4171" max="4171" width="17" style="280" customWidth="1"/>
    <col min="4172" max="4172" width="14" style="280" customWidth="1"/>
    <col min="4173" max="4173" width="12.28515625" style="280" customWidth="1"/>
    <col min="4174" max="4174" width="17.42578125" style="280" customWidth="1"/>
    <col min="4175" max="4175" width="14.140625" style="280" customWidth="1"/>
    <col min="4176" max="4176" width="15.42578125" style="280" customWidth="1"/>
    <col min="4177" max="4178" width="9.42578125" style="280" customWidth="1"/>
    <col min="4179" max="4179" width="50" style="280" customWidth="1"/>
    <col min="4180" max="4180" width="14" style="280" customWidth="1"/>
    <col min="4181" max="4181" width="11" style="280" customWidth="1"/>
    <col min="4182" max="4182" width="10.5703125" style="280" customWidth="1"/>
    <col min="4183" max="4183" width="13.5703125" style="280" customWidth="1"/>
    <col min="4184" max="4184" width="10.5703125" style="280" customWidth="1"/>
    <col min="4185" max="4185" width="13.140625" style="280" customWidth="1"/>
    <col min="4186" max="4186" width="15.5703125" style="280" customWidth="1"/>
    <col min="4187" max="4187" width="14.5703125" style="280" customWidth="1"/>
    <col min="4188" max="4188" width="9" style="280" customWidth="1"/>
    <col min="4189" max="4189" width="17.7109375" style="280" customWidth="1"/>
    <col min="4190" max="4420" width="9.140625" style="280"/>
    <col min="4421" max="4421" width="11.140625" style="280" customWidth="1"/>
    <col min="4422" max="4422" width="50.7109375" style="280" customWidth="1"/>
    <col min="4423" max="4423" width="6.85546875" style="280" customWidth="1"/>
    <col min="4424" max="4424" width="7.85546875" style="280" customWidth="1"/>
    <col min="4425" max="4425" width="15.85546875" style="280" customWidth="1"/>
    <col min="4426" max="4426" width="15.28515625" style="280" customWidth="1"/>
    <col min="4427" max="4427" width="17" style="280" customWidth="1"/>
    <col min="4428" max="4428" width="14" style="280" customWidth="1"/>
    <col min="4429" max="4429" width="12.28515625" style="280" customWidth="1"/>
    <col min="4430" max="4430" width="17.42578125" style="280" customWidth="1"/>
    <col min="4431" max="4431" width="14.140625" style="280" customWidth="1"/>
    <col min="4432" max="4432" width="15.42578125" style="280" customWidth="1"/>
    <col min="4433" max="4434" width="9.42578125" style="280" customWidth="1"/>
    <col min="4435" max="4435" width="50" style="280" customWidth="1"/>
    <col min="4436" max="4436" width="14" style="280" customWidth="1"/>
    <col min="4437" max="4437" width="11" style="280" customWidth="1"/>
    <col min="4438" max="4438" width="10.5703125" style="280" customWidth="1"/>
    <col min="4439" max="4439" width="13.5703125" style="280" customWidth="1"/>
    <col min="4440" max="4440" width="10.5703125" style="280" customWidth="1"/>
    <col min="4441" max="4441" width="13.140625" style="280" customWidth="1"/>
    <col min="4442" max="4442" width="15.5703125" style="280" customWidth="1"/>
    <col min="4443" max="4443" width="14.5703125" style="280" customWidth="1"/>
    <col min="4444" max="4444" width="9" style="280" customWidth="1"/>
    <col min="4445" max="4445" width="17.7109375" style="280" customWidth="1"/>
    <col min="4446" max="4676" width="9.140625" style="280"/>
    <col min="4677" max="4677" width="11.140625" style="280" customWidth="1"/>
    <col min="4678" max="4678" width="50.7109375" style="280" customWidth="1"/>
    <col min="4679" max="4679" width="6.85546875" style="280" customWidth="1"/>
    <col min="4680" max="4680" width="7.85546875" style="280" customWidth="1"/>
    <col min="4681" max="4681" width="15.85546875" style="280" customWidth="1"/>
    <col min="4682" max="4682" width="15.28515625" style="280" customWidth="1"/>
    <col min="4683" max="4683" width="17" style="280" customWidth="1"/>
    <col min="4684" max="4684" width="14" style="280" customWidth="1"/>
    <col min="4685" max="4685" width="12.28515625" style="280" customWidth="1"/>
    <col min="4686" max="4686" width="17.42578125" style="280" customWidth="1"/>
    <col min="4687" max="4687" width="14.140625" style="280" customWidth="1"/>
    <col min="4688" max="4688" width="15.42578125" style="280" customWidth="1"/>
    <col min="4689" max="4690" width="9.42578125" style="280" customWidth="1"/>
    <col min="4691" max="4691" width="50" style="280" customWidth="1"/>
    <col min="4692" max="4692" width="14" style="280" customWidth="1"/>
    <col min="4693" max="4693" width="11" style="280" customWidth="1"/>
    <col min="4694" max="4694" width="10.5703125" style="280" customWidth="1"/>
    <col min="4695" max="4695" width="13.5703125" style="280" customWidth="1"/>
    <col min="4696" max="4696" width="10.5703125" style="280" customWidth="1"/>
    <col min="4697" max="4697" width="13.140625" style="280" customWidth="1"/>
    <col min="4698" max="4698" width="15.5703125" style="280" customWidth="1"/>
    <col min="4699" max="4699" width="14.5703125" style="280" customWidth="1"/>
    <col min="4700" max="4700" width="9" style="280" customWidth="1"/>
    <col min="4701" max="4701" width="17.7109375" style="280" customWidth="1"/>
    <col min="4702" max="4932" width="9.140625" style="280"/>
    <col min="4933" max="4933" width="11.140625" style="280" customWidth="1"/>
    <col min="4934" max="4934" width="50.7109375" style="280" customWidth="1"/>
    <col min="4935" max="4935" width="6.85546875" style="280" customWidth="1"/>
    <col min="4936" max="4936" width="7.85546875" style="280" customWidth="1"/>
    <col min="4937" max="4937" width="15.85546875" style="280" customWidth="1"/>
    <col min="4938" max="4938" width="15.28515625" style="280" customWidth="1"/>
    <col min="4939" max="4939" width="17" style="280" customWidth="1"/>
    <col min="4940" max="4940" width="14" style="280" customWidth="1"/>
    <col min="4941" max="4941" width="12.28515625" style="280" customWidth="1"/>
    <col min="4942" max="4942" width="17.42578125" style="280" customWidth="1"/>
    <col min="4943" max="4943" width="14.140625" style="280" customWidth="1"/>
    <col min="4944" max="4944" width="15.42578125" style="280" customWidth="1"/>
    <col min="4945" max="4946" width="9.42578125" style="280" customWidth="1"/>
    <col min="4947" max="4947" width="50" style="280" customWidth="1"/>
    <col min="4948" max="4948" width="14" style="280" customWidth="1"/>
    <col min="4949" max="4949" width="11" style="280" customWidth="1"/>
    <col min="4950" max="4950" width="10.5703125" style="280" customWidth="1"/>
    <col min="4951" max="4951" width="13.5703125" style="280" customWidth="1"/>
    <col min="4952" max="4952" width="10.5703125" style="280" customWidth="1"/>
    <col min="4953" max="4953" width="13.140625" style="280" customWidth="1"/>
    <col min="4954" max="4954" width="15.5703125" style="280" customWidth="1"/>
    <col min="4955" max="4955" width="14.5703125" style="280" customWidth="1"/>
    <col min="4956" max="4956" width="9" style="280" customWidth="1"/>
    <col min="4957" max="4957" width="17.7109375" style="280" customWidth="1"/>
    <col min="4958" max="5188" width="9.140625" style="280"/>
    <col min="5189" max="5189" width="11.140625" style="280" customWidth="1"/>
    <col min="5190" max="5190" width="50.7109375" style="280" customWidth="1"/>
    <col min="5191" max="5191" width="6.85546875" style="280" customWidth="1"/>
    <col min="5192" max="5192" width="7.85546875" style="280" customWidth="1"/>
    <col min="5193" max="5193" width="15.85546875" style="280" customWidth="1"/>
    <col min="5194" max="5194" width="15.28515625" style="280" customWidth="1"/>
    <col min="5195" max="5195" width="17" style="280" customWidth="1"/>
    <col min="5196" max="5196" width="14" style="280" customWidth="1"/>
    <col min="5197" max="5197" width="12.28515625" style="280" customWidth="1"/>
    <col min="5198" max="5198" width="17.42578125" style="280" customWidth="1"/>
    <col min="5199" max="5199" width="14.140625" style="280" customWidth="1"/>
    <col min="5200" max="5200" width="15.42578125" style="280" customWidth="1"/>
    <col min="5201" max="5202" width="9.42578125" style="280" customWidth="1"/>
    <col min="5203" max="5203" width="50" style="280" customWidth="1"/>
    <col min="5204" max="5204" width="14" style="280" customWidth="1"/>
    <col min="5205" max="5205" width="11" style="280" customWidth="1"/>
    <col min="5206" max="5206" width="10.5703125" style="280" customWidth="1"/>
    <col min="5207" max="5207" width="13.5703125" style="280" customWidth="1"/>
    <col min="5208" max="5208" width="10.5703125" style="280" customWidth="1"/>
    <col min="5209" max="5209" width="13.140625" style="280" customWidth="1"/>
    <col min="5210" max="5210" width="15.5703125" style="280" customWidth="1"/>
    <col min="5211" max="5211" width="14.5703125" style="280" customWidth="1"/>
    <col min="5212" max="5212" width="9" style="280" customWidth="1"/>
    <col min="5213" max="5213" width="17.7109375" style="280" customWidth="1"/>
    <col min="5214" max="5444" width="9.140625" style="280"/>
    <col min="5445" max="5445" width="11.140625" style="280" customWidth="1"/>
    <col min="5446" max="5446" width="50.7109375" style="280" customWidth="1"/>
    <col min="5447" max="5447" width="6.85546875" style="280" customWidth="1"/>
    <col min="5448" max="5448" width="7.85546875" style="280" customWidth="1"/>
    <col min="5449" max="5449" width="15.85546875" style="280" customWidth="1"/>
    <col min="5450" max="5450" width="15.28515625" style="280" customWidth="1"/>
    <col min="5451" max="5451" width="17" style="280" customWidth="1"/>
    <col min="5452" max="5452" width="14" style="280" customWidth="1"/>
    <col min="5453" max="5453" width="12.28515625" style="280" customWidth="1"/>
    <col min="5454" max="5454" width="17.42578125" style="280" customWidth="1"/>
    <col min="5455" max="5455" width="14.140625" style="280" customWidth="1"/>
    <col min="5456" max="5456" width="15.42578125" style="280" customWidth="1"/>
    <col min="5457" max="5458" width="9.42578125" style="280" customWidth="1"/>
    <col min="5459" max="5459" width="50" style="280" customWidth="1"/>
    <col min="5460" max="5460" width="14" style="280" customWidth="1"/>
    <col min="5461" max="5461" width="11" style="280" customWidth="1"/>
    <col min="5462" max="5462" width="10.5703125" style="280" customWidth="1"/>
    <col min="5463" max="5463" width="13.5703125" style="280" customWidth="1"/>
    <col min="5464" max="5464" width="10.5703125" style="280" customWidth="1"/>
    <col min="5465" max="5465" width="13.140625" style="280" customWidth="1"/>
    <col min="5466" max="5466" width="15.5703125" style="280" customWidth="1"/>
    <col min="5467" max="5467" width="14.5703125" style="280" customWidth="1"/>
    <col min="5468" max="5468" width="9" style="280" customWidth="1"/>
    <col min="5469" max="5469" width="17.7109375" style="280" customWidth="1"/>
    <col min="5470" max="5700" width="9.140625" style="280"/>
    <col min="5701" max="5701" width="11.140625" style="280" customWidth="1"/>
    <col min="5702" max="5702" width="50.7109375" style="280" customWidth="1"/>
    <col min="5703" max="5703" width="6.85546875" style="280" customWidth="1"/>
    <col min="5704" max="5704" width="7.85546875" style="280" customWidth="1"/>
    <col min="5705" max="5705" width="15.85546875" style="280" customWidth="1"/>
    <col min="5706" max="5706" width="15.28515625" style="280" customWidth="1"/>
    <col min="5707" max="5707" width="17" style="280" customWidth="1"/>
    <col min="5708" max="5708" width="14" style="280" customWidth="1"/>
    <col min="5709" max="5709" width="12.28515625" style="280" customWidth="1"/>
    <col min="5710" max="5710" width="17.42578125" style="280" customWidth="1"/>
    <col min="5711" max="5711" width="14.140625" style="280" customWidth="1"/>
    <col min="5712" max="5712" width="15.42578125" style="280" customWidth="1"/>
    <col min="5713" max="5714" width="9.42578125" style="280" customWidth="1"/>
    <col min="5715" max="5715" width="50" style="280" customWidth="1"/>
    <col min="5716" max="5716" width="14" style="280" customWidth="1"/>
    <col min="5717" max="5717" width="11" style="280" customWidth="1"/>
    <col min="5718" max="5718" width="10.5703125" style="280" customWidth="1"/>
    <col min="5719" max="5719" width="13.5703125" style="280" customWidth="1"/>
    <col min="5720" max="5720" width="10.5703125" style="280" customWidth="1"/>
    <col min="5721" max="5721" width="13.140625" style="280" customWidth="1"/>
    <col min="5722" max="5722" width="15.5703125" style="280" customWidth="1"/>
    <col min="5723" max="5723" width="14.5703125" style="280" customWidth="1"/>
    <col min="5724" max="5724" width="9" style="280" customWidth="1"/>
    <col min="5725" max="5725" width="17.7109375" style="280" customWidth="1"/>
    <col min="5726" max="5956" width="9.140625" style="280"/>
    <col min="5957" max="5957" width="11.140625" style="280" customWidth="1"/>
    <col min="5958" max="5958" width="50.7109375" style="280" customWidth="1"/>
    <col min="5959" max="5959" width="6.85546875" style="280" customWidth="1"/>
    <col min="5960" max="5960" width="7.85546875" style="280" customWidth="1"/>
    <col min="5961" max="5961" width="15.85546875" style="280" customWidth="1"/>
    <col min="5962" max="5962" width="15.28515625" style="280" customWidth="1"/>
    <col min="5963" max="5963" width="17" style="280" customWidth="1"/>
    <col min="5964" max="5964" width="14" style="280" customWidth="1"/>
    <col min="5965" max="5965" width="12.28515625" style="280" customWidth="1"/>
    <col min="5966" max="5966" width="17.42578125" style="280" customWidth="1"/>
    <col min="5967" max="5967" width="14.140625" style="280" customWidth="1"/>
    <col min="5968" max="5968" width="15.42578125" style="280" customWidth="1"/>
    <col min="5969" max="5970" width="9.42578125" style="280" customWidth="1"/>
    <col min="5971" max="5971" width="50" style="280" customWidth="1"/>
    <col min="5972" max="5972" width="14" style="280" customWidth="1"/>
    <col min="5973" max="5973" width="11" style="280" customWidth="1"/>
    <col min="5974" max="5974" width="10.5703125" style="280" customWidth="1"/>
    <col min="5975" max="5975" width="13.5703125" style="280" customWidth="1"/>
    <col min="5976" max="5976" width="10.5703125" style="280" customWidth="1"/>
    <col min="5977" max="5977" width="13.140625" style="280" customWidth="1"/>
    <col min="5978" max="5978" width="15.5703125" style="280" customWidth="1"/>
    <col min="5979" max="5979" width="14.5703125" style="280" customWidth="1"/>
    <col min="5980" max="5980" width="9" style="280" customWidth="1"/>
    <col min="5981" max="5981" width="17.7109375" style="280" customWidth="1"/>
    <col min="5982" max="6212" width="9.140625" style="280"/>
    <col min="6213" max="6213" width="11.140625" style="280" customWidth="1"/>
    <col min="6214" max="6214" width="50.7109375" style="280" customWidth="1"/>
    <col min="6215" max="6215" width="6.85546875" style="280" customWidth="1"/>
    <col min="6216" max="6216" width="7.85546875" style="280" customWidth="1"/>
    <col min="6217" max="6217" width="15.85546875" style="280" customWidth="1"/>
    <col min="6218" max="6218" width="15.28515625" style="280" customWidth="1"/>
    <col min="6219" max="6219" width="17" style="280" customWidth="1"/>
    <col min="6220" max="6220" width="14" style="280" customWidth="1"/>
    <col min="6221" max="6221" width="12.28515625" style="280" customWidth="1"/>
    <col min="6222" max="6222" width="17.42578125" style="280" customWidth="1"/>
    <col min="6223" max="6223" width="14.140625" style="280" customWidth="1"/>
    <col min="6224" max="6224" width="15.42578125" style="280" customWidth="1"/>
    <col min="6225" max="6226" width="9.42578125" style="280" customWidth="1"/>
    <col min="6227" max="6227" width="50" style="280" customWidth="1"/>
    <col min="6228" max="6228" width="14" style="280" customWidth="1"/>
    <col min="6229" max="6229" width="11" style="280" customWidth="1"/>
    <col min="6230" max="6230" width="10.5703125" style="280" customWidth="1"/>
    <col min="6231" max="6231" width="13.5703125" style="280" customWidth="1"/>
    <col min="6232" max="6232" width="10.5703125" style="280" customWidth="1"/>
    <col min="6233" max="6233" width="13.140625" style="280" customWidth="1"/>
    <col min="6234" max="6234" width="15.5703125" style="280" customWidth="1"/>
    <col min="6235" max="6235" width="14.5703125" style="280" customWidth="1"/>
    <col min="6236" max="6236" width="9" style="280" customWidth="1"/>
    <col min="6237" max="6237" width="17.7109375" style="280" customWidth="1"/>
    <col min="6238" max="6468" width="9.140625" style="280"/>
    <col min="6469" max="6469" width="11.140625" style="280" customWidth="1"/>
    <col min="6470" max="6470" width="50.7109375" style="280" customWidth="1"/>
    <col min="6471" max="6471" width="6.85546875" style="280" customWidth="1"/>
    <col min="6472" max="6472" width="7.85546875" style="280" customWidth="1"/>
    <col min="6473" max="6473" width="15.85546875" style="280" customWidth="1"/>
    <col min="6474" max="6474" width="15.28515625" style="280" customWidth="1"/>
    <col min="6475" max="6475" width="17" style="280" customWidth="1"/>
    <col min="6476" max="6476" width="14" style="280" customWidth="1"/>
    <col min="6477" max="6477" width="12.28515625" style="280" customWidth="1"/>
    <col min="6478" max="6478" width="17.42578125" style="280" customWidth="1"/>
    <col min="6479" max="6479" width="14.140625" style="280" customWidth="1"/>
    <col min="6480" max="6480" width="15.42578125" style="280" customWidth="1"/>
    <col min="6481" max="6482" width="9.42578125" style="280" customWidth="1"/>
    <col min="6483" max="6483" width="50" style="280" customWidth="1"/>
    <col min="6484" max="6484" width="14" style="280" customWidth="1"/>
    <col min="6485" max="6485" width="11" style="280" customWidth="1"/>
    <col min="6486" max="6486" width="10.5703125" style="280" customWidth="1"/>
    <col min="6487" max="6487" width="13.5703125" style="280" customWidth="1"/>
    <col min="6488" max="6488" width="10.5703125" style="280" customWidth="1"/>
    <col min="6489" max="6489" width="13.140625" style="280" customWidth="1"/>
    <col min="6490" max="6490" width="15.5703125" style="280" customWidth="1"/>
    <col min="6491" max="6491" width="14.5703125" style="280" customWidth="1"/>
    <col min="6492" max="6492" width="9" style="280" customWidth="1"/>
    <col min="6493" max="6493" width="17.7109375" style="280" customWidth="1"/>
    <col min="6494" max="6724" width="9.140625" style="280"/>
    <col min="6725" max="6725" width="11.140625" style="280" customWidth="1"/>
    <col min="6726" max="6726" width="50.7109375" style="280" customWidth="1"/>
    <col min="6727" max="6727" width="6.85546875" style="280" customWidth="1"/>
    <col min="6728" max="6728" width="7.85546875" style="280" customWidth="1"/>
    <col min="6729" max="6729" width="15.85546875" style="280" customWidth="1"/>
    <col min="6730" max="6730" width="15.28515625" style="280" customWidth="1"/>
    <col min="6731" max="6731" width="17" style="280" customWidth="1"/>
    <col min="6732" max="6732" width="14" style="280" customWidth="1"/>
    <col min="6733" max="6733" width="12.28515625" style="280" customWidth="1"/>
    <col min="6734" max="6734" width="17.42578125" style="280" customWidth="1"/>
    <col min="6735" max="6735" width="14.140625" style="280" customWidth="1"/>
    <col min="6736" max="6736" width="15.42578125" style="280" customWidth="1"/>
    <col min="6737" max="6738" width="9.42578125" style="280" customWidth="1"/>
    <col min="6739" max="6739" width="50" style="280" customWidth="1"/>
    <col min="6740" max="6740" width="14" style="280" customWidth="1"/>
    <col min="6741" max="6741" width="11" style="280" customWidth="1"/>
    <col min="6742" max="6742" width="10.5703125" style="280" customWidth="1"/>
    <col min="6743" max="6743" width="13.5703125" style="280" customWidth="1"/>
    <col min="6744" max="6744" width="10.5703125" style="280" customWidth="1"/>
    <col min="6745" max="6745" width="13.140625" style="280" customWidth="1"/>
    <col min="6746" max="6746" width="15.5703125" style="280" customWidth="1"/>
    <col min="6747" max="6747" width="14.5703125" style="280" customWidth="1"/>
    <col min="6748" max="6748" width="9" style="280" customWidth="1"/>
    <col min="6749" max="6749" width="17.7109375" style="280" customWidth="1"/>
    <col min="6750" max="6980" width="9.140625" style="280"/>
    <col min="6981" max="6981" width="11.140625" style="280" customWidth="1"/>
    <col min="6982" max="6982" width="50.7109375" style="280" customWidth="1"/>
    <col min="6983" max="6983" width="6.85546875" style="280" customWidth="1"/>
    <col min="6984" max="6984" width="7.85546875" style="280" customWidth="1"/>
    <col min="6985" max="6985" width="15.85546875" style="280" customWidth="1"/>
    <col min="6986" max="6986" width="15.28515625" style="280" customWidth="1"/>
    <col min="6987" max="6987" width="17" style="280" customWidth="1"/>
    <col min="6988" max="6988" width="14" style="280" customWidth="1"/>
    <col min="6989" max="6989" width="12.28515625" style="280" customWidth="1"/>
    <col min="6990" max="6990" width="17.42578125" style="280" customWidth="1"/>
    <col min="6991" max="6991" width="14.140625" style="280" customWidth="1"/>
    <col min="6992" max="6992" width="15.42578125" style="280" customWidth="1"/>
    <col min="6993" max="6994" width="9.42578125" style="280" customWidth="1"/>
    <col min="6995" max="6995" width="50" style="280" customWidth="1"/>
    <col min="6996" max="6996" width="14" style="280" customWidth="1"/>
    <col min="6997" max="6997" width="11" style="280" customWidth="1"/>
    <col min="6998" max="6998" width="10.5703125" style="280" customWidth="1"/>
    <col min="6999" max="6999" width="13.5703125" style="280" customWidth="1"/>
    <col min="7000" max="7000" width="10.5703125" style="280" customWidth="1"/>
    <col min="7001" max="7001" width="13.140625" style="280" customWidth="1"/>
    <col min="7002" max="7002" width="15.5703125" style="280" customWidth="1"/>
    <col min="7003" max="7003" width="14.5703125" style="280" customWidth="1"/>
    <col min="7004" max="7004" width="9" style="280" customWidth="1"/>
    <col min="7005" max="7005" width="17.7109375" style="280" customWidth="1"/>
    <col min="7006" max="7236" width="9.140625" style="280"/>
    <col min="7237" max="7237" width="11.140625" style="280" customWidth="1"/>
    <col min="7238" max="7238" width="50.7109375" style="280" customWidth="1"/>
    <col min="7239" max="7239" width="6.85546875" style="280" customWidth="1"/>
    <col min="7240" max="7240" width="7.85546875" style="280" customWidth="1"/>
    <col min="7241" max="7241" width="15.85546875" style="280" customWidth="1"/>
    <col min="7242" max="7242" width="15.28515625" style="280" customWidth="1"/>
    <col min="7243" max="7243" width="17" style="280" customWidth="1"/>
    <col min="7244" max="7244" width="14" style="280" customWidth="1"/>
    <col min="7245" max="7245" width="12.28515625" style="280" customWidth="1"/>
    <col min="7246" max="7246" width="17.42578125" style="280" customWidth="1"/>
    <col min="7247" max="7247" width="14.140625" style="280" customWidth="1"/>
    <col min="7248" max="7248" width="15.42578125" style="280" customWidth="1"/>
    <col min="7249" max="7250" width="9.42578125" style="280" customWidth="1"/>
    <col min="7251" max="7251" width="50" style="280" customWidth="1"/>
    <col min="7252" max="7252" width="14" style="280" customWidth="1"/>
    <col min="7253" max="7253" width="11" style="280" customWidth="1"/>
    <col min="7254" max="7254" width="10.5703125" style="280" customWidth="1"/>
    <col min="7255" max="7255" width="13.5703125" style="280" customWidth="1"/>
    <col min="7256" max="7256" width="10.5703125" style="280" customWidth="1"/>
    <col min="7257" max="7257" width="13.140625" style="280" customWidth="1"/>
    <col min="7258" max="7258" width="15.5703125" style="280" customWidth="1"/>
    <col min="7259" max="7259" width="14.5703125" style="280" customWidth="1"/>
    <col min="7260" max="7260" width="9" style="280" customWidth="1"/>
    <col min="7261" max="7261" width="17.7109375" style="280" customWidth="1"/>
    <col min="7262" max="7492" width="9.140625" style="280"/>
    <col min="7493" max="7493" width="11.140625" style="280" customWidth="1"/>
    <col min="7494" max="7494" width="50.7109375" style="280" customWidth="1"/>
    <col min="7495" max="7495" width="6.85546875" style="280" customWidth="1"/>
    <col min="7496" max="7496" width="7.85546875" style="280" customWidth="1"/>
    <col min="7497" max="7497" width="15.85546875" style="280" customWidth="1"/>
    <col min="7498" max="7498" width="15.28515625" style="280" customWidth="1"/>
    <col min="7499" max="7499" width="17" style="280" customWidth="1"/>
    <col min="7500" max="7500" width="14" style="280" customWidth="1"/>
    <col min="7501" max="7501" width="12.28515625" style="280" customWidth="1"/>
    <col min="7502" max="7502" width="17.42578125" style="280" customWidth="1"/>
    <col min="7503" max="7503" width="14.140625" style="280" customWidth="1"/>
    <col min="7504" max="7504" width="15.42578125" style="280" customWidth="1"/>
    <col min="7505" max="7506" width="9.42578125" style="280" customWidth="1"/>
    <col min="7507" max="7507" width="50" style="280" customWidth="1"/>
    <col min="7508" max="7508" width="14" style="280" customWidth="1"/>
    <col min="7509" max="7509" width="11" style="280" customWidth="1"/>
    <col min="7510" max="7510" width="10.5703125" style="280" customWidth="1"/>
    <col min="7511" max="7511" width="13.5703125" style="280" customWidth="1"/>
    <col min="7512" max="7512" width="10.5703125" style="280" customWidth="1"/>
    <col min="7513" max="7513" width="13.140625" style="280" customWidth="1"/>
    <col min="7514" max="7514" width="15.5703125" style="280" customWidth="1"/>
    <col min="7515" max="7515" width="14.5703125" style="280" customWidth="1"/>
    <col min="7516" max="7516" width="9" style="280" customWidth="1"/>
    <col min="7517" max="7517" width="17.7109375" style="280" customWidth="1"/>
    <col min="7518" max="7748" width="9.140625" style="280"/>
    <col min="7749" max="7749" width="11.140625" style="280" customWidth="1"/>
    <col min="7750" max="7750" width="50.7109375" style="280" customWidth="1"/>
    <col min="7751" max="7751" width="6.85546875" style="280" customWidth="1"/>
    <col min="7752" max="7752" width="7.85546875" style="280" customWidth="1"/>
    <col min="7753" max="7753" width="15.85546875" style="280" customWidth="1"/>
    <col min="7754" max="7754" width="15.28515625" style="280" customWidth="1"/>
    <col min="7755" max="7755" width="17" style="280" customWidth="1"/>
    <col min="7756" max="7756" width="14" style="280" customWidth="1"/>
    <col min="7757" max="7757" width="12.28515625" style="280" customWidth="1"/>
    <col min="7758" max="7758" width="17.42578125" style="280" customWidth="1"/>
    <col min="7759" max="7759" width="14.140625" style="280" customWidth="1"/>
    <col min="7760" max="7760" width="15.42578125" style="280" customWidth="1"/>
    <col min="7761" max="7762" width="9.42578125" style="280" customWidth="1"/>
    <col min="7763" max="7763" width="50" style="280" customWidth="1"/>
    <col min="7764" max="7764" width="14" style="280" customWidth="1"/>
    <col min="7765" max="7765" width="11" style="280" customWidth="1"/>
    <col min="7766" max="7766" width="10.5703125" style="280" customWidth="1"/>
    <col min="7767" max="7767" width="13.5703125" style="280" customWidth="1"/>
    <col min="7768" max="7768" width="10.5703125" style="280" customWidth="1"/>
    <col min="7769" max="7769" width="13.140625" style="280" customWidth="1"/>
    <col min="7770" max="7770" width="15.5703125" style="280" customWidth="1"/>
    <col min="7771" max="7771" width="14.5703125" style="280" customWidth="1"/>
    <col min="7772" max="7772" width="9" style="280" customWidth="1"/>
    <col min="7773" max="7773" width="17.7109375" style="280" customWidth="1"/>
    <col min="7774" max="8004" width="9.140625" style="280"/>
    <col min="8005" max="8005" width="11.140625" style="280" customWidth="1"/>
    <col min="8006" max="8006" width="50.7109375" style="280" customWidth="1"/>
    <col min="8007" max="8007" width="6.85546875" style="280" customWidth="1"/>
    <col min="8008" max="8008" width="7.85546875" style="280" customWidth="1"/>
    <col min="8009" max="8009" width="15.85546875" style="280" customWidth="1"/>
    <col min="8010" max="8010" width="15.28515625" style="280" customWidth="1"/>
    <col min="8011" max="8011" width="17" style="280" customWidth="1"/>
    <col min="8012" max="8012" width="14" style="280" customWidth="1"/>
    <col min="8013" max="8013" width="12.28515625" style="280" customWidth="1"/>
    <col min="8014" max="8014" width="17.42578125" style="280" customWidth="1"/>
    <col min="8015" max="8015" width="14.140625" style="280" customWidth="1"/>
    <col min="8016" max="8016" width="15.42578125" style="280" customWidth="1"/>
    <col min="8017" max="8018" width="9.42578125" style="280" customWidth="1"/>
    <col min="8019" max="8019" width="50" style="280" customWidth="1"/>
    <col min="8020" max="8020" width="14" style="280" customWidth="1"/>
    <col min="8021" max="8021" width="11" style="280" customWidth="1"/>
    <col min="8022" max="8022" width="10.5703125" style="280" customWidth="1"/>
    <col min="8023" max="8023" width="13.5703125" style="280" customWidth="1"/>
    <col min="8024" max="8024" width="10.5703125" style="280" customWidth="1"/>
    <col min="8025" max="8025" width="13.140625" style="280" customWidth="1"/>
    <col min="8026" max="8026" width="15.5703125" style="280" customWidth="1"/>
    <col min="8027" max="8027" width="14.5703125" style="280" customWidth="1"/>
    <col min="8028" max="8028" width="9" style="280" customWidth="1"/>
    <col min="8029" max="8029" width="17.7109375" style="280" customWidth="1"/>
    <col min="8030" max="8260" width="9.140625" style="280"/>
    <col min="8261" max="8261" width="11.140625" style="280" customWidth="1"/>
    <col min="8262" max="8262" width="50.7109375" style="280" customWidth="1"/>
    <col min="8263" max="8263" width="6.85546875" style="280" customWidth="1"/>
    <col min="8264" max="8264" width="7.85546875" style="280" customWidth="1"/>
    <col min="8265" max="8265" width="15.85546875" style="280" customWidth="1"/>
    <col min="8266" max="8266" width="15.28515625" style="280" customWidth="1"/>
    <col min="8267" max="8267" width="17" style="280" customWidth="1"/>
    <col min="8268" max="8268" width="14" style="280" customWidth="1"/>
    <col min="8269" max="8269" width="12.28515625" style="280" customWidth="1"/>
    <col min="8270" max="8270" width="17.42578125" style="280" customWidth="1"/>
    <col min="8271" max="8271" width="14.140625" style="280" customWidth="1"/>
    <col min="8272" max="8272" width="15.42578125" style="280" customWidth="1"/>
    <col min="8273" max="8274" width="9.42578125" style="280" customWidth="1"/>
    <col min="8275" max="8275" width="50" style="280" customWidth="1"/>
    <col min="8276" max="8276" width="14" style="280" customWidth="1"/>
    <col min="8277" max="8277" width="11" style="280" customWidth="1"/>
    <col min="8278" max="8278" width="10.5703125" style="280" customWidth="1"/>
    <col min="8279" max="8279" width="13.5703125" style="280" customWidth="1"/>
    <col min="8280" max="8280" width="10.5703125" style="280" customWidth="1"/>
    <col min="8281" max="8281" width="13.140625" style="280" customWidth="1"/>
    <col min="8282" max="8282" width="15.5703125" style="280" customWidth="1"/>
    <col min="8283" max="8283" width="14.5703125" style="280" customWidth="1"/>
    <col min="8284" max="8284" width="9" style="280" customWidth="1"/>
    <col min="8285" max="8285" width="17.7109375" style="280" customWidth="1"/>
    <col min="8286" max="8516" width="9.140625" style="280"/>
    <col min="8517" max="8517" width="11.140625" style="280" customWidth="1"/>
    <col min="8518" max="8518" width="50.7109375" style="280" customWidth="1"/>
    <col min="8519" max="8519" width="6.85546875" style="280" customWidth="1"/>
    <col min="8520" max="8520" width="7.85546875" style="280" customWidth="1"/>
    <col min="8521" max="8521" width="15.85546875" style="280" customWidth="1"/>
    <col min="8522" max="8522" width="15.28515625" style="280" customWidth="1"/>
    <col min="8523" max="8523" width="17" style="280" customWidth="1"/>
    <col min="8524" max="8524" width="14" style="280" customWidth="1"/>
    <col min="8525" max="8525" width="12.28515625" style="280" customWidth="1"/>
    <col min="8526" max="8526" width="17.42578125" style="280" customWidth="1"/>
    <col min="8527" max="8527" width="14.140625" style="280" customWidth="1"/>
    <col min="8528" max="8528" width="15.42578125" style="280" customWidth="1"/>
    <col min="8529" max="8530" width="9.42578125" style="280" customWidth="1"/>
    <col min="8531" max="8531" width="50" style="280" customWidth="1"/>
    <col min="8532" max="8532" width="14" style="280" customWidth="1"/>
    <col min="8533" max="8533" width="11" style="280" customWidth="1"/>
    <col min="8534" max="8534" width="10.5703125" style="280" customWidth="1"/>
    <col min="8535" max="8535" width="13.5703125" style="280" customWidth="1"/>
    <col min="8536" max="8536" width="10.5703125" style="280" customWidth="1"/>
    <col min="8537" max="8537" width="13.140625" style="280" customWidth="1"/>
    <col min="8538" max="8538" width="15.5703125" style="280" customWidth="1"/>
    <col min="8539" max="8539" width="14.5703125" style="280" customWidth="1"/>
    <col min="8540" max="8540" width="9" style="280" customWidth="1"/>
    <col min="8541" max="8541" width="17.7109375" style="280" customWidth="1"/>
    <col min="8542" max="8772" width="9.140625" style="280"/>
    <col min="8773" max="8773" width="11.140625" style="280" customWidth="1"/>
    <col min="8774" max="8774" width="50.7109375" style="280" customWidth="1"/>
    <col min="8775" max="8775" width="6.85546875" style="280" customWidth="1"/>
    <col min="8776" max="8776" width="7.85546875" style="280" customWidth="1"/>
    <col min="8777" max="8777" width="15.85546875" style="280" customWidth="1"/>
    <col min="8778" max="8778" width="15.28515625" style="280" customWidth="1"/>
    <col min="8779" max="8779" width="17" style="280" customWidth="1"/>
    <col min="8780" max="8780" width="14" style="280" customWidth="1"/>
    <col min="8781" max="8781" width="12.28515625" style="280" customWidth="1"/>
    <col min="8782" max="8782" width="17.42578125" style="280" customWidth="1"/>
    <col min="8783" max="8783" width="14.140625" style="280" customWidth="1"/>
    <col min="8784" max="8784" width="15.42578125" style="280" customWidth="1"/>
    <col min="8785" max="8786" width="9.42578125" style="280" customWidth="1"/>
    <col min="8787" max="8787" width="50" style="280" customWidth="1"/>
    <col min="8788" max="8788" width="14" style="280" customWidth="1"/>
    <col min="8789" max="8789" width="11" style="280" customWidth="1"/>
    <col min="8790" max="8790" width="10.5703125" style="280" customWidth="1"/>
    <col min="8791" max="8791" width="13.5703125" style="280" customWidth="1"/>
    <col min="8792" max="8792" width="10.5703125" style="280" customWidth="1"/>
    <col min="8793" max="8793" width="13.140625" style="280" customWidth="1"/>
    <col min="8794" max="8794" width="15.5703125" style="280" customWidth="1"/>
    <col min="8795" max="8795" width="14.5703125" style="280" customWidth="1"/>
    <col min="8796" max="8796" width="9" style="280" customWidth="1"/>
    <col min="8797" max="8797" width="17.7109375" style="280" customWidth="1"/>
    <col min="8798" max="9028" width="9.140625" style="280"/>
    <col min="9029" max="9029" width="11.140625" style="280" customWidth="1"/>
    <col min="9030" max="9030" width="50.7109375" style="280" customWidth="1"/>
    <col min="9031" max="9031" width="6.85546875" style="280" customWidth="1"/>
    <col min="9032" max="9032" width="7.85546875" style="280" customWidth="1"/>
    <col min="9033" max="9033" width="15.85546875" style="280" customWidth="1"/>
    <col min="9034" max="9034" width="15.28515625" style="280" customWidth="1"/>
    <col min="9035" max="9035" width="17" style="280" customWidth="1"/>
    <col min="9036" max="9036" width="14" style="280" customWidth="1"/>
    <col min="9037" max="9037" width="12.28515625" style="280" customWidth="1"/>
    <col min="9038" max="9038" width="17.42578125" style="280" customWidth="1"/>
    <col min="9039" max="9039" width="14.140625" style="280" customWidth="1"/>
    <col min="9040" max="9040" width="15.42578125" style="280" customWidth="1"/>
    <col min="9041" max="9042" width="9.42578125" style="280" customWidth="1"/>
    <col min="9043" max="9043" width="50" style="280" customWidth="1"/>
    <col min="9044" max="9044" width="14" style="280" customWidth="1"/>
    <col min="9045" max="9045" width="11" style="280" customWidth="1"/>
    <col min="9046" max="9046" width="10.5703125" style="280" customWidth="1"/>
    <col min="9047" max="9047" width="13.5703125" style="280" customWidth="1"/>
    <col min="9048" max="9048" width="10.5703125" style="280" customWidth="1"/>
    <col min="9049" max="9049" width="13.140625" style="280" customWidth="1"/>
    <col min="9050" max="9050" width="15.5703125" style="280" customWidth="1"/>
    <col min="9051" max="9051" width="14.5703125" style="280" customWidth="1"/>
    <col min="9052" max="9052" width="9" style="280" customWidth="1"/>
    <col min="9053" max="9053" width="17.7109375" style="280" customWidth="1"/>
    <col min="9054" max="9284" width="9.140625" style="280"/>
    <col min="9285" max="9285" width="11.140625" style="280" customWidth="1"/>
    <col min="9286" max="9286" width="50.7109375" style="280" customWidth="1"/>
    <col min="9287" max="9287" width="6.85546875" style="280" customWidth="1"/>
    <col min="9288" max="9288" width="7.85546875" style="280" customWidth="1"/>
    <col min="9289" max="9289" width="15.85546875" style="280" customWidth="1"/>
    <col min="9290" max="9290" width="15.28515625" style="280" customWidth="1"/>
    <col min="9291" max="9291" width="17" style="280" customWidth="1"/>
    <col min="9292" max="9292" width="14" style="280" customWidth="1"/>
    <col min="9293" max="9293" width="12.28515625" style="280" customWidth="1"/>
    <col min="9294" max="9294" width="17.42578125" style="280" customWidth="1"/>
    <col min="9295" max="9295" width="14.140625" style="280" customWidth="1"/>
    <col min="9296" max="9296" width="15.42578125" style="280" customWidth="1"/>
    <col min="9297" max="9298" width="9.42578125" style="280" customWidth="1"/>
    <col min="9299" max="9299" width="50" style="280" customWidth="1"/>
    <col min="9300" max="9300" width="14" style="280" customWidth="1"/>
    <col min="9301" max="9301" width="11" style="280" customWidth="1"/>
    <col min="9302" max="9302" width="10.5703125" style="280" customWidth="1"/>
    <col min="9303" max="9303" width="13.5703125" style="280" customWidth="1"/>
    <col min="9304" max="9304" width="10.5703125" style="280" customWidth="1"/>
    <col min="9305" max="9305" width="13.140625" style="280" customWidth="1"/>
    <col min="9306" max="9306" width="15.5703125" style="280" customWidth="1"/>
    <col min="9307" max="9307" width="14.5703125" style="280" customWidth="1"/>
    <col min="9308" max="9308" width="9" style="280" customWidth="1"/>
    <col min="9309" max="9309" width="17.7109375" style="280" customWidth="1"/>
    <col min="9310" max="9540" width="9.140625" style="280"/>
    <col min="9541" max="9541" width="11.140625" style="280" customWidth="1"/>
    <col min="9542" max="9542" width="50.7109375" style="280" customWidth="1"/>
    <col min="9543" max="9543" width="6.85546875" style="280" customWidth="1"/>
    <col min="9544" max="9544" width="7.85546875" style="280" customWidth="1"/>
    <col min="9545" max="9545" width="15.85546875" style="280" customWidth="1"/>
    <col min="9546" max="9546" width="15.28515625" style="280" customWidth="1"/>
    <col min="9547" max="9547" width="17" style="280" customWidth="1"/>
    <col min="9548" max="9548" width="14" style="280" customWidth="1"/>
    <col min="9549" max="9549" width="12.28515625" style="280" customWidth="1"/>
    <col min="9550" max="9550" width="17.42578125" style="280" customWidth="1"/>
    <col min="9551" max="9551" width="14.140625" style="280" customWidth="1"/>
    <col min="9552" max="9552" width="15.42578125" style="280" customWidth="1"/>
    <col min="9553" max="9554" width="9.42578125" style="280" customWidth="1"/>
    <col min="9555" max="9555" width="50" style="280" customWidth="1"/>
    <col min="9556" max="9556" width="14" style="280" customWidth="1"/>
    <col min="9557" max="9557" width="11" style="280" customWidth="1"/>
    <col min="9558" max="9558" width="10.5703125" style="280" customWidth="1"/>
    <col min="9559" max="9559" width="13.5703125" style="280" customWidth="1"/>
    <col min="9560" max="9560" width="10.5703125" style="280" customWidth="1"/>
    <col min="9561" max="9561" width="13.140625" style="280" customWidth="1"/>
    <col min="9562" max="9562" width="15.5703125" style="280" customWidth="1"/>
    <col min="9563" max="9563" width="14.5703125" style="280" customWidth="1"/>
    <col min="9564" max="9564" width="9" style="280" customWidth="1"/>
    <col min="9565" max="9565" width="17.7109375" style="280" customWidth="1"/>
    <col min="9566" max="9796" width="9.140625" style="280"/>
    <col min="9797" max="9797" width="11.140625" style="280" customWidth="1"/>
    <col min="9798" max="9798" width="50.7109375" style="280" customWidth="1"/>
    <col min="9799" max="9799" width="6.85546875" style="280" customWidth="1"/>
    <col min="9800" max="9800" width="7.85546875" style="280" customWidth="1"/>
    <col min="9801" max="9801" width="15.85546875" style="280" customWidth="1"/>
    <col min="9802" max="9802" width="15.28515625" style="280" customWidth="1"/>
    <col min="9803" max="9803" width="17" style="280" customWidth="1"/>
    <col min="9804" max="9804" width="14" style="280" customWidth="1"/>
    <col min="9805" max="9805" width="12.28515625" style="280" customWidth="1"/>
    <col min="9806" max="9806" width="17.42578125" style="280" customWidth="1"/>
    <col min="9807" max="9807" width="14.140625" style="280" customWidth="1"/>
    <col min="9808" max="9808" width="15.42578125" style="280" customWidth="1"/>
    <col min="9809" max="9810" width="9.42578125" style="280" customWidth="1"/>
    <col min="9811" max="9811" width="50" style="280" customWidth="1"/>
    <col min="9812" max="9812" width="14" style="280" customWidth="1"/>
    <col min="9813" max="9813" width="11" style="280" customWidth="1"/>
    <col min="9814" max="9814" width="10.5703125" style="280" customWidth="1"/>
    <col min="9815" max="9815" width="13.5703125" style="280" customWidth="1"/>
    <col min="9816" max="9816" width="10.5703125" style="280" customWidth="1"/>
    <col min="9817" max="9817" width="13.140625" style="280" customWidth="1"/>
    <col min="9818" max="9818" width="15.5703125" style="280" customWidth="1"/>
    <col min="9819" max="9819" width="14.5703125" style="280" customWidth="1"/>
    <col min="9820" max="9820" width="9" style="280" customWidth="1"/>
    <col min="9821" max="9821" width="17.7109375" style="280" customWidth="1"/>
    <col min="9822" max="10052" width="9.140625" style="280"/>
    <col min="10053" max="10053" width="11.140625" style="280" customWidth="1"/>
    <col min="10054" max="10054" width="50.7109375" style="280" customWidth="1"/>
    <col min="10055" max="10055" width="6.85546875" style="280" customWidth="1"/>
    <col min="10056" max="10056" width="7.85546875" style="280" customWidth="1"/>
    <col min="10057" max="10057" width="15.85546875" style="280" customWidth="1"/>
    <col min="10058" max="10058" width="15.28515625" style="280" customWidth="1"/>
    <col min="10059" max="10059" width="17" style="280" customWidth="1"/>
    <col min="10060" max="10060" width="14" style="280" customWidth="1"/>
    <col min="10061" max="10061" width="12.28515625" style="280" customWidth="1"/>
    <col min="10062" max="10062" width="17.42578125" style="280" customWidth="1"/>
    <col min="10063" max="10063" width="14.140625" style="280" customWidth="1"/>
    <col min="10064" max="10064" width="15.42578125" style="280" customWidth="1"/>
    <col min="10065" max="10066" width="9.42578125" style="280" customWidth="1"/>
    <col min="10067" max="10067" width="50" style="280" customWidth="1"/>
    <col min="10068" max="10068" width="14" style="280" customWidth="1"/>
    <col min="10069" max="10069" width="11" style="280" customWidth="1"/>
    <col min="10070" max="10070" width="10.5703125" style="280" customWidth="1"/>
    <col min="10071" max="10071" width="13.5703125" style="280" customWidth="1"/>
    <col min="10072" max="10072" width="10.5703125" style="280" customWidth="1"/>
    <col min="10073" max="10073" width="13.140625" style="280" customWidth="1"/>
    <col min="10074" max="10074" width="15.5703125" style="280" customWidth="1"/>
    <col min="10075" max="10075" width="14.5703125" style="280" customWidth="1"/>
    <col min="10076" max="10076" width="9" style="280" customWidth="1"/>
    <col min="10077" max="10077" width="17.7109375" style="280" customWidth="1"/>
    <col min="10078" max="10308" width="9.140625" style="280"/>
    <col min="10309" max="10309" width="11.140625" style="280" customWidth="1"/>
    <col min="10310" max="10310" width="50.7109375" style="280" customWidth="1"/>
    <col min="10311" max="10311" width="6.85546875" style="280" customWidth="1"/>
    <col min="10312" max="10312" width="7.85546875" style="280" customWidth="1"/>
    <col min="10313" max="10313" width="15.85546875" style="280" customWidth="1"/>
    <col min="10314" max="10314" width="15.28515625" style="280" customWidth="1"/>
    <col min="10315" max="10315" width="17" style="280" customWidth="1"/>
    <col min="10316" max="10316" width="14" style="280" customWidth="1"/>
    <col min="10317" max="10317" width="12.28515625" style="280" customWidth="1"/>
    <col min="10318" max="10318" width="17.42578125" style="280" customWidth="1"/>
    <col min="10319" max="10319" width="14.140625" style="280" customWidth="1"/>
    <col min="10320" max="10320" width="15.42578125" style="280" customWidth="1"/>
    <col min="10321" max="10322" width="9.42578125" style="280" customWidth="1"/>
    <col min="10323" max="10323" width="50" style="280" customWidth="1"/>
    <col min="10324" max="10324" width="14" style="280" customWidth="1"/>
    <col min="10325" max="10325" width="11" style="280" customWidth="1"/>
    <col min="10326" max="10326" width="10.5703125" style="280" customWidth="1"/>
    <col min="10327" max="10327" width="13.5703125" style="280" customWidth="1"/>
    <col min="10328" max="10328" width="10.5703125" style="280" customWidth="1"/>
    <col min="10329" max="10329" width="13.140625" style="280" customWidth="1"/>
    <col min="10330" max="10330" width="15.5703125" style="280" customWidth="1"/>
    <col min="10331" max="10331" width="14.5703125" style="280" customWidth="1"/>
    <col min="10332" max="10332" width="9" style="280" customWidth="1"/>
    <col min="10333" max="10333" width="17.7109375" style="280" customWidth="1"/>
    <col min="10334" max="10564" width="9.140625" style="280"/>
    <col min="10565" max="10565" width="11.140625" style="280" customWidth="1"/>
    <col min="10566" max="10566" width="50.7109375" style="280" customWidth="1"/>
    <col min="10567" max="10567" width="6.85546875" style="280" customWidth="1"/>
    <col min="10568" max="10568" width="7.85546875" style="280" customWidth="1"/>
    <col min="10569" max="10569" width="15.85546875" style="280" customWidth="1"/>
    <col min="10570" max="10570" width="15.28515625" style="280" customWidth="1"/>
    <col min="10571" max="10571" width="17" style="280" customWidth="1"/>
    <col min="10572" max="10572" width="14" style="280" customWidth="1"/>
    <col min="10573" max="10573" width="12.28515625" style="280" customWidth="1"/>
    <col min="10574" max="10574" width="17.42578125" style="280" customWidth="1"/>
    <col min="10575" max="10575" width="14.140625" style="280" customWidth="1"/>
    <col min="10576" max="10576" width="15.42578125" style="280" customWidth="1"/>
    <col min="10577" max="10578" width="9.42578125" style="280" customWidth="1"/>
    <col min="10579" max="10579" width="50" style="280" customWidth="1"/>
    <col min="10580" max="10580" width="14" style="280" customWidth="1"/>
    <col min="10581" max="10581" width="11" style="280" customWidth="1"/>
    <col min="10582" max="10582" width="10.5703125" style="280" customWidth="1"/>
    <col min="10583" max="10583" width="13.5703125" style="280" customWidth="1"/>
    <col min="10584" max="10584" width="10.5703125" style="280" customWidth="1"/>
    <col min="10585" max="10585" width="13.140625" style="280" customWidth="1"/>
    <col min="10586" max="10586" width="15.5703125" style="280" customWidth="1"/>
    <col min="10587" max="10587" width="14.5703125" style="280" customWidth="1"/>
    <col min="10588" max="10588" width="9" style="280" customWidth="1"/>
    <col min="10589" max="10589" width="17.7109375" style="280" customWidth="1"/>
    <col min="10590" max="10820" width="9.140625" style="280"/>
    <col min="10821" max="10821" width="11.140625" style="280" customWidth="1"/>
    <col min="10822" max="10822" width="50.7109375" style="280" customWidth="1"/>
    <col min="10823" max="10823" width="6.85546875" style="280" customWidth="1"/>
    <col min="10824" max="10824" width="7.85546875" style="280" customWidth="1"/>
    <col min="10825" max="10825" width="15.85546875" style="280" customWidth="1"/>
    <col min="10826" max="10826" width="15.28515625" style="280" customWidth="1"/>
    <col min="10827" max="10827" width="17" style="280" customWidth="1"/>
    <col min="10828" max="10828" width="14" style="280" customWidth="1"/>
    <col min="10829" max="10829" width="12.28515625" style="280" customWidth="1"/>
    <col min="10830" max="10830" width="17.42578125" style="280" customWidth="1"/>
    <col min="10831" max="10831" width="14.140625" style="280" customWidth="1"/>
    <col min="10832" max="10832" width="15.42578125" style="280" customWidth="1"/>
    <col min="10833" max="10834" width="9.42578125" style="280" customWidth="1"/>
    <col min="10835" max="10835" width="50" style="280" customWidth="1"/>
    <col min="10836" max="10836" width="14" style="280" customWidth="1"/>
    <col min="10837" max="10837" width="11" style="280" customWidth="1"/>
    <col min="10838" max="10838" width="10.5703125" style="280" customWidth="1"/>
    <col min="10839" max="10839" width="13.5703125" style="280" customWidth="1"/>
    <col min="10840" max="10840" width="10.5703125" style="280" customWidth="1"/>
    <col min="10841" max="10841" width="13.140625" style="280" customWidth="1"/>
    <col min="10842" max="10842" width="15.5703125" style="280" customWidth="1"/>
    <col min="10843" max="10843" width="14.5703125" style="280" customWidth="1"/>
    <col min="10844" max="10844" width="9" style="280" customWidth="1"/>
    <col min="10845" max="10845" width="17.7109375" style="280" customWidth="1"/>
    <col min="10846" max="11076" width="9.140625" style="280"/>
    <col min="11077" max="11077" width="11.140625" style="280" customWidth="1"/>
    <col min="11078" max="11078" width="50.7109375" style="280" customWidth="1"/>
    <col min="11079" max="11079" width="6.85546875" style="280" customWidth="1"/>
    <col min="11080" max="11080" width="7.85546875" style="280" customWidth="1"/>
    <col min="11081" max="11081" width="15.85546875" style="280" customWidth="1"/>
    <col min="11082" max="11082" width="15.28515625" style="280" customWidth="1"/>
    <col min="11083" max="11083" width="17" style="280" customWidth="1"/>
    <col min="11084" max="11084" width="14" style="280" customWidth="1"/>
    <col min="11085" max="11085" width="12.28515625" style="280" customWidth="1"/>
    <col min="11086" max="11086" width="17.42578125" style="280" customWidth="1"/>
    <col min="11087" max="11087" width="14.140625" style="280" customWidth="1"/>
    <col min="11088" max="11088" width="15.42578125" style="280" customWidth="1"/>
    <col min="11089" max="11090" width="9.42578125" style="280" customWidth="1"/>
    <col min="11091" max="11091" width="50" style="280" customWidth="1"/>
    <col min="11092" max="11092" width="14" style="280" customWidth="1"/>
    <col min="11093" max="11093" width="11" style="280" customWidth="1"/>
    <col min="11094" max="11094" width="10.5703125" style="280" customWidth="1"/>
    <col min="11095" max="11095" width="13.5703125" style="280" customWidth="1"/>
    <col min="11096" max="11096" width="10.5703125" style="280" customWidth="1"/>
    <col min="11097" max="11097" width="13.140625" style="280" customWidth="1"/>
    <col min="11098" max="11098" width="15.5703125" style="280" customWidth="1"/>
    <col min="11099" max="11099" width="14.5703125" style="280" customWidth="1"/>
    <col min="11100" max="11100" width="9" style="280" customWidth="1"/>
    <col min="11101" max="11101" width="17.7109375" style="280" customWidth="1"/>
    <col min="11102" max="11332" width="9.140625" style="280"/>
    <col min="11333" max="11333" width="11.140625" style="280" customWidth="1"/>
    <col min="11334" max="11334" width="50.7109375" style="280" customWidth="1"/>
    <col min="11335" max="11335" width="6.85546875" style="280" customWidth="1"/>
    <col min="11336" max="11336" width="7.85546875" style="280" customWidth="1"/>
    <col min="11337" max="11337" width="15.85546875" style="280" customWidth="1"/>
    <col min="11338" max="11338" width="15.28515625" style="280" customWidth="1"/>
    <col min="11339" max="11339" width="17" style="280" customWidth="1"/>
    <col min="11340" max="11340" width="14" style="280" customWidth="1"/>
    <col min="11341" max="11341" width="12.28515625" style="280" customWidth="1"/>
    <col min="11342" max="11342" width="17.42578125" style="280" customWidth="1"/>
    <col min="11343" max="11343" width="14.140625" style="280" customWidth="1"/>
    <col min="11344" max="11344" width="15.42578125" style="280" customWidth="1"/>
    <col min="11345" max="11346" width="9.42578125" style="280" customWidth="1"/>
    <col min="11347" max="11347" width="50" style="280" customWidth="1"/>
    <col min="11348" max="11348" width="14" style="280" customWidth="1"/>
    <col min="11349" max="11349" width="11" style="280" customWidth="1"/>
    <col min="11350" max="11350" width="10.5703125" style="280" customWidth="1"/>
    <col min="11351" max="11351" width="13.5703125" style="280" customWidth="1"/>
    <col min="11352" max="11352" width="10.5703125" style="280" customWidth="1"/>
    <col min="11353" max="11353" width="13.140625" style="280" customWidth="1"/>
    <col min="11354" max="11354" width="15.5703125" style="280" customWidth="1"/>
    <col min="11355" max="11355" width="14.5703125" style="280" customWidth="1"/>
    <col min="11356" max="11356" width="9" style="280" customWidth="1"/>
    <col min="11357" max="11357" width="17.7109375" style="280" customWidth="1"/>
    <col min="11358" max="11588" width="9.140625" style="280"/>
    <col min="11589" max="11589" width="11.140625" style="280" customWidth="1"/>
    <col min="11590" max="11590" width="50.7109375" style="280" customWidth="1"/>
    <col min="11591" max="11591" width="6.85546875" style="280" customWidth="1"/>
    <col min="11592" max="11592" width="7.85546875" style="280" customWidth="1"/>
    <col min="11593" max="11593" width="15.85546875" style="280" customWidth="1"/>
    <col min="11594" max="11594" width="15.28515625" style="280" customWidth="1"/>
    <col min="11595" max="11595" width="17" style="280" customWidth="1"/>
    <col min="11596" max="11596" width="14" style="280" customWidth="1"/>
    <col min="11597" max="11597" width="12.28515625" style="280" customWidth="1"/>
    <col min="11598" max="11598" width="17.42578125" style="280" customWidth="1"/>
    <col min="11599" max="11599" width="14.140625" style="280" customWidth="1"/>
    <col min="11600" max="11600" width="15.42578125" style="280" customWidth="1"/>
    <col min="11601" max="11602" width="9.42578125" style="280" customWidth="1"/>
    <col min="11603" max="11603" width="50" style="280" customWidth="1"/>
    <col min="11604" max="11604" width="14" style="280" customWidth="1"/>
    <col min="11605" max="11605" width="11" style="280" customWidth="1"/>
    <col min="11606" max="11606" width="10.5703125" style="280" customWidth="1"/>
    <col min="11607" max="11607" width="13.5703125" style="280" customWidth="1"/>
    <col min="11608" max="11608" width="10.5703125" style="280" customWidth="1"/>
    <col min="11609" max="11609" width="13.140625" style="280" customWidth="1"/>
    <col min="11610" max="11610" width="15.5703125" style="280" customWidth="1"/>
    <col min="11611" max="11611" width="14.5703125" style="280" customWidth="1"/>
    <col min="11612" max="11612" width="9" style="280" customWidth="1"/>
    <col min="11613" max="11613" width="17.7109375" style="280" customWidth="1"/>
    <col min="11614" max="11844" width="9.140625" style="280"/>
    <col min="11845" max="11845" width="11.140625" style="280" customWidth="1"/>
    <col min="11846" max="11846" width="50.7109375" style="280" customWidth="1"/>
    <col min="11847" max="11847" width="6.85546875" style="280" customWidth="1"/>
    <col min="11848" max="11848" width="7.85546875" style="280" customWidth="1"/>
    <col min="11849" max="11849" width="15.85546875" style="280" customWidth="1"/>
    <col min="11850" max="11850" width="15.28515625" style="280" customWidth="1"/>
    <col min="11851" max="11851" width="17" style="280" customWidth="1"/>
    <col min="11852" max="11852" width="14" style="280" customWidth="1"/>
    <col min="11853" max="11853" width="12.28515625" style="280" customWidth="1"/>
    <col min="11854" max="11854" width="17.42578125" style="280" customWidth="1"/>
    <col min="11855" max="11855" width="14.140625" style="280" customWidth="1"/>
    <col min="11856" max="11856" width="15.42578125" style="280" customWidth="1"/>
    <col min="11857" max="11858" width="9.42578125" style="280" customWidth="1"/>
    <col min="11859" max="11859" width="50" style="280" customWidth="1"/>
    <col min="11860" max="11860" width="14" style="280" customWidth="1"/>
    <col min="11861" max="11861" width="11" style="280" customWidth="1"/>
    <col min="11862" max="11862" width="10.5703125" style="280" customWidth="1"/>
    <col min="11863" max="11863" width="13.5703125" style="280" customWidth="1"/>
    <col min="11864" max="11864" width="10.5703125" style="280" customWidth="1"/>
    <col min="11865" max="11865" width="13.140625" style="280" customWidth="1"/>
    <col min="11866" max="11866" width="15.5703125" style="280" customWidth="1"/>
    <col min="11867" max="11867" width="14.5703125" style="280" customWidth="1"/>
    <col min="11868" max="11868" width="9" style="280" customWidth="1"/>
    <col min="11869" max="11869" width="17.7109375" style="280" customWidth="1"/>
    <col min="11870" max="12100" width="9.140625" style="280"/>
    <col min="12101" max="12101" width="11.140625" style="280" customWidth="1"/>
    <col min="12102" max="12102" width="50.7109375" style="280" customWidth="1"/>
    <col min="12103" max="12103" width="6.85546875" style="280" customWidth="1"/>
    <col min="12104" max="12104" width="7.85546875" style="280" customWidth="1"/>
    <col min="12105" max="12105" width="15.85546875" style="280" customWidth="1"/>
    <col min="12106" max="12106" width="15.28515625" style="280" customWidth="1"/>
    <col min="12107" max="12107" width="17" style="280" customWidth="1"/>
    <col min="12108" max="12108" width="14" style="280" customWidth="1"/>
    <col min="12109" max="12109" width="12.28515625" style="280" customWidth="1"/>
    <col min="12110" max="12110" width="17.42578125" style="280" customWidth="1"/>
    <col min="12111" max="12111" width="14.140625" style="280" customWidth="1"/>
    <col min="12112" max="12112" width="15.42578125" style="280" customWidth="1"/>
    <col min="12113" max="12114" width="9.42578125" style="280" customWidth="1"/>
    <col min="12115" max="12115" width="50" style="280" customWidth="1"/>
    <col min="12116" max="12116" width="14" style="280" customWidth="1"/>
    <col min="12117" max="12117" width="11" style="280" customWidth="1"/>
    <col min="12118" max="12118" width="10.5703125" style="280" customWidth="1"/>
    <col min="12119" max="12119" width="13.5703125" style="280" customWidth="1"/>
    <col min="12120" max="12120" width="10.5703125" style="280" customWidth="1"/>
    <col min="12121" max="12121" width="13.140625" style="280" customWidth="1"/>
    <col min="12122" max="12122" width="15.5703125" style="280" customWidth="1"/>
    <col min="12123" max="12123" width="14.5703125" style="280" customWidth="1"/>
    <col min="12124" max="12124" width="9" style="280" customWidth="1"/>
    <col min="12125" max="12125" width="17.7109375" style="280" customWidth="1"/>
    <col min="12126" max="12356" width="9.140625" style="280"/>
    <col min="12357" max="12357" width="11.140625" style="280" customWidth="1"/>
    <col min="12358" max="12358" width="50.7109375" style="280" customWidth="1"/>
    <col min="12359" max="12359" width="6.85546875" style="280" customWidth="1"/>
    <col min="12360" max="12360" width="7.85546875" style="280" customWidth="1"/>
    <col min="12361" max="12361" width="15.85546875" style="280" customWidth="1"/>
    <col min="12362" max="12362" width="15.28515625" style="280" customWidth="1"/>
    <col min="12363" max="12363" width="17" style="280" customWidth="1"/>
    <col min="12364" max="12364" width="14" style="280" customWidth="1"/>
    <col min="12365" max="12365" width="12.28515625" style="280" customWidth="1"/>
    <col min="12366" max="12366" width="17.42578125" style="280" customWidth="1"/>
    <col min="12367" max="12367" width="14.140625" style="280" customWidth="1"/>
    <col min="12368" max="12368" width="15.42578125" style="280" customWidth="1"/>
    <col min="12369" max="12370" width="9.42578125" style="280" customWidth="1"/>
    <col min="12371" max="12371" width="50" style="280" customWidth="1"/>
    <col min="12372" max="12372" width="14" style="280" customWidth="1"/>
    <col min="12373" max="12373" width="11" style="280" customWidth="1"/>
    <col min="12374" max="12374" width="10.5703125" style="280" customWidth="1"/>
    <col min="12375" max="12375" width="13.5703125" style="280" customWidth="1"/>
    <col min="12376" max="12376" width="10.5703125" style="280" customWidth="1"/>
    <col min="12377" max="12377" width="13.140625" style="280" customWidth="1"/>
    <col min="12378" max="12378" width="15.5703125" style="280" customWidth="1"/>
    <col min="12379" max="12379" width="14.5703125" style="280" customWidth="1"/>
    <col min="12380" max="12380" width="9" style="280" customWidth="1"/>
    <col min="12381" max="12381" width="17.7109375" style="280" customWidth="1"/>
    <col min="12382" max="12612" width="9.140625" style="280"/>
    <col min="12613" max="12613" width="11.140625" style="280" customWidth="1"/>
    <col min="12614" max="12614" width="50.7109375" style="280" customWidth="1"/>
    <col min="12615" max="12615" width="6.85546875" style="280" customWidth="1"/>
    <col min="12616" max="12616" width="7.85546875" style="280" customWidth="1"/>
    <col min="12617" max="12617" width="15.85546875" style="280" customWidth="1"/>
    <col min="12618" max="12618" width="15.28515625" style="280" customWidth="1"/>
    <col min="12619" max="12619" width="17" style="280" customWidth="1"/>
    <col min="12620" max="12620" width="14" style="280" customWidth="1"/>
    <col min="12621" max="12621" width="12.28515625" style="280" customWidth="1"/>
    <col min="12622" max="12622" width="17.42578125" style="280" customWidth="1"/>
    <col min="12623" max="12623" width="14.140625" style="280" customWidth="1"/>
    <col min="12624" max="12624" width="15.42578125" style="280" customWidth="1"/>
    <col min="12625" max="12626" width="9.42578125" style="280" customWidth="1"/>
    <col min="12627" max="12627" width="50" style="280" customWidth="1"/>
    <col min="12628" max="12628" width="14" style="280" customWidth="1"/>
    <col min="12629" max="12629" width="11" style="280" customWidth="1"/>
    <col min="12630" max="12630" width="10.5703125" style="280" customWidth="1"/>
    <col min="12631" max="12631" width="13.5703125" style="280" customWidth="1"/>
    <col min="12632" max="12632" width="10.5703125" style="280" customWidth="1"/>
    <col min="12633" max="12633" width="13.140625" style="280" customWidth="1"/>
    <col min="12634" max="12634" width="15.5703125" style="280" customWidth="1"/>
    <col min="12635" max="12635" width="14.5703125" style="280" customWidth="1"/>
    <col min="12636" max="12636" width="9" style="280" customWidth="1"/>
    <col min="12637" max="12637" width="17.7109375" style="280" customWidth="1"/>
    <col min="12638" max="12868" width="9.140625" style="280"/>
    <col min="12869" max="12869" width="11.140625" style="280" customWidth="1"/>
    <col min="12870" max="12870" width="50.7109375" style="280" customWidth="1"/>
    <col min="12871" max="12871" width="6.85546875" style="280" customWidth="1"/>
    <col min="12872" max="12872" width="7.85546875" style="280" customWidth="1"/>
    <col min="12873" max="12873" width="15.85546875" style="280" customWidth="1"/>
    <col min="12874" max="12874" width="15.28515625" style="280" customWidth="1"/>
    <col min="12875" max="12875" width="17" style="280" customWidth="1"/>
    <col min="12876" max="12876" width="14" style="280" customWidth="1"/>
    <col min="12877" max="12877" width="12.28515625" style="280" customWidth="1"/>
    <col min="12878" max="12878" width="17.42578125" style="280" customWidth="1"/>
    <col min="12879" max="12879" width="14.140625" style="280" customWidth="1"/>
    <col min="12880" max="12880" width="15.42578125" style="280" customWidth="1"/>
    <col min="12881" max="12882" width="9.42578125" style="280" customWidth="1"/>
    <col min="12883" max="12883" width="50" style="280" customWidth="1"/>
    <col min="12884" max="12884" width="14" style="280" customWidth="1"/>
    <col min="12885" max="12885" width="11" style="280" customWidth="1"/>
    <col min="12886" max="12886" width="10.5703125" style="280" customWidth="1"/>
    <col min="12887" max="12887" width="13.5703125" style="280" customWidth="1"/>
    <col min="12888" max="12888" width="10.5703125" style="280" customWidth="1"/>
    <col min="12889" max="12889" width="13.140625" style="280" customWidth="1"/>
    <col min="12890" max="12890" width="15.5703125" style="280" customWidth="1"/>
    <col min="12891" max="12891" width="14.5703125" style="280" customWidth="1"/>
    <col min="12892" max="12892" width="9" style="280" customWidth="1"/>
    <col min="12893" max="12893" width="17.7109375" style="280" customWidth="1"/>
    <col min="12894" max="13124" width="9.140625" style="280"/>
    <col min="13125" max="13125" width="11.140625" style="280" customWidth="1"/>
    <col min="13126" max="13126" width="50.7109375" style="280" customWidth="1"/>
    <col min="13127" max="13127" width="6.85546875" style="280" customWidth="1"/>
    <col min="13128" max="13128" width="7.85546875" style="280" customWidth="1"/>
    <col min="13129" max="13129" width="15.85546875" style="280" customWidth="1"/>
    <col min="13130" max="13130" width="15.28515625" style="280" customWidth="1"/>
    <col min="13131" max="13131" width="17" style="280" customWidth="1"/>
    <col min="13132" max="13132" width="14" style="280" customWidth="1"/>
    <col min="13133" max="13133" width="12.28515625" style="280" customWidth="1"/>
    <col min="13134" max="13134" width="17.42578125" style="280" customWidth="1"/>
    <col min="13135" max="13135" width="14.140625" style="280" customWidth="1"/>
    <col min="13136" max="13136" width="15.42578125" style="280" customWidth="1"/>
    <col min="13137" max="13138" width="9.42578125" style="280" customWidth="1"/>
    <col min="13139" max="13139" width="50" style="280" customWidth="1"/>
    <col min="13140" max="13140" width="14" style="280" customWidth="1"/>
    <col min="13141" max="13141" width="11" style="280" customWidth="1"/>
    <col min="13142" max="13142" width="10.5703125" style="280" customWidth="1"/>
    <col min="13143" max="13143" width="13.5703125" style="280" customWidth="1"/>
    <col min="13144" max="13144" width="10.5703125" style="280" customWidth="1"/>
    <col min="13145" max="13145" width="13.140625" style="280" customWidth="1"/>
    <col min="13146" max="13146" width="15.5703125" style="280" customWidth="1"/>
    <col min="13147" max="13147" width="14.5703125" style="280" customWidth="1"/>
    <col min="13148" max="13148" width="9" style="280" customWidth="1"/>
    <col min="13149" max="13149" width="17.7109375" style="280" customWidth="1"/>
    <col min="13150" max="13380" width="9.140625" style="280"/>
    <col min="13381" max="13381" width="11.140625" style="280" customWidth="1"/>
    <col min="13382" max="13382" width="50.7109375" style="280" customWidth="1"/>
    <col min="13383" max="13383" width="6.85546875" style="280" customWidth="1"/>
    <col min="13384" max="13384" width="7.85546875" style="280" customWidth="1"/>
    <col min="13385" max="13385" width="15.85546875" style="280" customWidth="1"/>
    <col min="13386" max="13386" width="15.28515625" style="280" customWidth="1"/>
    <col min="13387" max="13387" width="17" style="280" customWidth="1"/>
    <col min="13388" max="13388" width="14" style="280" customWidth="1"/>
    <col min="13389" max="13389" width="12.28515625" style="280" customWidth="1"/>
    <col min="13390" max="13390" width="17.42578125" style="280" customWidth="1"/>
    <col min="13391" max="13391" width="14.140625" style="280" customWidth="1"/>
    <col min="13392" max="13392" width="15.42578125" style="280" customWidth="1"/>
    <col min="13393" max="13394" width="9.42578125" style="280" customWidth="1"/>
    <col min="13395" max="13395" width="50" style="280" customWidth="1"/>
    <col min="13396" max="13396" width="14" style="280" customWidth="1"/>
    <col min="13397" max="13397" width="11" style="280" customWidth="1"/>
    <col min="13398" max="13398" width="10.5703125" style="280" customWidth="1"/>
    <col min="13399" max="13399" width="13.5703125" style="280" customWidth="1"/>
    <col min="13400" max="13400" width="10.5703125" style="280" customWidth="1"/>
    <col min="13401" max="13401" width="13.140625" style="280" customWidth="1"/>
    <col min="13402" max="13402" width="15.5703125" style="280" customWidth="1"/>
    <col min="13403" max="13403" width="14.5703125" style="280" customWidth="1"/>
    <col min="13404" max="13404" width="9" style="280" customWidth="1"/>
    <col min="13405" max="13405" width="17.7109375" style="280" customWidth="1"/>
    <col min="13406" max="13636" width="9.140625" style="280"/>
    <col min="13637" max="13637" width="11.140625" style="280" customWidth="1"/>
    <col min="13638" max="13638" width="50.7109375" style="280" customWidth="1"/>
    <col min="13639" max="13639" width="6.85546875" style="280" customWidth="1"/>
    <col min="13640" max="13640" width="7.85546875" style="280" customWidth="1"/>
    <col min="13641" max="13641" width="15.85546875" style="280" customWidth="1"/>
    <col min="13642" max="13642" width="15.28515625" style="280" customWidth="1"/>
    <col min="13643" max="13643" width="17" style="280" customWidth="1"/>
    <col min="13644" max="13644" width="14" style="280" customWidth="1"/>
    <col min="13645" max="13645" width="12.28515625" style="280" customWidth="1"/>
    <col min="13646" max="13646" width="17.42578125" style="280" customWidth="1"/>
    <col min="13647" max="13647" width="14.140625" style="280" customWidth="1"/>
    <col min="13648" max="13648" width="15.42578125" style="280" customWidth="1"/>
    <col min="13649" max="13650" width="9.42578125" style="280" customWidth="1"/>
    <col min="13651" max="13651" width="50" style="280" customWidth="1"/>
    <col min="13652" max="13652" width="14" style="280" customWidth="1"/>
    <col min="13653" max="13653" width="11" style="280" customWidth="1"/>
    <col min="13654" max="13654" width="10.5703125" style="280" customWidth="1"/>
    <col min="13655" max="13655" width="13.5703125" style="280" customWidth="1"/>
    <col min="13656" max="13656" width="10.5703125" style="280" customWidth="1"/>
    <col min="13657" max="13657" width="13.140625" style="280" customWidth="1"/>
    <col min="13658" max="13658" width="15.5703125" style="280" customWidth="1"/>
    <col min="13659" max="13659" width="14.5703125" style="280" customWidth="1"/>
    <col min="13660" max="13660" width="9" style="280" customWidth="1"/>
    <col min="13661" max="13661" width="17.7109375" style="280" customWidth="1"/>
    <col min="13662" max="13892" width="9.140625" style="280"/>
    <col min="13893" max="13893" width="11.140625" style="280" customWidth="1"/>
    <col min="13894" max="13894" width="50.7109375" style="280" customWidth="1"/>
    <col min="13895" max="13895" width="6.85546875" style="280" customWidth="1"/>
    <col min="13896" max="13896" width="7.85546875" style="280" customWidth="1"/>
    <col min="13897" max="13897" width="15.85546875" style="280" customWidth="1"/>
    <col min="13898" max="13898" width="15.28515625" style="280" customWidth="1"/>
    <col min="13899" max="13899" width="17" style="280" customWidth="1"/>
    <col min="13900" max="13900" width="14" style="280" customWidth="1"/>
    <col min="13901" max="13901" width="12.28515625" style="280" customWidth="1"/>
    <col min="13902" max="13902" width="17.42578125" style="280" customWidth="1"/>
    <col min="13903" max="13903" width="14.140625" style="280" customWidth="1"/>
    <col min="13904" max="13904" width="15.42578125" style="280" customWidth="1"/>
    <col min="13905" max="13906" width="9.42578125" style="280" customWidth="1"/>
    <col min="13907" max="13907" width="50" style="280" customWidth="1"/>
    <col min="13908" max="13908" width="14" style="280" customWidth="1"/>
    <col min="13909" max="13909" width="11" style="280" customWidth="1"/>
    <col min="13910" max="13910" width="10.5703125" style="280" customWidth="1"/>
    <col min="13911" max="13911" width="13.5703125" style="280" customWidth="1"/>
    <col min="13912" max="13912" width="10.5703125" style="280" customWidth="1"/>
    <col min="13913" max="13913" width="13.140625" style="280" customWidth="1"/>
    <col min="13914" max="13914" width="15.5703125" style="280" customWidth="1"/>
    <col min="13915" max="13915" width="14.5703125" style="280" customWidth="1"/>
    <col min="13916" max="13916" width="9" style="280" customWidth="1"/>
    <col min="13917" max="13917" width="17.7109375" style="280" customWidth="1"/>
    <col min="13918" max="14148" width="9.140625" style="280"/>
    <col min="14149" max="14149" width="11.140625" style="280" customWidth="1"/>
    <col min="14150" max="14150" width="50.7109375" style="280" customWidth="1"/>
    <col min="14151" max="14151" width="6.85546875" style="280" customWidth="1"/>
    <col min="14152" max="14152" width="7.85546875" style="280" customWidth="1"/>
    <col min="14153" max="14153" width="15.85546875" style="280" customWidth="1"/>
    <col min="14154" max="14154" width="15.28515625" style="280" customWidth="1"/>
    <col min="14155" max="14155" width="17" style="280" customWidth="1"/>
    <col min="14156" max="14156" width="14" style="280" customWidth="1"/>
    <col min="14157" max="14157" width="12.28515625" style="280" customWidth="1"/>
    <col min="14158" max="14158" width="17.42578125" style="280" customWidth="1"/>
    <col min="14159" max="14159" width="14.140625" style="280" customWidth="1"/>
    <col min="14160" max="14160" width="15.42578125" style="280" customWidth="1"/>
    <col min="14161" max="14162" width="9.42578125" style="280" customWidth="1"/>
    <col min="14163" max="14163" width="50" style="280" customWidth="1"/>
    <col min="14164" max="14164" width="14" style="280" customWidth="1"/>
    <col min="14165" max="14165" width="11" style="280" customWidth="1"/>
    <col min="14166" max="14166" width="10.5703125" style="280" customWidth="1"/>
    <col min="14167" max="14167" width="13.5703125" style="280" customWidth="1"/>
    <col min="14168" max="14168" width="10.5703125" style="280" customWidth="1"/>
    <col min="14169" max="14169" width="13.140625" style="280" customWidth="1"/>
    <col min="14170" max="14170" width="15.5703125" style="280" customWidth="1"/>
    <col min="14171" max="14171" width="14.5703125" style="280" customWidth="1"/>
    <col min="14172" max="14172" width="9" style="280" customWidth="1"/>
    <col min="14173" max="14173" width="17.7109375" style="280" customWidth="1"/>
    <col min="14174" max="14404" width="9.140625" style="280"/>
    <col min="14405" max="14405" width="11.140625" style="280" customWidth="1"/>
    <col min="14406" max="14406" width="50.7109375" style="280" customWidth="1"/>
    <col min="14407" max="14407" width="6.85546875" style="280" customWidth="1"/>
    <col min="14408" max="14408" width="7.85546875" style="280" customWidth="1"/>
    <col min="14409" max="14409" width="15.85546875" style="280" customWidth="1"/>
    <col min="14410" max="14410" width="15.28515625" style="280" customWidth="1"/>
    <col min="14411" max="14411" width="17" style="280" customWidth="1"/>
    <col min="14412" max="14412" width="14" style="280" customWidth="1"/>
    <col min="14413" max="14413" width="12.28515625" style="280" customWidth="1"/>
    <col min="14414" max="14414" width="17.42578125" style="280" customWidth="1"/>
    <col min="14415" max="14415" width="14.140625" style="280" customWidth="1"/>
    <col min="14416" max="14416" width="15.42578125" style="280" customWidth="1"/>
    <col min="14417" max="14418" width="9.42578125" style="280" customWidth="1"/>
    <col min="14419" max="14419" width="50" style="280" customWidth="1"/>
    <col min="14420" max="14420" width="14" style="280" customWidth="1"/>
    <col min="14421" max="14421" width="11" style="280" customWidth="1"/>
    <col min="14422" max="14422" width="10.5703125" style="280" customWidth="1"/>
    <col min="14423" max="14423" width="13.5703125" style="280" customWidth="1"/>
    <col min="14424" max="14424" width="10.5703125" style="280" customWidth="1"/>
    <col min="14425" max="14425" width="13.140625" style="280" customWidth="1"/>
    <col min="14426" max="14426" width="15.5703125" style="280" customWidth="1"/>
    <col min="14427" max="14427" width="14.5703125" style="280" customWidth="1"/>
    <col min="14428" max="14428" width="9" style="280" customWidth="1"/>
    <col min="14429" max="14429" width="17.7109375" style="280" customWidth="1"/>
    <col min="14430" max="14660" width="9.140625" style="280"/>
    <col min="14661" max="14661" width="11.140625" style="280" customWidth="1"/>
    <col min="14662" max="14662" width="50.7109375" style="280" customWidth="1"/>
    <col min="14663" max="14663" width="6.85546875" style="280" customWidth="1"/>
    <col min="14664" max="14664" width="7.85546875" style="280" customWidth="1"/>
    <col min="14665" max="14665" width="15.85546875" style="280" customWidth="1"/>
    <col min="14666" max="14666" width="15.28515625" style="280" customWidth="1"/>
    <col min="14667" max="14667" width="17" style="280" customWidth="1"/>
    <col min="14668" max="14668" width="14" style="280" customWidth="1"/>
    <col min="14669" max="14669" width="12.28515625" style="280" customWidth="1"/>
    <col min="14670" max="14670" width="17.42578125" style="280" customWidth="1"/>
    <col min="14671" max="14671" width="14.140625" style="280" customWidth="1"/>
    <col min="14672" max="14672" width="15.42578125" style="280" customWidth="1"/>
    <col min="14673" max="14674" width="9.42578125" style="280" customWidth="1"/>
    <col min="14675" max="14675" width="50" style="280" customWidth="1"/>
    <col min="14676" max="14676" width="14" style="280" customWidth="1"/>
    <col min="14677" max="14677" width="11" style="280" customWidth="1"/>
    <col min="14678" max="14678" width="10.5703125" style="280" customWidth="1"/>
    <col min="14679" max="14679" width="13.5703125" style="280" customWidth="1"/>
    <col min="14680" max="14680" width="10.5703125" style="280" customWidth="1"/>
    <col min="14681" max="14681" width="13.140625" style="280" customWidth="1"/>
    <col min="14682" max="14682" width="15.5703125" style="280" customWidth="1"/>
    <col min="14683" max="14683" width="14.5703125" style="280" customWidth="1"/>
    <col min="14684" max="14684" width="9" style="280" customWidth="1"/>
    <col min="14685" max="14685" width="17.7109375" style="280" customWidth="1"/>
    <col min="14686" max="14916" width="9.140625" style="280"/>
    <col min="14917" max="14917" width="11.140625" style="280" customWidth="1"/>
    <col min="14918" max="14918" width="50.7109375" style="280" customWidth="1"/>
    <col min="14919" max="14919" width="6.85546875" style="280" customWidth="1"/>
    <col min="14920" max="14920" width="7.85546875" style="280" customWidth="1"/>
    <col min="14921" max="14921" width="15.85546875" style="280" customWidth="1"/>
    <col min="14922" max="14922" width="15.28515625" style="280" customWidth="1"/>
    <col min="14923" max="14923" width="17" style="280" customWidth="1"/>
    <col min="14924" max="14924" width="14" style="280" customWidth="1"/>
    <col min="14925" max="14925" width="12.28515625" style="280" customWidth="1"/>
    <col min="14926" max="14926" width="17.42578125" style="280" customWidth="1"/>
    <col min="14927" max="14927" width="14.140625" style="280" customWidth="1"/>
    <col min="14928" max="14928" width="15.42578125" style="280" customWidth="1"/>
    <col min="14929" max="14930" width="9.42578125" style="280" customWidth="1"/>
    <col min="14931" max="14931" width="50" style="280" customWidth="1"/>
    <col min="14932" max="14932" width="14" style="280" customWidth="1"/>
    <col min="14933" max="14933" width="11" style="280" customWidth="1"/>
    <col min="14934" max="14934" width="10.5703125" style="280" customWidth="1"/>
    <col min="14935" max="14935" width="13.5703125" style="280" customWidth="1"/>
    <col min="14936" max="14936" width="10.5703125" style="280" customWidth="1"/>
    <col min="14937" max="14937" width="13.140625" style="280" customWidth="1"/>
    <col min="14938" max="14938" width="15.5703125" style="280" customWidth="1"/>
    <col min="14939" max="14939" width="14.5703125" style="280" customWidth="1"/>
    <col min="14940" max="14940" width="9" style="280" customWidth="1"/>
    <col min="14941" max="14941" width="17.7109375" style="280" customWidth="1"/>
    <col min="14942" max="15172" width="9.140625" style="280"/>
    <col min="15173" max="15173" width="11.140625" style="280" customWidth="1"/>
    <col min="15174" max="15174" width="50.7109375" style="280" customWidth="1"/>
    <col min="15175" max="15175" width="6.85546875" style="280" customWidth="1"/>
    <col min="15176" max="15176" width="7.85546875" style="280" customWidth="1"/>
    <col min="15177" max="15177" width="15.85546875" style="280" customWidth="1"/>
    <col min="15178" max="15178" width="15.28515625" style="280" customWidth="1"/>
    <col min="15179" max="15179" width="17" style="280" customWidth="1"/>
    <col min="15180" max="15180" width="14" style="280" customWidth="1"/>
    <col min="15181" max="15181" width="12.28515625" style="280" customWidth="1"/>
    <col min="15182" max="15182" width="17.42578125" style="280" customWidth="1"/>
    <col min="15183" max="15183" width="14.140625" style="280" customWidth="1"/>
    <col min="15184" max="15184" width="15.42578125" style="280" customWidth="1"/>
    <col min="15185" max="15186" width="9.42578125" style="280" customWidth="1"/>
    <col min="15187" max="15187" width="50" style="280" customWidth="1"/>
    <col min="15188" max="15188" width="14" style="280" customWidth="1"/>
    <col min="15189" max="15189" width="11" style="280" customWidth="1"/>
    <col min="15190" max="15190" width="10.5703125" style="280" customWidth="1"/>
    <col min="15191" max="15191" width="13.5703125" style="280" customWidth="1"/>
    <col min="15192" max="15192" width="10.5703125" style="280" customWidth="1"/>
    <col min="15193" max="15193" width="13.140625" style="280" customWidth="1"/>
    <col min="15194" max="15194" width="15.5703125" style="280" customWidth="1"/>
    <col min="15195" max="15195" width="14.5703125" style="280" customWidth="1"/>
    <col min="15196" max="15196" width="9" style="280" customWidth="1"/>
    <col min="15197" max="15197" width="17.7109375" style="280" customWidth="1"/>
    <col min="15198" max="15428" width="9.140625" style="280"/>
    <col min="15429" max="15429" width="11.140625" style="280" customWidth="1"/>
    <col min="15430" max="15430" width="50.7109375" style="280" customWidth="1"/>
    <col min="15431" max="15431" width="6.85546875" style="280" customWidth="1"/>
    <col min="15432" max="15432" width="7.85546875" style="280" customWidth="1"/>
    <col min="15433" max="15433" width="15.85546875" style="280" customWidth="1"/>
    <col min="15434" max="15434" width="15.28515625" style="280" customWidth="1"/>
    <col min="15435" max="15435" width="17" style="280" customWidth="1"/>
    <col min="15436" max="15436" width="14" style="280" customWidth="1"/>
    <col min="15437" max="15437" width="12.28515625" style="280" customWidth="1"/>
    <col min="15438" max="15438" width="17.42578125" style="280" customWidth="1"/>
    <col min="15439" max="15439" width="14.140625" style="280" customWidth="1"/>
    <col min="15440" max="15440" width="15.42578125" style="280" customWidth="1"/>
    <col min="15441" max="15442" width="9.42578125" style="280" customWidth="1"/>
    <col min="15443" max="15443" width="50" style="280" customWidth="1"/>
    <col min="15444" max="15444" width="14" style="280" customWidth="1"/>
    <col min="15445" max="15445" width="11" style="280" customWidth="1"/>
    <col min="15446" max="15446" width="10.5703125" style="280" customWidth="1"/>
    <col min="15447" max="15447" width="13.5703125" style="280" customWidth="1"/>
    <col min="15448" max="15448" width="10.5703125" style="280" customWidth="1"/>
    <col min="15449" max="15449" width="13.140625" style="280" customWidth="1"/>
    <col min="15450" max="15450" width="15.5703125" style="280" customWidth="1"/>
    <col min="15451" max="15451" width="14.5703125" style="280" customWidth="1"/>
    <col min="15452" max="15452" width="9" style="280" customWidth="1"/>
    <col min="15453" max="15453" width="17.7109375" style="280" customWidth="1"/>
    <col min="15454" max="15684" width="9.140625" style="280"/>
    <col min="15685" max="15685" width="11.140625" style="280" customWidth="1"/>
    <col min="15686" max="15686" width="50.7109375" style="280" customWidth="1"/>
    <col min="15687" max="15687" width="6.85546875" style="280" customWidth="1"/>
    <col min="15688" max="15688" width="7.85546875" style="280" customWidth="1"/>
    <col min="15689" max="15689" width="15.85546875" style="280" customWidth="1"/>
    <col min="15690" max="15690" width="15.28515625" style="280" customWidth="1"/>
    <col min="15691" max="15691" width="17" style="280" customWidth="1"/>
    <col min="15692" max="15692" width="14" style="280" customWidth="1"/>
    <col min="15693" max="15693" width="12.28515625" style="280" customWidth="1"/>
    <col min="15694" max="15694" width="17.42578125" style="280" customWidth="1"/>
    <col min="15695" max="15695" width="14.140625" style="280" customWidth="1"/>
    <col min="15696" max="15696" width="15.42578125" style="280" customWidth="1"/>
    <col min="15697" max="15698" width="9.42578125" style="280" customWidth="1"/>
    <col min="15699" max="15699" width="50" style="280" customWidth="1"/>
    <col min="15700" max="15700" width="14" style="280" customWidth="1"/>
    <col min="15701" max="15701" width="11" style="280" customWidth="1"/>
    <col min="15702" max="15702" width="10.5703125" style="280" customWidth="1"/>
    <col min="15703" max="15703" width="13.5703125" style="280" customWidth="1"/>
    <col min="15704" max="15704" width="10.5703125" style="280" customWidth="1"/>
    <col min="15705" max="15705" width="13.140625" style="280" customWidth="1"/>
    <col min="15706" max="15706" width="15.5703125" style="280" customWidth="1"/>
    <col min="15707" max="15707" width="14.5703125" style="280" customWidth="1"/>
    <col min="15708" max="15708" width="9" style="280" customWidth="1"/>
    <col min="15709" max="15709" width="17.7109375" style="280" customWidth="1"/>
    <col min="15710" max="15940" width="9.140625" style="280"/>
    <col min="15941" max="15941" width="11.140625" style="280" customWidth="1"/>
    <col min="15942" max="15942" width="50.7109375" style="280" customWidth="1"/>
    <col min="15943" max="15943" width="6.85546875" style="280" customWidth="1"/>
    <col min="15944" max="15944" width="7.85546875" style="280" customWidth="1"/>
    <col min="15945" max="15945" width="15.85546875" style="280" customWidth="1"/>
    <col min="15946" max="15946" width="15.28515625" style="280" customWidth="1"/>
    <col min="15947" max="15947" width="17" style="280" customWidth="1"/>
    <col min="15948" max="15948" width="14" style="280" customWidth="1"/>
    <col min="15949" max="15949" width="12.28515625" style="280" customWidth="1"/>
    <col min="15950" max="15950" width="17.42578125" style="280" customWidth="1"/>
    <col min="15951" max="15951" width="14.140625" style="280" customWidth="1"/>
    <col min="15952" max="15952" width="15.42578125" style="280" customWidth="1"/>
    <col min="15953" max="15954" width="9.42578125" style="280" customWidth="1"/>
    <col min="15955" max="15955" width="50" style="280" customWidth="1"/>
    <col min="15956" max="15956" width="14" style="280" customWidth="1"/>
    <col min="15957" max="15957" width="11" style="280" customWidth="1"/>
    <col min="15958" max="15958" width="10.5703125" style="280" customWidth="1"/>
    <col min="15959" max="15959" width="13.5703125" style="280" customWidth="1"/>
    <col min="15960" max="15960" width="10.5703125" style="280" customWidth="1"/>
    <col min="15961" max="15961" width="13.140625" style="280" customWidth="1"/>
    <col min="15962" max="15962" width="15.5703125" style="280" customWidth="1"/>
    <col min="15963" max="15963" width="14.5703125" style="280" customWidth="1"/>
    <col min="15964" max="15964" width="9" style="280" customWidth="1"/>
    <col min="15965" max="15965" width="17.7109375" style="280" customWidth="1"/>
    <col min="15966" max="16196" width="9.140625" style="280"/>
    <col min="16197" max="16197" width="11.140625" style="280" customWidth="1"/>
    <col min="16198" max="16198" width="50.7109375" style="280" customWidth="1"/>
    <col min="16199" max="16199" width="6.85546875" style="280" customWidth="1"/>
    <col min="16200" max="16200" width="7.85546875" style="280" customWidth="1"/>
    <col min="16201" max="16201" width="15.85546875" style="280" customWidth="1"/>
    <col min="16202" max="16202" width="15.28515625" style="280" customWidth="1"/>
    <col min="16203" max="16203" width="17" style="280" customWidth="1"/>
    <col min="16204" max="16204" width="14" style="280" customWidth="1"/>
    <col min="16205" max="16205" width="12.28515625" style="280" customWidth="1"/>
    <col min="16206" max="16206" width="17.42578125" style="280" customWidth="1"/>
    <col min="16207" max="16207" width="14.140625" style="280" customWidth="1"/>
    <col min="16208" max="16208" width="15.42578125" style="280" customWidth="1"/>
    <col min="16209" max="16210" width="9.42578125" style="280" customWidth="1"/>
    <col min="16211" max="16211" width="50" style="280" customWidth="1"/>
    <col min="16212" max="16212" width="14" style="280" customWidth="1"/>
    <col min="16213" max="16213" width="11" style="280" customWidth="1"/>
    <col min="16214" max="16214" width="10.5703125" style="280" customWidth="1"/>
    <col min="16215" max="16215" width="13.5703125" style="280" customWidth="1"/>
    <col min="16216" max="16216" width="10.5703125" style="280" customWidth="1"/>
    <col min="16217" max="16217" width="13.140625" style="280" customWidth="1"/>
    <col min="16218" max="16218" width="15.5703125" style="280" customWidth="1"/>
    <col min="16219" max="16219" width="14.5703125" style="280" customWidth="1"/>
    <col min="16220" max="16220" width="9" style="280" customWidth="1"/>
    <col min="16221" max="16221" width="17.7109375" style="280" customWidth="1"/>
    <col min="16222" max="16384" width="9.140625" style="280"/>
  </cols>
  <sheetData>
    <row r="1" spans="1:100" ht="28.5" x14ac:dyDescent="0.2">
      <c r="A1" s="654" t="s">
        <v>505</v>
      </c>
      <c r="B1" s="654" t="s">
        <v>12</v>
      </c>
      <c r="C1" s="279" t="s">
        <v>507</v>
      </c>
      <c r="D1" s="654" t="s">
        <v>454</v>
      </c>
      <c r="E1" s="645" t="s">
        <v>884</v>
      </c>
      <c r="F1" s="646"/>
      <c r="G1" s="646"/>
      <c r="H1" s="646"/>
      <c r="I1" s="647"/>
      <c r="J1" s="645" t="s">
        <v>885</v>
      </c>
      <c r="K1" s="646"/>
      <c r="L1" s="646"/>
      <c r="M1" s="646"/>
      <c r="N1" s="647"/>
      <c r="O1" s="645" t="s">
        <v>886</v>
      </c>
      <c r="P1" s="646"/>
      <c r="Q1" s="646"/>
      <c r="R1" s="646"/>
      <c r="S1" s="647"/>
      <c r="T1" s="645" t="s">
        <v>887</v>
      </c>
      <c r="U1" s="646"/>
      <c r="V1" s="646"/>
      <c r="W1" s="646"/>
      <c r="X1" s="647"/>
      <c r="Y1" s="655" t="s">
        <v>888</v>
      </c>
      <c r="Z1" s="656"/>
      <c r="AA1" s="656"/>
      <c r="AB1" s="656"/>
      <c r="AC1" s="656"/>
      <c r="AD1" s="656"/>
      <c r="AE1" s="656"/>
      <c r="AF1" s="656"/>
      <c r="AG1" s="656"/>
      <c r="AH1" s="656"/>
      <c r="AI1" s="656"/>
      <c r="AJ1" s="656"/>
      <c r="AK1" s="656"/>
      <c r="AL1" s="656"/>
      <c r="AM1" s="656"/>
      <c r="AN1" s="656"/>
      <c r="AO1" s="656"/>
      <c r="AP1" s="656"/>
      <c r="AQ1" s="656"/>
      <c r="AR1" s="656"/>
      <c r="AS1" s="656"/>
      <c r="AT1" s="656"/>
      <c r="AU1" s="656"/>
      <c r="AV1" s="656"/>
      <c r="AW1" s="654" t="s">
        <v>505</v>
      </c>
      <c r="AX1" s="654" t="s">
        <v>12</v>
      </c>
      <c r="AY1" s="645" t="s">
        <v>893</v>
      </c>
      <c r="AZ1" s="646"/>
      <c r="BA1" s="646"/>
      <c r="BB1" s="646"/>
      <c r="BC1" s="647"/>
      <c r="BD1" s="645" t="s">
        <v>894</v>
      </c>
      <c r="BE1" s="646"/>
      <c r="BF1" s="646"/>
      <c r="BG1" s="646"/>
      <c r="BH1" s="647"/>
      <c r="BI1" s="655" t="s">
        <v>895</v>
      </c>
      <c r="BJ1" s="656"/>
      <c r="BK1" s="656"/>
      <c r="BL1" s="656"/>
      <c r="BM1" s="656"/>
      <c r="BN1" s="656"/>
      <c r="BO1" s="656"/>
      <c r="BP1" s="656"/>
      <c r="BQ1" s="656"/>
      <c r="BR1" s="656"/>
      <c r="BS1" s="656"/>
      <c r="BT1" s="656"/>
      <c r="BU1" s="656"/>
      <c r="BV1" s="656"/>
      <c r="BW1" s="657"/>
      <c r="BX1" s="658" t="s">
        <v>902</v>
      </c>
      <c r="BY1" s="659"/>
      <c r="BZ1" s="659"/>
      <c r="CA1" s="659"/>
      <c r="CB1" s="659"/>
      <c r="CC1" s="659"/>
      <c r="CD1" s="659"/>
      <c r="CE1" s="659"/>
      <c r="CF1" s="659"/>
      <c r="CG1" s="659"/>
      <c r="CH1" s="659"/>
      <c r="CI1" s="659"/>
      <c r="CJ1" s="659"/>
      <c r="CK1" s="659"/>
      <c r="CL1" s="660"/>
      <c r="CM1" s="644" t="s">
        <v>647</v>
      </c>
      <c r="CN1" s="644"/>
      <c r="CO1" s="644"/>
      <c r="CP1" s="644"/>
      <c r="CQ1" s="644"/>
    </row>
    <row r="2" spans="1:100" ht="36" customHeight="1" x14ac:dyDescent="0.2">
      <c r="A2" s="654"/>
      <c r="B2" s="654"/>
      <c r="C2" s="654" t="s">
        <v>506</v>
      </c>
      <c r="D2" s="654"/>
      <c r="E2" s="648"/>
      <c r="F2" s="649"/>
      <c r="G2" s="649"/>
      <c r="H2" s="649"/>
      <c r="I2" s="650"/>
      <c r="J2" s="648"/>
      <c r="K2" s="649"/>
      <c r="L2" s="649"/>
      <c r="M2" s="649"/>
      <c r="N2" s="650"/>
      <c r="O2" s="648"/>
      <c r="P2" s="649"/>
      <c r="Q2" s="649"/>
      <c r="R2" s="649"/>
      <c r="S2" s="650"/>
      <c r="T2" s="648"/>
      <c r="U2" s="649"/>
      <c r="V2" s="649"/>
      <c r="W2" s="649"/>
      <c r="X2" s="650"/>
      <c r="Y2" s="655" t="s">
        <v>889</v>
      </c>
      <c r="Z2" s="656"/>
      <c r="AA2" s="656"/>
      <c r="AB2" s="656"/>
      <c r="AC2" s="657"/>
      <c r="AD2" s="655" t="s">
        <v>890</v>
      </c>
      <c r="AE2" s="656"/>
      <c r="AF2" s="656"/>
      <c r="AG2" s="656"/>
      <c r="AH2" s="657"/>
      <c r="AI2" s="655" t="s">
        <v>891</v>
      </c>
      <c r="AJ2" s="656"/>
      <c r="AK2" s="656"/>
      <c r="AL2" s="656"/>
      <c r="AM2" s="657"/>
      <c r="AN2" s="655" t="s">
        <v>892</v>
      </c>
      <c r="AO2" s="656"/>
      <c r="AP2" s="656"/>
      <c r="AQ2" s="656"/>
      <c r="AR2" s="657"/>
      <c r="AS2" s="655" t="s">
        <v>995</v>
      </c>
      <c r="AT2" s="656"/>
      <c r="AU2" s="656"/>
      <c r="AV2" s="657"/>
      <c r="AW2" s="654"/>
      <c r="AX2" s="654"/>
      <c r="AY2" s="648"/>
      <c r="AZ2" s="649"/>
      <c r="BA2" s="649"/>
      <c r="BB2" s="649"/>
      <c r="BC2" s="650"/>
      <c r="BD2" s="648"/>
      <c r="BE2" s="649"/>
      <c r="BF2" s="649"/>
      <c r="BG2" s="649"/>
      <c r="BH2" s="650"/>
      <c r="BI2" s="655" t="s">
        <v>896</v>
      </c>
      <c r="BJ2" s="656"/>
      <c r="BK2" s="656"/>
      <c r="BL2" s="656"/>
      <c r="BM2" s="657"/>
      <c r="BN2" s="655" t="s">
        <v>897</v>
      </c>
      <c r="BO2" s="656"/>
      <c r="BP2" s="656"/>
      <c r="BQ2" s="656"/>
      <c r="BR2" s="657"/>
      <c r="BS2" s="655" t="s">
        <v>898</v>
      </c>
      <c r="BT2" s="656"/>
      <c r="BU2" s="656"/>
      <c r="BV2" s="656"/>
      <c r="BW2" s="657"/>
      <c r="BX2" s="658" t="s">
        <v>899</v>
      </c>
      <c r="BY2" s="659"/>
      <c r="BZ2" s="659"/>
      <c r="CA2" s="659"/>
      <c r="CB2" s="660"/>
      <c r="CC2" s="658" t="s">
        <v>900</v>
      </c>
      <c r="CD2" s="659"/>
      <c r="CE2" s="659"/>
      <c r="CF2" s="659"/>
      <c r="CG2" s="660"/>
      <c r="CH2" s="658" t="s">
        <v>901</v>
      </c>
      <c r="CI2" s="659"/>
      <c r="CJ2" s="659"/>
      <c r="CK2" s="659"/>
      <c r="CL2" s="660"/>
      <c r="CM2" s="644"/>
      <c r="CN2" s="644"/>
      <c r="CO2" s="644"/>
      <c r="CP2" s="644"/>
      <c r="CQ2" s="644"/>
    </row>
    <row r="3" spans="1:100" ht="229.5" x14ac:dyDescent="0.2">
      <c r="A3" s="654"/>
      <c r="B3" s="654"/>
      <c r="C3" s="654"/>
      <c r="D3" s="279"/>
      <c r="E3" s="281" t="s">
        <v>567</v>
      </c>
      <c r="F3" s="359" t="s">
        <v>611</v>
      </c>
      <c r="G3" s="518" t="s">
        <v>813</v>
      </c>
      <c r="H3" s="518" t="s">
        <v>849</v>
      </c>
      <c r="I3" s="537" t="s">
        <v>850</v>
      </c>
      <c r="J3" s="281" t="s">
        <v>567</v>
      </c>
      <c r="K3" s="518" t="s">
        <v>611</v>
      </c>
      <c r="L3" s="518" t="s">
        <v>813</v>
      </c>
      <c r="M3" s="518" t="s">
        <v>849</v>
      </c>
      <c r="N3" s="537" t="s">
        <v>850</v>
      </c>
      <c r="O3" s="281" t="s">
        <v>567</v>
      </c>
      <c r="P3" s="518" t="s">
        <v>611</v>
      </c>
      <c r="Q3" s="518" t="s">
        <v>813</v>
      </c>
      <c r="R3" s="518" t="s">
        <v>849</v>
      </c>
      <c r="S3" s="537" t="s">
        <v>850</v>
      </c>
      <c r="T3" s="281" t="s">
        <v>567</v>
      </c>
      <c r="U3" s="518" t="s">
        <v>611</v>
      </c>
      <c r="V3" s="518" t="s">
        <v>813</v>
      </c>
      <c r="W3" s="518" t="s">
        <v>849</v>
      </c>
      <c r="X3" s="537" t="s">
        <v>850</v>
      </c>
      <c r="Y3" s="281" t="s">
        <v>567</v>
      </c>
      <c r="Z3" s="518" t="s">
        <v>611</v>
      </c>
      <c r="AA3" s="518" t="s">
        <v>813</v>
      </c>
      <c r="AB3" s="518" t="s">
        <v>849</v>
      </c>
      <c r="AC3" s="537" t="s">
        <v>850</v>
      </c>
      <c r="AD3" s="281" t="s">
        <v>567</v>
      </c>
      <c r="AE3" s="518" t="s">
        <v>611</v>
      </c>
      <c r="AF3" s="518" t="s">
        <v>813</v>
      </c>
      <c r="AG3" s="518" t="s">
        <v>849</v>
      </c>
      <c r="AH3" s="537" t="s">
        <v>850</v>
      </c>
      <c r="AI3" s="281" t="s">
        <v>567</v>
      </c>
      <c r="AJ3" s="518" t="s">
        <v>611</v>
      </c>
      <c r="AK3" s="518" t="s">
        <v>813</v>
      </c>
      <c r="AL3" s="518" t="s">
        <v>849</v>
      </c>
      <c r="AM3" s="537" t="s">
        <v>850</v>
      </c>
      <c r="AN3" s="281" t="s">
        <v>567</v>
      </c>
      <c r="AO3" s="518" t="s">
        <v>611</v>
      </c>
      <c r="AP3" s="518" t="s">
        <v>813</v>
      </c>
      <c r="AQ3" s="518" t="s">
        <v>849</v>
      </c>
      <c r="AR3" s="537" t="s">
        <v>850</v>
      </c>
      <c r="AS3" s="281" t="s">
        <v>567</v>
      </c>
      <c r="AT3" s="518" t="s">
        <v>611</v>
      </c>
      <c r="AU3" s="518" t="s">
        <v>813</v>
      </c>
      <c r="AV3" s="518" t="s">
        <v>849</v>
      </c>
      <c r="AW3" s="654"/>
      <c r="AX3" s="654"/>
      <c r="AY3" s="281" t="s">
        <v>567</v>
      </c>
      <c r="AZ3" s="518" t="s">
        <v>611</v>
      </c>
      <c r="BA3" s="518" t="s">
        <v>813</v>
      </c>
      <c r="BB3" s="518" t="s">
        <v>849</v>
      </c>
      <c r="BC3" s="537" t="s">
        <v>850</v>
      </c>
      <c r="BD3" s="281" t="s">
        <v>567</v>
      </c>
      <c r="BE3" s="518" t="s">
        <v>611</v>
      </c>
      <c r="BF3" s="518" t="s">
        <v>813</v>
      </c>
      <c r="BG3" s="518" t="s">
        <v>849</v>
      </c>
      <c r="BH3" s="537" t="s">
        <v>850</v>
      </c>
      <c r="BI3" s="281" t="s">
        <v>567</v>
      </c>
      <c r="BJ3" s="518" t="s">
        <v>611</v>
      </c>
      <c r="BK3" s="518" t="s">
        <v>813</v>
      </c>
      <c r="BL3" s="518" t="s">
        <v>849</v>
      </c>
      <c r="BM3" s="537" t="s">
        <v>850</v>
      </c>
      <c r="BN3" s="281" t="s">
        <v>567</v>
      </c>
      <c r="BO3" s="518" t="s">
        <v>611</v>
      </c>
      <c r="BP3" s="518" t="s">
        <v>813</v>
      </c>
      <c r="BQ3" s="518" t="s">
        <v>849</v>
      </c>
      <c r="BR3" s="537" t="s">
        <v>850</v>
      </c>
      <c r="BS3" s="281" t="s">
        <v>567</v>
      </c>
      <c r="BT3" s="518" t="s">
        <v>611</v>
      </c>
      <c r="BU3" s="518" t="s">
        <v>813</v>
      </c>
      <c r="BV3" s="518" t="s">
        <v>849</v>
      </c>
      <c r="BW3" s="537" t="s">
        <v>850</v>
      </c>
      <c r="BX3" s="281" t="s">
        <v>567</v>
      </c>
      <c r="BY3" s="518" t="s">
        <v>611</v>
      </c>
      <c r="BZ3" s="518" t="s">
        <v>813</v>
      </c>
      <c r="CA3" s="518" t="s">
        <v>849</v>
      </c>
      <c r="CB3" s="537" t="s">
        <v>850</v>
      </c>
      <c r="CC3" s="281" t="s">
        <v>567</v>
      </c>
      <c r="CD3" s="518" t="s">
        <v>611</v>
      </c>
      <c r="CE3" s="518" t="s">
        <v>813</v>
      </c>
      <c r="CF3" s="518" t="s">
        <v>849</v>
      </c>
      <c r="CG3" s="537" t="s">
        <v>850</v>
      </c>
      <c r="CH3" s="281" t="s">
        <v>567</v>
      </c>
      <c r="CI3" s="518" t="s">
        <v>611</v>
      </c>
      <c r="CJ3" s="518" t="s">
        <v>813</v>
      </c>
      <c r="CK3" s="518" t="s">
        <v>849</v>
      </c>
      <c r="CL3" s="537" t="s">
        <v>850</v>
      </c>
      <c r="CM3" s="281" t="s">
        <v>567</v>
      </c>
      <c r="CN3" s="518" t="s">
        <v>611</v>
      </c>
      <c r="CO3" s="518" t="s">
        <v>813</v>
      </c>
      <c r="CP3" s="518" t="s">
        <v>849</v>
      </c>
      <c r="CQ3" s="537" t="s">
        <v>850</v>
      </c>
    </row>
    <row r="4" spans="1:100" ht="30" x14ac:dyDescent="0.2">
      <c r="A4" s="282"/>
      <c r="B4" s="283" t="s">
        <v>455</v>
      </c>
      <c r="C4" s="283"/>
      <c r="D4" s="284"/>
      <c r="E4" s="285"/>
      <c r="F4" s="287"/>
      <c r="G4" s="287"/>
      <c r="H4" s="287"/>
      <c r="I4" s="538"/>
      <c r="J4" s="286"/>
      <c r="K4" s="287"/>
      <c r="L4" s="287"/>
      <c r="M4" s="287"/>
      <c r="N4" s="538"/>
      <c r="O4" s="286"/>
      <c r="P4" s="287"/>
      <c r="Q4" s="287"/>
      <c r="R4" s="287"/>
      <c r="S4" s="538"/>
      <c r="T4" s="286"/>
      <c r="U4" s="287"/>
      <c r="V4" s="287"/>
      <c r="W4" s="287"/>
      <c r="X4" s="538"/>
      <c r="Y4" s="286"/>
      <c r="Z4" s="287"/>
      <c r="AA4" s="287"/>
      <c r="AB4" s="287"/>
      <c r="AC4" s="538"/>
      <c r="AD4" s="286"/>
      <c r="AE4" s="287"/>
      <c r="AF4" s="287"/>
      <c r="AG4" s="287"/>
      <c r="AH4" s="538"/>
      <c r="AI4" s="286"/>
      <c r="AJ4" s="287"/>
      <c r="AK4" s="287"/>
      <c r="AL4" s="287"/>
      <c r="AM4" s="538"/>
      <c r="AN4" s="286"/>
      <c r="AO4" s="287"/>
      <c r="AP4" s="287"/>
      <c r="AQ4" s="287"/>
      <c r="AR4" s="538"/>
      <c r="AS4" s="286"/>
      <c r="AT4" s="287"/>
      <c r="AU4" s="287"/>
      <c r="AV4" s="287"/>
      <c r="AW4" s="282"/>
      <c r="AX4" s="283" t="s">
        <v>455</v>
      </c>
      <c r="AY4" s="287"/>
      <c r="AZ4" s="287"/>
      <c r="BA4" s="287"/>
      <c r="BB4" s="287"/>
      <c r="BC4" s="538"/>
      <c r="BD4" s="287"/>
      <c r="BE4" s="287"/>
      <c r="BF4" s="287"/>
      <c r="BG4" s="287"/>
      <c r="BH4" s="538"/>
      <c r="BI4" s="287"/>
      <c r="BJ4" s="287"/>
      <c r="BK4" s="287"/>
      <c r="BL4" s="287"/>
      <c r="BM4" s="538"/>
      <c r="BN4" s="287"/>
      <c r="BO4" s="287"/>
      <c r="BP4" s="287"/>
      <c r="BQ4" s="287"/>
      <c r="BR4" s="538"/>
      <c r="BS4" s="287"/>
      <c r="BT4" s="287"/>
      <c r="BU4" s="287"/>
      <c r="BV4" s="287"/>
      <c r="BW4" s="538"/>
      <c r="BX4" s="287"/>
      <c r="BY4" s="287"/>
      <c r="BZ4" s="287"/>
      <c r="CA4" s="287"/>
      <c r="CB4" s="538"/>
      <c r="CC4" s="287"/>
      <c r="CD4" s="287"/>
      <c r="CE4" s="287"/>
      <c r="CF4" s="287"/>
      <c r="CG4" s="538"/>
      <c r="CH4" s="287"/>
      <c r="CI4" s="287"/>
      <c r="CJ4" s="287"/>
      <c r="CK4" s="287"/>
      <c r="CL4" s="538"/>
      <c r="CM4" s="288"/>
      <c r="CN4" s="288"/>
      <c r="CO4" s="288"/>
      <c r="CP4" s="288"/>
      <c r="CQ4" s="541"/>
    </row>
    <row r="5" spans="1:100" ht="15.75" customHeight="1" x14ac:dyDescent="0.2">
      <c r="A5" s="289" t="s">
        <v>349</v>
      </c>
      <c r="B5" s="289" t="s">
        <v>350</v>
      </c>
      <c r="C5" s="289"/>
      <c r="D5" s="288"/>
      <c r="E5" s="290"/>
      <c r="F5" s="287"/>
      <c r="G5" s="287"/>
      <c r="H5" s="287"/>
      <c r="I5" s="538"/>
      <c r="J5" s="287"/>
      <c r="K5" s="287"/>
      <c r="L5" s="287"/>
      <c r="M5" s="287"/>
      <c r="N5" s="538"/>
      <c r="O5" s="287"/>
      <c r="P5" s="287"/>
      <c r="Q5" s="287"/>
      <c r="R5" s="287"/>
      <c r="S5" s="538"/>
      <c r="T5" s="287"/>
      <c r="U5" s="287"/>
      <c r="V5" s="287"/>
      <c r="W5" s="287"/>
      <c r="X5" s="538"/>
      <c r="Y5" s="287"/>
      <c r="Z5" s="287"/>
      <c r="AA5" s="287"/>
      <c r="AB5" s="287"/>
      <c r="AC5" s="538"/>
      <c r="AD5" s="287"/>
      <c r="AE5" s="287"/>
      <c r="AF5" s="287"/>
      <c r="AG5" s="287"/>
      <c r="AH5" s="538"/>
      <c r="AI5" s="287"/>
      <c r="AJ5" s="287"/>
      <c r="AK5" s="287"/>
      <c r="AL5" s="287"/>
      <c r="AM5" s="538"/>
      <c r="AN5" s="287"/>
      <c r="AO5" s="287"/>
      <c r="AP5" s="287"/>
      <c r="AQ5" s="287"/>
      <c r="AR5" s="538"/>
      <c r="AS5" s="287"/>
      <c r="AT5" s="287"/>
      <c r="AU5" s="287"/>
      <c r="AV5" s="287"/>
      <c r="AW5" s="289" t="s">
        <v>349</v>
      </c>
      <c r="AX5" s="289" t="s">
        <v>350</v>
      </c>
      <c r="AY5" s="287"/>
      <c r="AZ5" s="287"/>
      <c r="BA5" s="287"/>
      <c r="BB5" s="287"/>
      <c r="BC5" s="538"/>
      <c r="BD5" s="287"/>
      <c r="BE5" s="287"/>
      <c r="BF5" s="287"/>
      <c r="BG5" s="287"/>
      <c r="BH5" s="538"/>
      <c r="BI5" s="287"/>
      <c r="BJ5" s="287"/>
      <c r="BK5" s="287"/>
      <c r="BL5" s="287"/>
      <c r="BM5" s="538"/>
      <c r="BN5" s="287"/>
      <c r="BO5" s="287"/>
      <c r="BP5" s="287"/>
      <c r="BQ5" s="287"/>
      <c r="BR5" s="538"/>
      <c r="BS5" s="287"/>
      <c r="BT5" s="287"/>
      <c r="BU5" s="287"/>
      <c r="BV5" s="287"/>
      <c r="BW5" s="538"/>
      <c r="BX5" s="287"/>
      <c r="BY5" s="287"/>
      <c r="BZ5" s="287"/>
      <c r="CA5" s="287"/>
      <c r="CB5" s="538"/>
      <c r="CC5" s="287"/>
      <c r="CD5" s="287"/>
      <c r="CE5" s="287"/>
      <c r="CF5" s="287"/>
      <c r="CG5" s="538"/>
      <c r="CH5" s="287"/>
      <c r="CI5" s="287"/>
      <c r="CJ5" s="287"/>
      <c r="CK5" s="287"/>
      <c r="CL5" s="538"/>
      <c r="CM5" s="288"/>
      <c r="CN5" s="288"/>
      <c r="CO5" s="288"/>
      <c r="CP5" s="288"/>
      <c r="CQ5" s="541"/>
    </row>
    <row r="6" spans="1:100" ht="25.5" customHeight="1" x14ac:dyDescent="0.2">
      <c r="A6" s="291" t="s">
        <v>351</v>
      </c>
      <c r="B6" s="292" t="s">
        <v>352</v>
      </c>
      <c r="C6" s="292" t="s">
        <v>153</v>
      </c>
      <c r="D6" s="293">
        <v>5</v>
      </c>
      <c r="E6" s="294">
        <v>36727900</v>
      </c>
      <c r="F6" s="294">
        <v>36838188</v>
      </c>
      <c r="G6" s="294">
        <v>37133078</v>
      </c>
      <c r="H6" s="294">
        <v>34349603</v>
      </c>
      <c r="I6" s="539">
        <v>32271807</v>
      </c>
      <c r="J6" s="294">
        <v>9283000</v>
      </c>
      <c r="K6" s="294">
        <v>9305998</v>
      </c>
      <c r="L6" s="294">
        <v>9370874</v>
      </c>
      <c r="M6" s="294">
        <v>9370874</v>
      </c>
      <c r="N6" s="539">
        <v>8466844</v>
      </c>
      <c r="O6" s="294">
        <v>28822004</v>
      </c>
      <c r="P6" s="294">
        <v>28822004</v>
      </c>
      <c r="Q6" s="294">
        <v>28487722</v>
      </c>
      <c r="R6" s="294">
        <v>28487722</v>
      </c>
      <c r="S6" s="539">
        <v>28423787</v>
      </c>
      <c r="T6" s="294"/>
      <c r="U6" s="294"/>
      <c r="V6" s="294"/>
      <c r="W6" s="294"/>
      <c r="X6" s="539"/>
      <c r="Y6" s="294"/>
      <c r="Z6" s="294"/>
      <c r="AA6" s="294"/>
      <c r="AB6" s="294"/>
      <c r="AC6" s="539"/>
      <c r="AD6" s="294">
        <v>600000</v>
      </c>
      <c r="AE6" s="294">
        <v>600000</v>
      </c>
      <c r="AF6" s="294">
        <v>600000</v>
      </c>
      <c r="AG6" s="294">
        <v>150000</v>
      </c>
      <c r="AH6" s="539">
        <v>150000</v>
      </c>
      <c r="AI6" s="294"/>
      <c r="AJ6" s="294"/>
      <c r="AK6" s="294"/>
      <c r="AL6" s="294"/>
      <c r="AM6" s="539"/>
      <c r="AN6" s="294"/>
      <c r="AO6" s="294"/>
      <c r="AP6" s="294"/>
      <c r="AQ6" s="294"/>
      <c r="AR6" s="539"/>
      <c r="AS6" s="294">
        <f>'7.számú melléklet '!D34</f>
        <v>204110000</v>
      </c>
      <c r="AT6" s="294">
        <f>'7.számú melléklet '!E34</f>
        <v>188239236</v>
      </c>
      <c r="AU6" s="294">
        <f>'7.számú melléklet '!F34</f>
        <v>189508653</v>
      </c>
      <c r="AV6" s="294">
        <f>'7.számú melléklet '!G34</f>
        <v>4759047</v>
      </c>
      <c r="AW6" s="291" t="s">
        <v>351</v>
      </c>
      <c r="AX6" s="292" t="s">
        <v>352</v>
      </c>
      <c r="AY6" s="294">
        <v>3149985</v>
      </c>
      <c r="AZ6" s="294">
        <v>3149985</v>
      </c>
      <c r="BA6" s="294">
        <v>3480337</v>
      </c>
      <c r="BB6" s="294">
        <v>724407</v>
      </c>
      <c r="BC6" s="539">
        <v>724407</v>
      </c>
      <c r="BD6" s="294"/>
      <c r="BE6" s="294"/>
      <c r="BF6" s="294"/>
      <c r="BG6" s="294"/>
      <c r="BH6" s="539"/>
      <c r="BI6" s="294"/>
      <c r="BJ6" s="294"/>
      <c r="BK6" s="294"/>
      <c r="BL6" s="294"/>
      <c r="BM6" s="539"/>
      <c r="BN6" s="294"/>
      <c r="BO6" s="294"/>
      <c r="BP6" s="294"/>
      <c r="BQ6" s="294"/>
      <c r="BR6" s="539"/>
      <c r="BS6" s="294"/>
      <c r="BT6" s="294"/>
      <c r="BU6" s="294"/>
      <c r="BV6" s="294"/>
      <c r="BW6" s="539"/>
      <c r="BX6" s="294"/>
      <c r="BY6" s="294"/>
      <c r="BZ6" s="294"/>
      <c r="CA6" s="294"/>
      <c r="CB6" s="539"/>
      <c r="CC6" s="294"/>
      <c r="CD6" s="294"/>
      <c r="CE6" s="294"/>
      <c r="CF6" s="294"/>
      <c r="CG6" s="539"/>
      <c r="CH6" s="294"/>
      <c r="CI6" s="294"/>
      <c r="CJ6" s="294"/>
      <c r="CK6" s="294"/>
      <c r="CL6" s="539"/>
      <c r="CM6" s="295">
        <f t="shared" ref="CM6:CM19" si="0">SUM(E6+J6+O6+T6+Y6+AD6+AI6+AN6+AS6+AY6+BD6+BI6+BN6+BS6+BT6+BX6+CC6+CH6)</f>
        <v>282692889</v>
      </c>
      <c r="CN6" s="295">
        <f t="shared" ref="CN6:CN19" si="1">SUM(F6+K6+P6+U6+Z6+AE6+AJ6+AO6+AT6+AZ6+BE6+BJ6+BO6+BT6+BX6+BY6+CD6+CI6)</f>
        <v>266955411</v>
      </c>
      <c r="CO6" s="295">
        <f t="shared" ref="CO6:CO19" si="2">SUM(G6+L6+Q6+V6+AA6+AF6+AK6+AP6+AU6+BA6+BF6+BK6+BP6+BU6+BW6+BZ6+CE6+CJ6)</f>
        <v>268580664</v>
      </c>
      <c r="CP6" s="295">
        <f t="shared" ref="CP6:CP19" si="3">SUM(H6+M6+R6+W6+AB6+AG6+AL6+AQ6+AV6+BB6+BG6+BL6+BQ6+BV6+BX6+CA6+CF6+CK6)</f>
        <v>77841653</v>
      </c>
      <c r="CQ6" s="540">
        <f t="shared" ref="CQ6:CQ54" si="4">SUM(I6+N6+S6+X6+AC6+AH6+AM6+AR6+BC6+BH6+BM6+BR6+BW6+CB6+CG6+CL6)</f>
        <v>70036845</v>
      </c>
      <c r="CR6" s="519"/>
      <c r="CS6" s="519"/>
      <c r="CT6" s="519"/>
      <c r="CU6" s="519"/>
      <c r="CV6" s="519"/>
    </row>
    <row r="7" spans="1:100" ht="27" customHeight="1" x14ac:dyDescent="0.2">
      <c r="A7" s="291" t="s">
        <v>457</v>
      </c>
      <c r="B7" s="296" t="s">
        <v>458</v>
      </c>
      <c r="C7" s="296" t="s">
        <v>153</v>
      </c>
      <c r="D7" s="287"/>
      <c r="E7" s="294"/>
      <c r="F7" s="294"/>
      <c r="G7" s="294"/>
      <c r="H7" s="294"/>
      <c r="I7" s="539"/>
      <c r="J7" s="294"/>
      <c r="K7" s="294"/>
      <c r="L7" s="294"/>
      <c r="M7" s="294"/>
      <c r="N7" s="539"/>
      <c r="O7" s="294">
        <v>420000</v>
      </c>
      <c r="P7" s="294">
        <v>420000</v>
      </c>
      <c r="Q7" s="294">
        <v>420000</v>
      </c>
      <c r="R7" s="294">
        <v>420000</v>
      </c>
      <c r="S7" s="539"/>
      <c r="T7" s="294"/>
      <c r="U7" s="294"/>
      <c r="V7" s="294"/>
      <c r="W7" s="294"/>
      <c r="X7" s="539"/>
      <c r="Y7" s="294"/>
      <c r="Z7" s="294"/>
      <c r="AA7" s="294"/>
      <c r="AB7" s="294"/>
      <c r="AC7" s="539"/>
      <c r="AD7" s="294"/>
      <c r="AE7" s="294"/>
      <c r="AF7" s="294"/>
      <c r="AG7" s="294"/>
      <c r="AH7" s="539"/>
      <c r="AI7" s="294"/>
      <c r="AJ7" s="294"/>
      <c r="AK7" s="294"/>
      <c r="AL7" s="294"/>
      <c r="AM7" s="539"/>
      <c r="AN7" s="294"/>
      <c r="AO7" s="294"/>
      <c r="AP7" s="294"/>
      <c r="AQ7" s="294"/>
      <c r="AR7" s="539"/>
      <c r="AS7" s="294"/>
      <c r="AT7" s="294"/>
      <c r="AU7" s="294"/>
      <c r="AV7" s="294"/>
      <c r="AW7" s="291" t="s">
        <v>457</v>
      </c>
      <c r="AX7" s="296" t="s">
        <v>458</v>
      </c>
      <c r="AY7" s="294"/>
      <c r="AZ7" s="294"/>
      <c r="BA7" s="294"/>
      <c r="BB7" s="294"/>
      <c r="BC7" s="539"/>
      <c r="BD7" s="294"/>
      <c r="BE7" s="294"/>
      <c r="BF7" s="294"/>
      <c r="BG7" s="294"/>
      <c r="BH7" s="539"/>
      <c r="BI7" s="294"/>
      <c r="BJ7" s="294"/>
      <c r="BK7" s="294"/>
      <c r="BL7" s="294"/>
      <c r="BM7" s="539"/>
      <c r="BN7" s="294"/>
      <c r="BO7" s="294"/>
      <c r="BP7" s="294"/>
      <c r="BQ7" s="294"/>
      <c r="BR7" s="539"/>
      <c r="BS7" s="294"/>
      <c r="BT7" s="294"/>
      <c r="BU7" s="294"/>
      <c r="BV7" s="294"/>
      <c r="BW7" s="539"/>
      <c r="BX7" s="294"/>
      <c r="BY7" s="294"/>
      <c r="BZ7" s="294"/>
      <c r="CA7" s="294"/>
      <c r="CB7" s="539"/>
      <c r="CC7" s="294"/>
      <c r="CD7" s="294"/>
      <c r="CE7" s="294"/>
      <c r="CF7" s="294"/>
      <c r="CG7" s="539"/>
      <c r="CH7" s="294"/>
      <c r="CI7" s="294"/>
      <c r="CJ7" s="294"/>
      <c r="CK7" s="294"/>
      <c r="CL7" s="539"/>
      <c r="CM7" s="295">
        <f t="shared" si="0"/>
        <v>420000</v>
      </c>
      <c r="CN7" s="295">
        <f t="shared" si="1"/>
        <v>420000</v>
      </c>
      <c r="CO7" s="295">
        <f t="shared" si="2"/>
        <v>420000</v>
      </c>
      <c r="CP7" s="295">
        <f t="shared" si="3"/>
        <v>420000</v>
      </c>
      <c r="CQ7" s="540">
        <f t="shared" si="4"/>
        <v>0</v>
      </c>
      <c r="CR7" s="519"/>
      <c r="CS7" s="519"/>
      <c r="CT7" s="519"/>
      <c r="CU7" s="519"/>
      <c r="CV7" s="519"/>
    </row>
    <row r="8" spans="1:100" ht="30" customHeight="1" x14ac:dyDescent="0.2">
      <c r="A8" s="291" t="s">
        <v>353</v>
      </c>
      <c r="B8" s="297" t="s">
        <v>459</v>
      </c>
      <c r="C8" s="296" t="s">
        <v>153</v>
      </c>
      <c r="D8" s="287"/>
      <c r="E8" s="294"/>
      <c r="F8" s="294"/>
      <c r="G8" s="294"/>
      <c r="H8" s="294"/>
      <c r="I8" s="539"/>
      <c r="J8" s="294"/>
      <c r="K8" s="294"/>
      <c r="L8" s="294"/>
      <c r="M8" s="294"/>
      <c r="N8" s="539"/>
      <c r="O8" s="294">
        <v>6434000</v>
      </c>
      <c r="P8" s="294">
        <v>6434000</v>
      </c>
      <c r="Q8" s="294">
        <v>6434000</v>
      </c>
      <c r="R8" s="294">
        <v>6434000</v>
      </c>
      <c r="S8" s="539">
        <v>5017415</v>
      </c>
      <c r="T8" s="294"/>
      <c r="U8" s="294"/>
      <c r="V8" s="294"/>
      <c r="W8" s="294"/>
      <c r="X8" s="539"/>
      <c r="Y8" s="294"/>
      <c r="Z8" s="294"/>
      <c r="AA8" s="294"/>
      <c r="AB8" s="294"/>
      <c r="AC8" s="539"/>
      <c r="AD8" s="294"/>
      <c r="AE8" s="294"/>
      <c r="AF8" s="294"/>
      <c r="AG8" s="294"/>
      <c r="AH8" s="539"/>
      <c r="AI8" s="294"/>
      <c r="AJ8" s="294"/>
      <c r="AK8" s="294"/>
      <c r="AL8" s="294"/>
      <c r="AM8" s="539"/>
      <c r="AN8" s="294"/>
      <c r="AO8" s="294"/>
      <c r="AP8" s="294"/>
      <c r="AQ8" s="294"/>
      <c r="AR8" s="539"/>
      <c r="AS8" s="294"/>
      <c r="AT8" s="294"/>
      <c r="AU8" s="294"/>
      <c r="AV8" s="294"/>
      <c r="AW8" s="291" t="s">
        <v>353</v>
      </c>
      <c r="AX8" s="297" t="s">
        <v>459</v>
      </c>
      <c r="AY8" s="294">
        <v>700000</v>
      </c>
      <c r="AZ8" s="294">
        <v>700000</v>
      </c>
      <c r="BA8" s="294">
        <v>700000</v>
      </c>
      <c r="BB8" s="294">
        <v>542908</v>
      </c>
      <c r="BC8" s="539">
        <v>542908</v>
      </c>
      <c r="BD8" s="294"/>
      <c r="BE8" s="294"/>
      <c r="BF8" s="294"/>
      <c r="BG8" s="294"/>
      <c r="BH8" s="539"/>
      <c r="BI8" s="294"/>
      <c r="BJ8" s="294"/>
      <c r="BK8" s="294"/>
      <c r="BL8" s="294"/>
      <c r="BM8" s="539"/>
      <c r="BN8" s="294"/>
      <c r="BO8" s="294"/>
      <c r="BP8" s="294"/>
      <c r="BQ8" s="294"/>
      <c r="BR8" s="539"/>
      <c r="BS8" s="294"/>
      <c r="BT8" s="294"/>
      <c r="BU8" s="294"/>
      <c r="BV8" s="294"/>
      <c r="BW8" s="539"/>
      <c r="BX8" s="294"/>
      <c r="BY8" s="294"/>
      <c r="BZ8" s="294"/>
      <c r="CA8" s="294"/>
      <c r="CB8" s="539"/>
      <c r="CC8" s="294"/>
      <c r="CD8" s="294"/>
      <c r="CE8" s="294"/>
      <c r="CF8" s="294"/>
      <c r="CG8" s="539"/>
      <c r="CH8" s="294"/>
      <c r="CI8" s="294"/>
      <c r="CJ8" s="294"/>
      <c r="CK8" s="294"/>
      <c r="CL8" s="539"/>
      <c r="CM8" s="295">
        <f t="shared" si="0"/>
        <v>7134000</v>
      </c>
      <c r="CN8" s="295">
        <f t="shared" si="1"/>
        <v>7134000</v>
      </c>
      <c r="CO8" s="295">
        <f t="shared" si="2"/>
        <v>7134000</v>
      </c>
      <c r="CP8" s="295">
        <f t="shared" si="3"/>
        <v>6976908</v>
      </c>
      <c r="CQ8" s="540">
        <f t="shared" si="4"/>
        <v>5560323</v>
      </c>
      <c r="CR8" s="519"/>
      <c r="CS8" s="519"/>
      <c r="CT8" s="519"/>
      <c r="CU8" s="519"/>
      <c r="CV8" s="519"/>
    </row>
    <row r="9" spans="1:100" ht="27" customHeight="1" x14ac:dyDescent="0.2">
      <c r="A9" s="291" t="s">
        <v>355</v>
      </c>
      <c r="B9" s="297" t="s">
        <v>508</v>
      </c>
      <c r="C9" s="296" t="s">
        <v>153</v>
      </c>
      <c r="D9" s="287"/>
      <c r="E9" s="294"/>
      <c r="F9" s="294"/>
      <c r="G9" s="294"/>
      <c r="H9" s="294"/>
      <c r="I9" s="539"/>
      <c r="J9" s="294"/>
      <c r="K9" s="294"/>
      <c r="L9" s="294"/>
      <c r="M9" s="294"/>
      <c r="N9" s="539"/>
      <c r="O9" s="294">
        <v>28751000</v>
      </c>
      <c r="P9" s="294">
        <v>30328480</v>
      </c>
      <c r="Q9" s="294">
        <v>30328480</v>
      </c>
      <c r="R9" s="294">
        <v>22211637</v>
      </c>
      <c r="S9" s="539">
        <v>19122976</v>
      </c>
      <c r="T9" s="294"/>
      <c r="U9" s="294"/>
      <c r="V9" s="294"/>
      <c r="W9" s="294"/>
      <c r="X9" s="539"/>
      <c r="Y9" s="294"/>
      <c r="Z9" s="294"/>
      <c r="AA9" s="294"/>
      <c r="AB9" s="294"/>
      <c r="AC9" s="539"/>
      <c r="AD9" s="294"/>
      <c r="AE9" s="294"/>
      <c r="AF9" s="294"/>
      <c r="AG9" s="294"/>
      <c r="AH9" s="539"/>
      <c r="AI9" s="294"/>
      <c r="AJ9" s="294"/>
      <c r="AK9" s="294"/>
      <c r="AL9" s="294"/>
      <c r="AM9" s="539"/>
      <c r="AN9" s="294"/>
      <c r="AO9" s="294"/>
      <c r="AP9" s="294"/>
      <c r="AQ9" s="294"/>
      <c r="AR9" s="539"/>
      <c r="AS9" s="294"/>
      <c r="AT9" s="294"/>
      <c r="AU9" s="294"/>
      <c r="AV9" s="294"/>
      <c r="AW9" s="291" t="s">
        <v>355</v>
      </c>
      <c r="AX9" s="297" t="s">
        <v>508</v>
      </c>
      <c r="AY9" s="294">
        <v>6797000</v>
      </c>
      <c r="AZ9" s="294">
        <v>7241500</v>
      </c>
      <c r="BA9" s="294">
        <v>10087847</v>
      </c>
      <c r="BB9" s="294">
        <v>19338264</v>
      </c>
      <c r="BC9" s="539">
        <v>19355916</v>
      </c>
      <c r="BD9" s="294">
        <v>16084750</v>
      </c>
      <c r="BE9" s="294">
        <v>16084750</v>
      </c>
      <c r="BF9" s="294">
        <v>15335523</v>
      </c>
      <c r="BG9" s="294">
        <v>8177308</v>
      </c>
      <c r="BH9" s="539">
        <v>7237776</v>
      </c>
      <c r="BI9" s="294"/>
      <c r="BJ9" s="294"/>
      <c r="BK9" s="294"/>
      <c r="BL9" s="294"/>
      <c r="BM9" s="539"/>
      <c r="BN9" s="294"/>
      <c r="BO9" s="294"/>
      <c r="BP9" s="294"/>
      <c r="BQ9" s="294"/>
      <c r="BR9" s="539"/>
      <c r="BS9" s="294"/>
      <c r="BT9" s="294"/>
      <c r="BU9" s="294"/>
      <c r="BV9" s="294"/>
      <c r="BW9" s="539"/>
      <c r="BX9" s="294"/>
      <c r="BY9" s="294"/>
      <c r="BZ9" s="294"/>
      <c r="CA9" s="294"/>
      <c r="CB9" s="539"/>
      <c r="CC9" s="294"/>
      <c r="CD9" s="294"/>
      <c r="CE9" s="294"/>
      <c r="CF9" s="294"/>
      <c r="CG9" s="539"/>
      <c r="CH9" s="294"/>
      <c r="CI9" s="294"/>
      <c r="CJ9" s="294"/>
      <c r="CK9" s="294"/>
      <c r="CL9" s="539"/>
      <c r="CM9" s="295">
        <f t="shared" si="0"/>
        <v>51632750</v>
      </c>
      <c r="CN9" s="295">
        <f t="shared" si="1"/>
        <v>53654730</v>
      </c>
      <c r="CO9" s="295">
        <f t="shared" si="2"/>
        <v>55751850</v>
      </c>
      <c r="CP9" s="295">
        <f t="shared" si="3"/>
        <v>49727209</v>
      </c>
      <c r="CQ9" s="540">
        <f t="shared" si="4"/>
        <v>45716668</v>
      </c>
      <c r="CR9" s="519"/>
      <c r="CS9" s="519"/>
      <c r="CT9" s="519"/>
      <c r="CU9" s="519"/>
      <c r="CV9" s="519"/>
    </row>
    <row r="10" spans="1:100" ht="27" customHeight="1" x14ac:dyDescent="0.2">
      <c r="A10" s="291" t="s">
        <v>944</v>
      </c>
      <c r="B10" s="297" t="s">
        <v>945</v>
      </c>
      <c r="C10" s="296" t="s">
        <v>153</v>
      </c>
      <c r="D10" s="287"/>
      <c r="E10" s="294"/>
      <c r="F10" s="294"/>
      <c r="G10" s="294"/>
      <c r="H10" s="294">
        <v>1555000</v>
      </c>
      <c r="I10" s="539">
        <v>1555000</v>
      </c>
      <c r="J10" s="294"/>
      <c r="K10" s="294"/>
      <c r="L10" s="294"/>
      <c r="M10" s="294"/>
      <c r="N10" s="539">
        <v>307890</v>
      </c>
      <c r="O10" s="294"/>
      <c r="P10" s="294"/>
      <c r="Q10" s="294"/>
      <c r="R10" s="294"/>
      <c r="S10" s="539">
        <v>555624</v>
      </c>
      <c r="T10" s="294"/>
      <c r="U10" s="294"/>
      <c r="V10" s="294"/>
      <c r="W10" s="294"/>
      <c r="X10" s="539"/>
      <c r="Y10" s="294"/>
      <c r="Z10" s="294"/>
      <c r="AA10" s="294"/>
      <c r="AB10" s="294"/>
      <c r="AC10" s="539"/>
      <c r="AD10" s="294"/>
      <c r="AE10" s="294"/>
      <c r="AF10" s="294"/>
      <c r="AG10" s="294"/>
      <c r="AH10" s="539"/>
      <c r="AI10" s="294"/>
      <c r="AJ10" s="294"/>
      <c r="AK10" s="294"/>
      <c r="AL10" s="294"/>
      <c r="AM10" s="539"/>
      <c r="AN10" s="294"/>
      <c r="AO10" s="294"/>
      <c r="AP10" s="294"/>
      <c r="AQ10" s="294"/>
      <c r="AR10" s="539"/>
      <c r="AS10" s="294"/>
      <c r="AT10" s="294"/>
      <c r="AU10" s="294"/>
      <c r="AV10" s="294"/>
      <c r="AW10" s="291" t="s">
        <v>944</v>
      </c>
      <c r="AX10" s="297" t="s">
        <v>945</v>
      </c>
      <c r="AY10" s="294"/>
      <c r="AZ10" s="294"/>
      <c r="BA10" s="294"/>
      <c r="BB10" s="294">
        <v>3149985</v>
      </c>
      <c r="BC10" s="539">
        <v>2756489</v>
      </c>
      <c r="BD10" s="294"/>
      <c r="BE10" s="294"/>
      <c r="BF10" s="294"/>
      <c r="BG10" s="294"/>
      <c r="BH10" s="539"/>
      <c r="BI10" s="294"/>
      <c r="BJ10" s="294"/>
      <c r="BK10" s="294"/>
      <c r="BL10" s="294"/>
      <c r="BM10" s="539"/>
      <c r="BN10" s="294"/>
      <c r="BO10" s="294"/>
      <c r="BP10" s="294"/>
      <c r="BQ10" s="294"/>
      <c r="BR10" s="539"/>
      <c r="BS10" s="294"/>
      <c r="BT10" s="294"/>
      <c r="BU10" s="294"/>
      <c r="BV10" s="294"/>
      <c r="BW10" s="539"/>
      <c r="BX10" s="294"/>
      <c r="BY10" s="294"/>
      <c r="BZ10" s="294"/>
      <c r="CA10" s="294"/>
      <c r="CB10" s="539"/>
      <c r="CC10" s="294"/>
      <c r="CD10" s="294"/>
      <c r="CE10" s="294"/>
      <c r="CF10" s="294"/>
      <c r="CG10" s="539"/>
      <c r="CH10" s="294"/>
      <c r="CI10" s="294"/>
      <c r="CJ10" s="294"/>
      <c r="CK10" s="294"/>
      <c r="CL10" s="539"/>
      <c r="CM10" s="295">
        <f t="shared" si="0"/>
        <v>0</v>
      </c>
      <c r="CN10" s="295">
        <f t="shared" si="1"/>
        <v>0</v>
      </c>
      <c r="CO10" s="295">
        <f t="shared" si="2"/>
        <v>0</v>
      </c>
      <c r="CP10" s="295">
        <f t="shared" si="3"/>
        <v>4704985</v>
      </c>
      <c r="CQ10" s="540">
        <f t="shared" si="4"/>
        <v>5175003</v>
      </c>
      <c r="CR10" s="519"/>
      <c r="CS10" s="519"/>
      <c r="CT10" s="519"/>
      <c r="CU10" s="519"/>
      <c r="CV10" s="519"/>
    </row>
    <row r="11" spans="1:100" ht="30" customHeight="1" x14ac:dyDescent="0.2">
      <c r="A11" s="291" t="s">
        <v>357</v>
      </c>
      <c r="B11" s="297" t="s">
        <v>878</v>
      </c>
      <c r="C11" s="296" t="s">
        <v>153</v>
      </c>
      <c r="D11" s="287"/>
      <c r="E11" s="294"/>
      <c r="F11" s="294"/>
      <c r="G11" s="294"/>
      <c r="H11" s="294"/>
      <c r="I11" s="539"/>
      <c r="J11" s="294"/>
      <c r="K11" s="294"/>
      <c r="L11" s="294"/>
      <c r="M11" s="294"/>
      <c r="N11" s="539"/>
      <c r="O11" s="294"/>
      <c r="P11" s="294"/>
      <c r="Q11" s="294"/>
      <c r="R11" s="294"/>
      <c r="S11" s="539"/>
      <c r="T11" s="294"/>
      <c r="U11" s="294"/>
      <c r="V11" s="294"/>
      <c r="W11" s="294"/>
      <c r="X11" s="539"/>
      <c r="Y11" s="294"/>
      <c r="Z11" s="294">
        <v>262024</v>
      </c>
      <c r="AA11" s="294">
        <v>262024</v>
      </c>
      <c r="AB11" s="294">
        <v>262024</v>
      </c>
      <c r="AC11" s="539">
        <v>262024</v>
      </c>
      <c r="AD11" s="294"/>
      <c r="AE11" s="294"/>
      <c r="AF11" s="294"/>
      <c r="AG11" s="294"/>
      <c r="AH11" s="539"/>
      <c r="AI11" s="294"/>
      <c r="AJ11" s="294"/>
      <c r="AK11" s="294"/>
      <c r="AL11" s="294"/>
      <c r="AM11" s="539"/>
      <c r="AN11" s="294"/>
      <c r="AO11" s="294"/>
      <c r="AP11" s="294"/>
      <c r="AQ11" s="294"/>
      <c r="AR11" s="539"/>
      <c r="AS11" s="294"/>
      <c r="AT11" s="294"/>
      <c r="AU11" s="294"/>
      <c r="AV11" s="294"/>
      <c r="AW11" s="291" t="s">
        <v>357</v>
      </c>
      <c r="AX11" s="297" t="s">
        <v>878</v>
      </c>
      <c r="AY11" s="294"/>
      <c r="AZ11" s="294"/>
      <c r="BA11" s="294"/>
      <c r="BB11" s="294"/>
      <c r="BC11" s="539"/>
      <c r="BD11" s="294"/>
      <c r="BE11" s="294"/>
      <c r="BF11" s="294"/>
      <c r="BG11" s="294"/>
      <c r="BH11" s="539"/>
      <c r="BI11" s="294"/>
      <c r="BJ11" s="294"/>
      <c r="BK11" s="294"/>
      <c r="BL11" s="294"/>
      <c r="BM11" s="539"/>
      <c r="BN11" s="294"/>
      <c r="BO11" s="294"/>
      <c r="BP11" s="294"/>
      <c r="BQ11" s="294"/>
      <c r="BR11" s="539"/>
      <c r="BS11" s="294"/>
      <c r="BT11" s="294"/>
      <c r="BU11" s="294"/>
      <c r="BV11" s="294"/>
      <c r="BW11" s="539"/>
      <c r="BX11" s="294"/>
      <c r="BY11" s="294"/>
      <c r="BZ11" s="294"/>
      <c r="CA11" s="294"/>
      <c r="CB11" s="539"/>
      <c r="CC11" s="298">
        <v>12597768</v>
      </c>
      <c r="CD11" s="294">
        <v>12597768</v>
      </c>
      <c r="CE11" s="294">
        <v>12597768</v>
      </c>
      <c r="CF11" s="294">
        <v>13822931</v>
      </c>
      <c r="CG11" s="539">
        <v>13822931</v>
      </c>
      <c r="CH11" s="294"/>
      <c r="CI11" s="294"/>
      <c r="CJ11" s="294"/>
      <c r="CK11" s="294"/>
      <c r="CL11" s="539"/>
      <c r="CM11" s="295">
        <f t="shared" si="0"/>
        <v>12597768</v>
      </c>
      <c r="CN11" s="295">
        <f t="shared" si="1"/>
        <v>12859792</v>
      </c>
      <c r="CO11" s="295">
        <f t="shared" si="2"/>
        <v>12859792</v>
      </c>
      <c r="CP11" s="295">
        <f t="shared" si="3"/>
        <v>14084955</v>
      </c>
      <c r="CQ11" s="540">
        <f t="shared" si="4"/>
        <v>14084955</v>
      </c>
      <c r="CR11" s="519"/>
      <c r="CS11" s="519"/>
      <c r="CT11" s="519"/>
      <c r="CU11" s="519"/>
      <c r="CV11" s="519"/>
    </row>
    <row r="12" spans="1:100" ht="29.25" customHeight="1" x14ac:dyDescent="0.2">
      <c r="A12" s="299" t="s">
        <v>359</v>
      </c>
      <c r="B12" s="300" t="s">
        <v>360</v>
      </c>
      <c r="C12" s="300" t="s">
        <v>153</v>
      </c>
      <c r="D12" s="301"/>
      <c r="E12" s="298"/>
      <c r="F12" s="298"/>
      <c r="G12" s="298"/>
      <c r="H12" s="298"/>
      <c r="I12" s="539"/>
      <c r="J12" s="298"/>
      <c r="K12" s="298"/>
      <c r="L12" s="298"/>
      <c r="M12" s="298"/>
      <c r="N12" s="539"/>
      <c r="O12" s="298"/>
      <c r="P12" s="298"/>
      <c r="Q12" s="298"/>
      <c r="R12" s="298"/>
      <c r="S12" s="539"/>
      <c r="T12" s="298"/>
      <c r="U12" s="298"/>
      <c r="V12" s="298"/>
      <c r="W12" s="298"/>
      <c r="X12" s="539"/>
      <c r="Y12" s="298"/>
      <c r="Z12" s="298"/>
      <c r="AA12" s="298"/>
      <c r="AB12" s="298"/>
      <c r="AC12" s="539"/>
      <c r="AD12" s="294">
        <v>15196000</v>
      </c>
      <c r="AE12" s="298">
        <v>16747696</v>
      </c>
      <c r="AF12" s="298">
        <v>20587542</v>
      </c>
      <c r="AG12" s="298">
        <v>25582601</v>
      </c>
      <c r="AH12" s="539">
        <v>25582601</v>
      </c>
      <c r="AI12" s="298"/>
      <c r="AJ12" s="298"/>
      <c r="AK12" s="298"/>
      <c r="AL12" s="298"/>
      <c r="AM12" s="539"/>
      <c r="AN12" s="298"/>
      <c r="AO12" s="298"/>
      <c r="AP12" s="298"/>
      <c r="AQ12" s="298"/>
      <c r="AR12" s="539"/>
      <c r="AS12" s="298"/>
      <c r="AT12" s="298"/>
      <c r="AU12" s="298"/>
      <c r="AV12" s="298"/>
      <c r="AW12" s="299" t="s">
        <v>359</v>
      </c>
      <c r="AX12" s="300" t="s">
        <v>360</v>
      </c>
      <c r="AY12" s="298"/>
      <c r="AZ12" s="298"/>
      <c r="BA12" s="298"/>
      <c r="BB12" s="298"/>
      <c r="BC12" s="539"/>
      <c r="BD12" s="298"/>
      <c r="BE12" s="298"/>
      <c r="BF12" s="298"/>
      <c r="BG12" s="298"/>
      <c r="BH12" s="539"/>
      <c r="BI12" s="298"/>
      <c r="BJ12" s="298"/>
      <c r="BK12" s="298"/>
      <c r="BL12" s="298"/>
      <c r="BM12" s="539"/>
      <c r="BN12" s="298"/>
      <c r="BO12" s="298"/>
      <c r="BP12" s="298"/>
      <c r="BQ12" s="298"/>
      <c r="BR12" s="539"/>
      <c r="BS12" s="298"/>
      <c r="BT12" s="298"/>
      <c r="BU12" s="298"/>
      <c r="BV12" s="298"/>
      <c r="BW12" s="539"/>
      <c r="BX12" s="298"/>
      <c r="BY12" s="298"/>
      <c r="BZ12" s="298"/>
      <c r="CA12" s="298"/>
      <c r="CB12" s="539"/>
      <c r="CC12" s="298"/>
      <c r="CD12" s="298"/>
      <c r="CE12" s="298"/>
      <c r="CF12" s="298"/>
      <c r="CG12" s="539"/>
      <c r="CH12" s="298"/>
      <c r="CI12" s="298"/>
      <c r="CJ12" s="298"/>
      <c r="CK12" s="298"/>
      <c r="CL12" s="539"/>
      <c r="CM12" s="295">
        <f t="shared" si="0"/>
        <v>15196000</v>
      </c>
      <c r="CN12" s="295">
        <f t="shared" si="1"/>
        <v>16747696</v>
      </c>
      <c r="CO12" s="295">
        <f t="shared" si="2"/>
        <v>20587542</v>
      </c>
      <c r="CP12" s="295">
        <f t="shared" si="3"/>
        <v>25582601</v>
      </c>
      <c r="CQ12" s="540">
        <f t="shared" si="4"/>
        <v>25582601</v>
      </c>
      <c r="CR12" s="519"/>
      <c r="CS12" s="519"/>
      <c r="CT12" s="519"/>
      <c r="CU12" s="519"/>
      <c r="CV12" s="519"/>
    </row>
    <row r="13" spans="1:100" ht="27" customHeight="1" x14ac:dyDescent="0.2">
      <c r="A13" s="302"/>
      <c r="B13" s="303" t="s">
        <v>361</v>
      </c>
      <c r="C13" s="303"/>
      <c r="D13" s="304">
        <f t="shared" ref="D13:AT13" si="5">SUM(D6:D12)</f>
        <v>5</v>
      </c>
      <c r="E13" s="305">
        <f t="shared" si="5"/>
        <v>36727900</v>
      </c>
      <c r="F13" s="305">
        <f t="shared" si="5"/>
        <v>36838188</v>
      </c>
      <c r="G13" s="305">
        <f t="shared" ref="G13:I13" si="6">SUM(G6:G12)</f>
        <v>37133078</v>
      </c>
      <c r="H13" s="305">
        <f t="shared" si="6"/>
        <v>35904603</v>
      </c>
      <c r="I13" s="540">
        <f t="shared" si="6"/>
        <v>33826807</v>
      </c>
      <c r="J13" s="305">
        <f t="shared" si="5"/>
        <v>9283000</v>
      </c>
      <c r="K13" s="305">
        <f t="shared" si="5"/>
        <v>9305998</v>
      </c>
      <c r="L13" s="305">
        <f t="shared" ref="L13:N13" si="7">SUM(L6:L12)</f>
        <v>9370874</v>
      </c>
      <c r="M13" s="305">
        <f t="shared" si="7"/>
        <v>9370874</v>
      </c>
      <c r="N13" s="540">
        <f t="shared" si="7"/>
        <v>8774734</v>
      </c>
      <c r="O13" s="305">
        <f t="shared" si="5"/>
        <v>64427004</v>
      </c>
      <c r="P13" s="305">
        <f t="shared" si="5"/>
        <v>66004484</v>
      </c>
      <c r="Q13" s="305">
        <f t="shared" ref="Q13:S13" si="8">SUM(Q6:Q12)</f>
        <v>65670202</v>
      </c>
      <c r="R13" s="305">
        <f t="shared" si="8"/>
        <v>57553359</v>
      </c>
      <c r="S13" s="540">
        <f t="shared" si="8"/>
        <v>53119802</v>
      </c>
      <c r="T13" s="305">
        <f t="shared" si="5"/>
        <v>0</v>
      </c>
      <c r="U13" s="305">
        <f t="shared" si="5"/>
        <v>0</v>
      </c>
      <c r="V13" s="305">
        <f t="shared" ref="V13:W13" si="9">SUM(V6:V12)</f>
        <v>0</v>
      </c>
      <c r="W13" s="305">
        <f t="shared" si="9"/>
        <v>0</v>
      </c>
      <c r="X13" s="540">
        <f t="shared" si="5"/>
        <v>0</v>
      </c>
      <c r="Y13" s="305">
        <f t="shared" si="5"/>
        <v>0</v>
      </c>
      <c r="Z13" s="305">
        <f t="shared" si="5"/>
        <v>262024</v>
      </c>
      <c r="AA13" s="305">
        <f t="shared" ref="AA13:AB13" si="10">SUM(AA6:AA12)</f>
        <v>262024</v>
      </c>
      <c r="AB13" s="305">
        <f t="shared" si="10"/>
        <v>262024</v>
      </c>
      <c r="AC13" s="540">
        <f t="shared" si="5"/>
        <v>262024</v>
      </c>
      <c r="AD13" s="305">
        <f t="shared" si="5"/>
        <v>15796000</v>
      </c>
      <c r="AE13" s="305">
        <f t="shared" si="5"/>
        <v>17347696</v>
      </c>
      <c r="AF13" s="305">
        <f t="shared" ref="AF13:AG13" si="11">SUM(AF6:AF12)</f>
        <v>21187542</v>
      </c>
      <c r="AG13" s="305">
        <f t="shared" si="11"/>
        <v>25732601</v>
      </c>
      <c r="AH13" s="540">
        <f t="shared" si="5"/>
        <v>25732601</v>
      </c>
      <c r="AI13" s="305">
        <f t="shared" si="5"/>
        <v>0</v>
      </c>
      <c r="AJ13" s="305">
        <f t="shared" si="5"/>
        <v>0</v>
      </c>
      <c r="AK13" s="305">
        <f t="shared" ref="AK13:AL13" si="12">SUM(AK6:AK12)</f>
        <v>0</v>
      </c>
      <c r="AL13" s="305">
        <f t="shared" si="12"/>
        <v>0</v>
      </c>
      <c r="AM13" s="540">
        <f t="shared" si="5"/>
        <v>0</v>
      </c>
      <c r="AN13" s="305">
        <f t="shared" si="5"/>
        <v>0</v>
      </c>
      <c r="AO13" s="305">
        <f t="shared" si="5"/>
        <v>0</v>
      </c>
      <c r="AP13" s="305">
        <f t="shared" ref="AP13:AQ13" si="13">SUM(AP6:AP12)</f>
        <v>0</v>
      </c>
      <c r="AQ13" s="305">
        <f t="shared" si="13"/>
        <v>0</v>
      </c>
      <c r="AR13" s="540">
        <f t="shared" si="5"/>
        <v>0</v>
      </c>
      <c r="AS13" s="305">
        <f t="shared" si="5"/>
        <v>204110000</v>
      </c>
      <c r="AT13" s="305">
        <f t="shared" si="5"/>
        <v>188239236</v>
      </c>
      <c r="AU13" s="305">
        <f t="shared" ref="AU13:AV13" si="14">SUM(AU6:AU12)</f>
        <v>189508653</v>
      </c>
      <c r="AV13" s="305">
        <f t="shared" si="14"/>
        <v>4759047</v>
      </c>
      <c r="AW13" s="302"/>
      <c r="AX13" s="303" t="s">
        <v>361</v>
      </c>
      <c r="AY13" s="305">
        <f t="shared" ref="AY13:CH13" si="15">SUM(AY6:AY12)</f>
        <v>10646985</v>
      </c>
      <c r="AZ13" s="305">
        <f t="shared" ref="AZ13" si="16">SUM(AZ6:AZ12)</f>
        <v>11091485</v>
      </c>
      <c r="BA13" s="305">
        <f t="shared" ref="BA13:BC13" si="17">SUM(BA6:BA12)</f>
        <v>14268184</v>
      </c>
      <c r="BB13" s="305">
        <f t="shared" si="17"/>
        <v>23755564</v>
      </c>
      <c r="BC13" s="540">
        <f t="shared" si="17"/>
        <v>23379720</v>
      </c>
      <c r="BD13" s="305">
        <f t="shared" si="15"/>
        <v>16084750</v>
      </c>
      <c r="BE13" s="305">
        <f t="shared" ref="BE13" si="18">SUM(BE6:BE12)</f>
        <v>16084750</v>
      </c>
      <c r="BF13" s="305">
        <f t="shared" ref="BF13:BH13" si="19">SUM(BF6:BF12)</f>
        <v>15335523</v>
      </c>
      <c r="BG13" s="305">
        <f t="shared" si="19"/>
        <v>8177308</v>
      </c>
      <c r="BH13" s="540">
        <f t="shared" si="19"/>
        <v>7237776</v>
      </c>
      <c r="BI13" s="305">
        <f t="shared" si="15"/>
        <v>0</v>
      </c>
      <c r="BJ13" s="305">
        <f t="shared" ref="BJ13:BM13" si="20">SUM(BJ6:BJ12)</f>
        <v>0</v>
      </c>
      <c r="BK13" s="305">
        <f t="shared" ref="BK13:BL13" si="21">SUM(BK6:BK12)</f>
        <v>0</v>
      </c>
      <c r="BL13" s="305">
        <f t="shared" si="21"/>
        <v>0</v>
      </c>
      <c r="BM13" s="540">
        <f t="shared" si="20"/>
        <v>0</v>
      </c>
      <c r="BN13" s="305">
        <f t="shared" si="15"/>
        <v>0</v>
      </c>
      <c r="BO13" s="305">
        <f t="shared" ref="BO13:BR13" si="22">SUM(BO6:BO12)</f>
        <v>0</v>
      </c>
      <c r="BP13" s="305">
        <f t="shared" ref="BP13:BQ13" si="23">SUM(BP6:BP12)</f>
        <v>0</v>
      </c>
      <c r="BQ13" s="305">
        <f t="shared" si="23"/>
        <v>0</v>
      </c>
      <c r="BR13" s="540">
        <f t="shared" si="22"/>
        <v>0</v>
      </c>
      <c r="BS13" s="305">
        <f t="shared" si="15"/>
        <v>0</v>
      </c>
      <c r="BT13" s="305">
        <f t="shared" ref="BT13:BW13" si="24">SUM(BT6:BT12)</f>
        <v>0</v>
      </c>
      <c r="BU13" s="305">
        <f t="shared" ref="BU13:BV13" si="25">SUM(BU6:BU12)</f>
        <v>0</v>
      </c>
      <c r="BV13" s="305">
        <f t="shared" si="25"/>
        <v>0</v>
      </c>
      <c r="BW13" s="540">
        <f t="shared" si="24"/>
        <v>0</v>
      </c>
      <c r="BX13" s="305">
        <f t="shared" si="15"/>
        <v>0</v>
      </c>
      <c r="BY13" s="305">
        <f t="shared" ref="BY13:CB13" si="26">SUM(BY6:BY12)</f>
        <v>0</v>
      </c>
      <c r="BZ13" s="305">
        <f t="shared" ref="BZ13:CA13" si="27">SUM(BZ6:BZ12)</f>
        <v>0</v>
      </c>
      <c r="CA13" s="305">
        <f t="shared" si="27"/>
        <v>0</v>
      </c>
      <c r="CB13" s="540">
        <f t="shared" si="26"/>
        <v>0</v>
      </c>
      <c r="CC13" s="305">
        <f t="shared" si="15"/>
        <v>12597768</v>
      </c>
      <c r="CD13" s="305">
        <f t="shared" ref="CD13:CG13" si="28">SUM(CD6:CD12)</f>
        <v>12597768</v>
      </c>
      <c r="CE13" s="305">
        <f t="shared" ref="CE13:CF13" si="29">SUM(CE6:CE12)</f>
        <v>12597768</v>
      </c>
      <c r="CF13" s="305">
        <f t="shared" si="29"/>
        <v>13822931</v>
      </c>
      <c r="CG13" s="540">
        <f t="shared" si="28"/>
        <v>13822931</v>
      </c>
      <c r="CH13" s="305">
        <f t="shared" si="15"/>
        <v>0</v>
      </c>
      <c r="CI13" s="305">
        <f t="shared" ref="CI13:CL13" si="30">SUM(CI6:CI12)</f>
        <v>0</v>
      </c>
      <c r="CJ13" s="305">
        <f t="shared" ref="CJ13:CK13" si="31">SUM(CJ6:CJ12)</f>
        <v>0</v>
      </c>
      <c r="CK13" s="305">
        <f t="shared" si="31"/>
        <v>0</v>
      </c>
      <c r="CL13" s="540">
        <f t="shared" si="30"/>
        <v>0</v>
      </c>
      <c r="CM13" s="305">
        <f t="shared" si="0"/>
        <v>369673407</v>
      </c>
      <c r="CN13" s="305">
        <f t="shared" si="1"/>
        <v>357771629</v>
      </c>
      <c r="CO13" s="305">
        <f t="shared" si="2"/>
        <v>365333848</v>
      </c>
      <c r="CP13" s="305">
        <f t="shared" si="3"/>
        <v>179338311</v>
      </c>
      <c r="CQ13" s="540">
        <f t="shared" si="4"/>
        <v>166156395</v>
      </c>
      <c r="CR13" s="519"/>
      <c r="CS13" s="519"/>
      <c r="CT13" s="519"/>
      <c r="CU13" s="519"/>
      <c r="CV13" s="519"/>
    </row>
    <row r="14" spans="1:100" ht="31.5" x14ac:dyDescent="0.2">
      <c r="A14" s="289" t="s">
        <v>362</v>
      </c>
      <c r="B14" s="306" t="s">
        <v>363</v>
      </c>
      <c r="C14" s="306"/>
      <c r="D14" s="307"/>
      <c r="E14" s="294"/>
      <c r="F14" s="294"/>
      <c r="G14" s="294"/>
      <c r="H14" s="294"/>
      <c r="I14" s="539"/>
      <c r="J14" s="294"/>
      <c r="K14" s="294"/>
      <c r="L14" s="294"/>
      <c r="M14" s="294"/>
      <c r="N14" s="539"/>
      <c r="O14" s="294"/>
      <c r="P14" s="294"/>
      <c r="Q14" s="294"/>
      <c r="R14" s="294"/>
      <c r="S14" s="539"/>
      <c r="T14" s="294"/>
      <c r="U14" s="294"/>
      <c r="V14" s="294"/>
      <c r="W14" s="294"/>
      <c r="X14" s="539"/>
      <c r="Y14" s="294"/>
      <c r="Z14" s="294"/>
      <c r="AA14" s="294"/>
      <c r="AB14" s="294"/>
      <c r="AC14" s="539"/>
      <c r="AD14" s="294"/>
      <c r="AE14" s="294"/>
      <c r="AF14" s="294"/>
      <c r="AG14" s="294"/>
      <c r="AH14" s="539"/>
      <c r="AI14" s="294"/>
      <c r="AJ14" s="294"/>
      <c r="AK14" s="294"/>
      <c r="AL14" s="294"/>
      <c r="AM14" s="539"/>
      <c r="AN14" s="294"/>
      <c r="AO14" s="294"/>
      <c r="AP14" s="294"/>
      <c r="AQ14" s="294"/>
      <c r="AR14" s="539"/>
      <c r="AS14" s="294"/>
      <c r="AT14" s="294"/>
      <c r="AU14" s="294"/>
      <c r="AV14" s="294"/>
      <c r="AW14" s="289" t="s">
        <v>362</v>
      </c>
      <c r="AX14" s="306" t="s">
        <v>363</v>
      </c>
      <c r="AY14" s="294"/>
      <c r="AZ14" s="294"/>
      <c r="BA14" s="294"/>
      <c r="BB14" s="294"/>
      <c r="BC14" s="539"/>
      <c r="BD14" s="294"/>
      <c r="BE14" s="294"/>
      <c r="BF14" s="294"/>
      <c r="BG14" s="294"/>
      <c r="BH14" s="539"/>
      <c r="BI14" s="294"/>
      <c r="BJ14" s="294"/>
      <c r="BK14" s="294"/>
      <c r="BL14" s="294"/>
      <c r="BM14" s="539"/>
      <c r="BN14" s="294"/>
      <c r="BO14" s="294"/>
      <c r="BP14" s="294"/>
      <c r="BQ14" s="294"/>
      <c r="BR14" s="539"/>
      <c r="BS14" s="294"/>
      <c r="BT14" s="294"/>
      <c r="BU14" s="294"/>
      <c r="BV14" s="294"/>
      <c r="BW14" s="539"/>
      <c r="BX14" s="294"/>
      <c r="BY14" s="294"/>
      <c r="BZ14" s="294"/>
      <c r="CA14" s="294"/>
      <c r="CB14" s="539"/>
      <c r="CC14" s="294"/>
      <c r="CD14" s="294"/>
      <c r="CE14" s="294"/>
      <c r="CF14" s="294"/>
      <c r="CG14" s="539"/>
      <c r="CH14" s="294"/>
      <c r="CI14" s="294"/>
      <c r="CJ14" s="294"/>
      <c r="CK14" s="294"/>
      <c r="CL14" s="539"/>
      <c r="CM14" s="295">
        <f t="shared" si="0"/>
        <v>0</v>
      </c>
      <c r="CN14" s="295">
        <f t="shared" si="1"/>
        <v>0</v>
      </c>
      <c r="CO14" s="295">
        <f t="shared" si="2"/>
        <v>0</v>
      </c>
      <c r="CP14" s="295">
        <f t="shared" si="3"/>
        <v>0</v>
      </c>
      <c r="CQ14" s="540">
        <f t="shared" si="4"/>
        <v>0</v>
      </c>
      <c r="CR14" s="519"/>
      <c r="CS14" s="519"/>
      <c r="CT14" s="519"/>
      <c r="CU14" s="519"/>
      <c r="CV14" s="519"/>
    </row>
    <row r="15" spans="1:100" ht="25.5" customHeight="1" x14ac:dyDescent="0.2">
      <c r="A15" s="299" t="s">
        <v>460</v>
      </c>
      <c r="B15" s="308" t="s">
        <v>461</v>
      </c>
      <c r="C15" s="308" t="s">
        <v>153</v>
      </c>
      <c r="D15" s="309"/>
      <c r="E15" s="298"/>
      <c r="F15" s="298"/>
      <c r="G15" s="298"/>
      <c r="H15" s="298"/>
      <c r="I15" s="539"/>
      <c r="J15" s="298"/>
      <c r="K15" s="298"/>
      <c r="L15" s="298"/>
      <c r="M15" s="298"/>
      <c r="N15" s="539"/>
      <c r="O15" s="298"/>
      <c r="P15" s="298"/>
      <c r="Q15" s="298"/>
      <c r="R15" s="298"/>
      <c r="S15" s="539"/>
      <c r="T15" s="298"/>
      <c r="U15" s="298"/>
      <c r="V15" s="298"/>
      <c r="W15" s="298"/>
      <c r="X15" s="539"/>
      <c r="Y15" s="298"/>
      <c r="Z15" s="298"/>
      <c r="AA15" s="298"/>
      <c r="AB15" s="298"/>
      <c r="AC15" s="539"/>
      <c r="AD15" s="298"/>
      <c r="AE15" s="298"/>
      <c r="AF15" s="298"/>
      <c r="AG15" s="298"/>
      <c r="AH15" s="539"/>
      <c r="AI15" s="298"/>
      <c r="AJ15" s="298"/>
      <c r="AK15" s="298"/>
      <c r="AL15" s="298"/>
      <c r="AM15" s="539"/>
      <c r="AN15" s="298"/>
      <c r="AO15" s="298"/>
      <c r="AP15" s="298"/>
      <c r="AQ15" s="298"/>
      <c r="AR15" s="539"/>
      <c r="AS15" s="298"/>
      <c r="AT15" s="298"/>
      <c r="AU15" s="298"/>
      <c r="AV15" s="298"/>
      <c r="AW15" s="299" t="s">
        <v>460</v>
      </c>
      <c r="AX15" s="308" t="s">
        <v>461</v>
      </c>
      <c r="AY15" s="298"/>
      <c r="AZ15" s="298">
        <v>1260000</v>
      </c>
      <c r="BA15" s="298">
        <v>1260000</v>
      </c>
      <c r="BB15" s="298">
        <v>1400000</v>
      </c>
      <c r="BC15" s="539">
        <v>1400000</v>
      </c>
      <c r="BD15" s="298"/>
      <c r="BE15" s="298"/>
      <c r="BF15" s="298"/>
      <c r="BG15" s="298"/>
      <c r="BH15" s="539"/>
      <c r="BI15" s="298"/>
      <c r="BJ15" s="298"/>
      <c r="BK15" s="298"/>
      <c r="BL15" s="298"/>
      <c r="BM15" s="539"/>
      <c r="BN15" s="298"/>
      <c r="BO15" s="298"/>
      <c r="BP15" s="298"/>
      <c r="BQ15" s="298"/>
      <c r="BR15" s="539"/>
      <c r="BS15" s="298"/>
      <c r="BT15" s="298"/>
      <c r="BU15" s="298"/>
      <c r="BV15" s="298"/>
      <c r="BW15" s="539"/>
      <c r="BX15" s="298"/>
      <c r="BY15" s="298"/>
      <c r="BZ15" s="298"/>
      <c r="CA15" s="298"/>
      <c r="CB15" s="539"/>
      <c r="CC15" s="298"/>
      <c r="CD15" s="298"/>
      <c r="CE15" s="298"/>
      <c r="CF15" s="298"/>
      <c r="CG15" s="539"/>
      <c r="CH15" s="298"/>
      <c r="CI15" s="298"/>
      <c r="CJ15" s="298"/>
      <c r="CK15" s="298"/>
      <c r="CL15" s="539"/>
      <c r="CM15" s="295">
        <f t="shared" si="0"/>
        <v>0</v>
      </c>
      <c r="CN15" s="295">
        <f t="shared" si="1"/>
        <v>1260000</v>
      </c>
      <c r="CO15" s="295">
        <f t="shared" si="2"/>
        <v>1260000</v>
      </c>
      <c r="CP15" s="295">
        <f t="shared" si="3"/>
        <v>1400000</v>
      </c>
      <c r="CQ15" s="540">
        <f t="shared" si="4"/>
        <v>1400000</v>
      </c>
      <c r="CR15" s="519"/>
      <c r="CS15" s="519"/>
      <c r="CT15" s="519"/>
      <c r="CU15" s="519"/>
      <c r="CV15" s="519"/>
    </row>
    <row r="16" spans="1:100" ht="27" customHeight="1" x14ac:dyDescent="0.2">
      <c r="A16" s="299" t="s">
        <v>364</v>
      </c>
      <c r="B16" s="308" t="s">
        <v>365</v>
      </c>
      <c r="C16" s="296" t="s">
        <v>153</v>
      </c>
      <c r="D16" s="287">
        <v>40</v>
      </c>
      <c r="E16" s="294">
        <v>10819880</v>
      </c>
      <c r="F16" s="294">
        <v>38703140</v>
      </c>
      <c r="G16" s="294">
        <v>38703140</v>
      </c>
      <c r="H16" s="294">
        <v>34968519</v>
      </c>
      <c r="I16" s="539">
        <v>34968519</v>
      </c>
      <c r="J16" s="294">
        <v>1460692</v>
      </c>
      <c r="K16" s="294">
        <v>4527748</v>
      </c>
      <c r="L16" s="294">
        <v>4527748</v>
      </c>
      <c r="M16" s="294">
        <v>7872576</v>
      </c>
      <c r="N16" s="539">
        <v>8133670</v>
      </c>
      <c r="O16" s="294">
        <v>617607</v>
      </c>
      <c r="P16" s="294">
        <v>4744203</v>
      </c>
      <c r="Q16" s="294">
        <v>4397418</v>
      </c>
      <c r="R16" s="294">
        <v>4397418</v>
      </c>
      <c r="S16" s="539">
        <v>4399807</v>
      </c>
      <c r="T16" s="294"/>
      <c r="U16" s="294"/>
      <c r="V16" s="294"/>
      <c r="W16" s="294"/>
      <c r="X16" s="539"/>
      <c r="Y16" s="294"/>
      <c r="Z16" s="294"/>
      <c r="AA16" s="294"/>
      <c r="AB16" s="294"/>
      <c r="AC16" s="539"/>
      <c r="AD16" s="294"/>
      <c r="AE16" s="294"/>
      <c r="AF16" s="294"/>
      <c r="AG16" s="294"/>
      <c r="AH16" s="539"/>
      <c r="AI16" s="294"/>
      <c r="AJ16" s="294"/>
      <c r="AK16" s="294"/>
      <c r="AL16" s="294"/>
      <c r="AM16" s="539"/>
      <c r="AN16" s="294"/>
      <c r="AO16" s="294"/>
      <c r="AP16" s="294"/>
      <c r="AQ16" s="294"/>
      <c r="AR16" s="539"/>
      <c r="AS16" s="294"/>
      <c r="AT16" s="294"/>
      <c r="AU16" s="294"/>
      <c r="AV16" s="294"/>
      <c r="AW16" s="299" t="s">
        <v>364</v>
      </c>
      <c r="AX16" s="308" t="s">
        <v>365</v>
      </c>
      <c r="AY16" s="294"/>
      <c r="AZ16" s="294"/>
      <c r="BA16" s="294">
        <v>346785</v>
      </c>
      <c r="BB16" s="294">
        <v>346785</v>
      </c>
      <c r="BC16" s="539">
        <v>346785</v>
      </c>
      <c r="BD16" s="294"/>
      <c r="BE16" s="294"/>
      <c r="BF16" s="294"/>
      <c r="BG16" s="294"/>
      <c r="BH16" s="539"/>
      <c r="BI16" s="294"/>
      <c r="BJ16" s="294"/>
      <c r="BK16" s="294"/>
      <c r="BL16" s="294"/>
      <c r="BM16" s="539"/>
      <c r="BN16" s="294"/>
      <c r="BO16" s="294"/>
      <c r="BP16" s="294"/>
      <c r="BQ16" s="294"/>
      <c r="BR16" s="539"/>
      <c r="BS16" s="294"/>
      <c r="BT16" s="294"/>
      <c r="BU16" s="294"/>
      <c r="BV16" s="294"/>
      <c r="BW16" s="539"/>
      <c r="BX16" s="294"/>
      <c r="BY16" s="294"/>
      <c r="BZ16" s="294"/>
      <c r="CA16" s="294"/>
      <c r="CB16" s="539"/>
      <c r="CC16" s="294"/>
      <c r="CD16" s="294"/>
      <c r="CE16" s="294"/>
      <c r="CF16" s="294"/>
      <c r="CG16" s="539"/>
      <c r="CH16" s="294"/>
      <c r="CI16" s="294"/>
      <c r="CJ16" s="294"/>
      <c r="CK16" s="294"/>
      <c r="CL16" s="539"/>
      <c r="CM16" s="295">
        <f t="shared" si="0"/>
        <v>12898179</v>
      </c>
      <c r="CN16" s="295">
        <f t="shared" si="1"/>
        <v>47975091</v>
      </c>
      <c r="CO16" s="295">
        <f t="shared" si="2"/>
        <v>47975091</v>
      </c>
      <c r="CP16" s="295">
        <f t="shared" si="3"/>
        <v>47585298</v>
      </c>
      <c r="CQ16" s="540">
        <f t="shared" si="4"/>
        <v>47848781</v>
      </c>
      <c r="CR16" s="519"/>
      <c r="CS16" s="519"/>
      <c r="CT16" s="519"/>
      <c r="CU16" s="519"/>
      <c r="CV16" s="519"/>
    </row>
    <row r="17" spans="1:100" ht="30" customHeight="1" x14ac:dyDescent="0.2">
      <c r="A17" s="291" t="s">
        <v>366</v>
      </c>
      <c r="B17" s="296" t="s">
        <v>462</v>
      </c>
      <c r="C17" s="296" t="s">
        <v>153</v>
      </c>
      <c r="D17" s="287"/>
      <c r="E17" s="294"/>
      <c r="F17" s="294"/>
      <c r="G17" s="294"/>
      <c r="H17" s="294"/>
      <c r="I17" s="539"/>
      <c r="J17" s="294"/>
      <c r="K17" s="294"/>
      <c r="L17" s="294"/>
      <c r="M17" s="294"/>
      <c r="N17" s="539"/>
      <c r="O17" s="294">
        <v>7050000</v>
      </c>
      <c r="P17" s="294">
        <v>7050000</v>
      </c>
      <c r="Q17" s="294">
        <v>7050000</v>
      </c>
      <c r="R17" s="294">
        <v>7209000</v>
      </c>
      <c r="S17" s="539">
        <v>7152724</v>
      </c>
      <c r="T17" s="294"/>
      <c r="U17" s="294"/>
      <c r="V17" s="294"/>
      <c r="W17" s="294"/>
      <c r="X17" s="539"/>
      <c r="Y17" s="294"/>
      <c r="Z17" s="294"/>
      <c r="AA17" s="294"/>
      <c r="AB17" s="294"/>
      <c r="AC17" s="539"/>
      <c r="AD17" s="294"/>
      <c r="AE17" s="294"/>
      <c r="AF17" s="294"/>
      <c r="AG17" s="294"/>
      <c r="AH17" s="539"/>
      <c r="AI17" s="294"/>
      <c r="AJ17" s="294"/>
      <c r="AK17" s="294"/>
      <c r="AL17" s="294"/>
      <c r="AM17" s="539"/>
      <c r="AN17" s="294"/>
      <c r="AO17" s="294"/>
      <c r="AP17" s="294"/>
      <c r="AQ17" s="294"/>
      <c r="AR17" s="539"/>
      <c r="AS17" s="294"/>
      <c r="AT17" s="294"/>
      <c r="AU17" s="294"/>
      <c r="AV17" s="294"/>
      <c r="AW17" s="291" t="s">
        <v>366</v>
      </c>
      <c r="AX17" s="296" t="s">
        <v>462</v>
      </c>
      <c r="AY17" s="294">
        <v>12500000</v>
      </c>
      <c r="AZ17" s="294">
        <v>14600000</v>
      </c>
      <c r="BA17" s="294">
        <v>14600000</v>
      </c>
      <c r="BB17" s="294">
        <v>12441000</v>
      </c>
      <c r="BC17" s="539">
        <v>4161505</v>
      </c>
      <c r="BD17" s="294">
        <v>10000000</v>
      </c>
      <c r="BE17" s="294">
        <v>24567018</v>
      </c>
      <c r="BF17" s="294">
        <v>24567018</v>
      </c>
      <c r="BG17" s="294">
        <v>24057914</v>
      </c>
      <c r="BH17" s="539">
        <v>21522551</v>
      </c>
      <c r="BI17" s="294"/>
      <c r="BJ17" s="294"/>
      <c r="BK17" s="294"/>
      <c r="BL17" s="294"/>
      <c r="BM17" s="539"/>
      <c r="BN17" s="294"/>
      <c r="BO17" s="294"/>
      <c r="BP17" s="294"/>
      <c r="BQ17" s="294"/>
      <c r="BR17" s="539"/>
      <c r="BS17" s="294"/>
      <c r="BT17" s="294"/>
      <c r="BU17" s="294"/>
      <c r="BV17" s="294"/>
      <c r="BW17" s="539"/>
      <c r="BX17" s="294"/>
      <c r="BY17" s="294"/>
      <c r="BZ17" s="294"/>
      <c r="CA17" s="294"/>
      <c r="CB17" s="539"/>
      <c r="CC17" s="294"/>
      <c r="CD17" s="294"/>
      <c r="CE17" s="294"/>
      <c r="CF17" s="294"/>
      <c r="CG17" s="539"/>
      <c r="CH17" s="294"/>
      <c r="CI17" s="294"/>
      <c r="CJ17" s="294"/>
      <c r="CK17" s="294"/>
      <c r="CL17" s="539"/>
      <c r="CM17" s="295">
        <f t="shared" si="0"/>
        <v>29550000</v>
      </c>
      <c r="CN17" s="295">
        <f t="shared" si="1"/>
        <v>46217018</v>
      </c>
      <c r="CO17" s="295">
        <f t="shared" si="2"/>
        <v>46217018</v>
      </c>
      <c r="CP17" s="295">
        <f t="shared" si="3"/>
        <v>43707914</v>
      </c>
      <c r="CQ17" s="540">
        <f t="shared" si="4"/>
        <v>32836780</v>
      </c>
      <c r="CR17" s="519"/>
      <c r="CS17" s="519"/>
      <c r="CT17" s="519"/>
      <c r="CU17" s="519"/>
      <c r="CV17" s="519"/>
    </row>
    <row r="18" spans="1:100" ht="27.75" customHeight="1" x14ac:dyDescent="0.2">
      <c r="A18" s="291" t="s">
        <v>368</v>
      </c>
      <c r="B18" s="296" t="s">
        <v>879</v>
      </c>
      <c r="C18" s="296" t="s">
        <v>153</v>
      </c>
      <c r="D18" s="287"/>
      <c r="E18" s="294"/>
      <c r="F18" s="294"/>
      <c r="G18" s="294"/>
      <c r="H18" s="294"/>
      <c r="I18" s="539"/>
      <c r="J18" s="294"/>
      <c r="K18" s="294"/>
      <c r="L18" s="294"/>
      <c r="M18" s="294"/>
      <c r="N18" s="539"/>
      <c r="O18" s="294">
        <v>635000</v>
      </c>
      <c r="P18" s="294">
        <v>635000</v>
      </c>
      <c r="Q18" s="294">
        <v>635000</v>
      </c>
      <c r="R18" s="294">
        <v>900000</v>
      </c>
      <c r="S18" s="539">
        <v>897013</v>
      </c>
      <c r="T18" s="294"/>
      <c r="U18" s="294"/>
      <c r="V18" s="294"/>
      <c r="W18" s="294"/>
      <c r="X18" s="539"/>
      <c r="Y18" s="294"/>
      <c r="Z18" s="294"/>
      <c r="AA18" s="294"/>
      <c r="AB18" s="294"/>
      <c r="AC18" s="539"/>
      <c r="AD18" s="294"/>
      <c r="AE18" s="294"/>
      <c r="AF18" s="294"/>
      <c r="AG18" s="294"/>
      <c r="AH18" s="539"/>
      <c r="AI18" s="294"/>
      <c r="AJ18" s="294"/>
      <c r="AK18" s="294"/>
      <c r="AL18" s="294"/>
      <c r="AM18" s="539"/>
      <c r="AN18" s="294"/>
      <c r="AO18" s="294"/>
      <c r="AP18" s="294"/>
      <c r="AQ18" s="294"/>
      <c r="AR18" s="539"/>
      <c r="AS18" s="294"/>
      <c r="AT18" s="294"/>
      <c r="AU18" s="294"/>
      <c r="AV18" s="294"/>
      <c r="AW18" s="291" t="s">
        <v>368</v>
      </c>
      <c r="AX18" s="296" t="s">
        <v>879</v>
      </c>
      <c r="AY18" s="294"/>
      <c r="AZ18" s="294"/>
      <c r="BA18" s="294"/>
      <c r="BB18" s="294"/>
      <c r="BC18" s="539"/>
      <c r="BD18" s="294"/>
      <c r="BE18" s="294"/>
      <c r="BF18" s="294"/>
      <c r="BG18" s="294"/>
      <c r="BH18" s="539"/>
      <c r="BI18" s="294"/>
      <c r="BJ18" s="294"/>
      <c r="BK18" s="294"/>
      <c r="BL18" s="294"/>
      <c r="BM18" s="539"/>
      <c r="BN18" s="294"/>
      <c r="BO18" s="294"/>
      <c r="BP18" s="294"/>
      <c r="BQ18" s="294"/>
      <c r="BR18" s="539"/>
      <c r="BS18" s="294"/>
      <c r="BT18" s="294"/>
      <c r="BU18" s="294"/>
      <c r="BV18" s="294"/>
      <c r="BW18" s="539"/>
      <c r="BX18" s="294"/>
      <c r="BY18" s="294"/>
      <c r="BZ18" s="294"/>
      <c r="CA18" s="294"/>
      <c r="CB18" s="539"/>
      <c r="CC18" s="294"/>
      <c r="CD18" s="294"/>
      <c r="CE18" s="294"/>
      <c r="CF18" s="294"/>
      <c r="CG18" s="539"/>
      <c r="CH18" s="294"/>
      <c r="CI18" s="294"/>
      <c r="CJ18" s="294"/>
      <c r="CK18" s="294"/>
      <c r="CL18" s="539"/>
      <c r="CM18" s="295">
        <f t="shared" si="0"/>
        <v>635000</v>
      </c>
      <c r="CN18" s="295">
        <f t="shared" si="1"/>
        <v>635000</v>
      </c>
      <c r="CO18" s="295">
        <f t="shared" si="2"/>
        <v>635000</v>
      </c>
      <c r="CP18" s="295">
        <f t="shared" si="3"/>
        <v>900000</v>
      </c>
      <c r="CQ18" s="540">
        <f t="shared" si="4"/>
        <v>897013</v>
      </c>
      <c r="CR18" s="519"/>
      <c r="CS18" s="519"/>
      <c r="CT18" s="519"/>
      <c r="CU18" s="519"/>
      <c r="CV18" s="519"/>
    </row>
    <row r="19" spans="1:100" ht="27" customHeight="1" x14ac:dyDescent="0.2">
      <c r="A19" s="302"/>
      <c r="B19" s="310" t="s">
        <v>370</v>
      </c>
      <c r="C19" s="310"/>
      <c r="D19" s="304">
        <f>SUM(D15:D18)</f>
        <v>40</v>
      </c>
      <c r="E19" s="305">
        <f>SUM(E15:E18)</f>
        <v>10819880</v>
      </c>
      <c r="F19" s="305">
        <f>SUM(F15:F18)</f>
        <v>38703140</v>
      </c>
      <c r="G19" s="305">
        <f t="shared" ref="G19:H19" si="32">SUM(G15:G18)</f>
        <v>38703140</v>
      </c>
      <c r="H19" s="305">
        <f t="shared" si="32"/>
        <v>34968519</v>
      </c>
      <c r="I19" s="540">
        <f>SUM(I15:I18)</f>
        <v>34968519</v>
      </c>
      <c r="J19" s="305">
        <f>SUM(J15:J18)</f>
        <v>1460692</v>
      </c>
      <c r="K19" s="305">
        <f>SUM(K15:K18)</f>
        <v>4527748</v>
      </c>
      <c r="L19" s="305">
        <f t="shared" ref="L19:M19" si="33">SUM(L15:L18)</f>
        <v>4527748</v>
      </c>
      <c r="M19" s="305">
        <f t="shared" si="33"/>
        <v>7872576</v>
      </c>
      <c r="N19" s="540">
        <f>SUM(N15:N18)</f>
        <v>8133670</v>
      </c>
      <c r="O19" s="305">
        <f>SUM(O15:O18)</f>
        <v>8302607</v>
      </c>
      <c r="P19" s="305">
        <f>SUM(P15:P18)</f>
        <v>12429203</v>
      </c>
      <c r="Q19" s="305">
        <f t="shared" ref="Q19:R19" si="34">SUM(Q15:Q18)</f>
        <v>12082418</v>
      </c>
      <c r="R19" s="305">
        <f t="shared" si="34"/>
        <v>12506418</v>
      </c>
      <c r="S19" s="540">
        <f>SUM(S15:S18)</f>
        <v>12449544</v>
      </c>
      <c r="T19" s="305">
        <f>SUM(T15:T18)</f>
        <v>0</v>
      </c>
      <c r="U19" s="305">
        <f>SUM(U15:U18)</f>
        <v>0</v>
      </c>
      <c r="V19" s="305">
        <f t="shared" ref="V19:W19" si="35">SUM(V15:V18)</f>
        <v>0</v>
      </c>
      <c r="W19" s="305">
        <f t="shared" si="35"/>
        <v>0</v>
      </c>
      <c r="X19" s="540">
        <f>SUM(X15:X18)</f>
        <v>0</v>
      </c>
      <c r="Y19" s="305">
        <f>SUM(Y15:Y18)</f>
        <v>0</v>
      </c>
      <c r="Z19" s="305">
        <f>SUM(Z15:Z18)</f>
        <v>0</v>
      </c>
      <c r="AA19" s="305">
        <f t="shared" ref="AA19:AB19" si="36">SUM(AA15:AA18)</f>
        <v>0</v>
      </c>
      <c r="AB19" s="305">
        <f t="shared" si="36"/>
        <v>0</v>
      </c>
      <c r="AC19" s="540">
        <f>SUM(AC15:AC18)</f>
        <v>0</v>
      </c>
      <c r="AD19" s="305">
        <f>SUM(AD15:AD18)</f>
        <v>0</v>
      </c>
      <c r="AE19" s="305">
        <f>SUM(AE15:AE18)</f>
        <v>0</v>
      </c>
      <c r="AF19" s="305">
        <f t="shared" ref="AF19:AG19" si="37">SUM(AF15:AF18)</f>
        <v>0</v>
      </c>
      <c r="AG19" s="305">
        <f t="shared" si="37"/>
        <v>0</v>
      </c>
      <c r="AH19" s="540">
        <f>SUM(AH15:AH18)</f>
        <v>0</v>
      </c>
      <c r="AI19" s="305">
        <f>SUM(AI15:AI18)</f>
        <v>0</v>
      </c>
      <c r="AJ19" s="305">
        <f>SUM(AJ15:AJ18)</f>
        <v>0</v>
      </c>
      <c r="AK19" s="305">
        <f t="shared" ref="AK19:AL19" si="38">SUM(AK15:AK18)</f>
        <v>0</v>
      </c>
      <c r="AL19" s="305">
        <f t="shared" si="38"/>
        <v>0</v>
      </c>
      <c r="AM19" s="540">
        <f>SUM(AM15:AM18)</f>
        <v>0</v>
      </c>
      <c r="AN19" s="305">
        <f>SUM(AN15:AN18)</f>
        <v>0</v>
      </c>
      <c r="AO19" s="305">
        <f>SUM(AO15:AO18)</f>
        <v>0</v>
      </c>
      <c r="AP19" s="305">
        <f t="shared" ref="AP19:AQ19" si="39">SUM(AP15:AP18)</f>
        <v>0</v>
      </c>
      <c r="AQ19" s="305">
        <f t="shared" si="39"/>
        <v>0</v>
      </c>
      <c r="AR19" s="540">
        <f>SUM(AR15:AR18)</f>
        <v>0</v>
      </c>
      <c r="AS19" s="305">
        <f>SUM(AS15:AS18)</f>
        <v>0</v>
      </c>
      <c r="AT19" s="305">
        <f>SUM(AT15:AT18)</f>
        <v>0</v>
      </c>
      <c r="AU19" s="305">
        <f t="shared" ref="AU19:AV19" si="40">SUM(AU15:AU18)</f>
        <v>0</v>
      </c>
      <c r="AV19" s="305">
        <f t="shared" si="40"/>
        <v>0</v>
      </c>
      <c r="AW19" s="302"/>
      <c r="AX19" s="310" t="s">
        <v>370</v>
      </c>
      <c r="AY19" s="305">
        <f>SUM(AY15:AY18)</f>
        <v>12500000</v>
      </c>
      <c r="AZ19" s="305">
        <f>SUM(AZ15:AZ18)</f>
        <v>15860000</v>
      </c>
      <c r="BA19" s="305">
        <f t="shared" ref="BA19:BB19" si="41">SUM(BA15:BA18)</f>
        <v>16206785</v>
      </c>
      <c r="BB19" s="305">
        <f t="shared" si="41"/>
        <v>14187785</v>
      </c>
      <c r="BC19" s="540">
        <f>SUM(BC15:BC18)</f>
        <v>5908290</v>
      </c>
      <c r="BD19" s="305">
        <f>SUM(BD15:BD18)</f>
        <v>10000000</v>
      </c>
      <c r="BE19" s="305">
        <f>SUM(BE15:BE18)</f>
        <v>24567018</v>
      </c>
      <c r="BF19" s="305">
        <f t="shared" ref="BF19:BG19" si="42">SUM(BF15:BF18)</f>
        <v>24567018</v>
      </c>
      <c r="BG19" s="305">
        <f t="shared" si="42"/>
        <v>24057914</v>
      </c>
      <c r="BH19" s="540">
        <f>SUM(BH15:BH18)</f>
        <v>21522551</v>
      </c>
      <c r="BI19" s="305">
        <f>SUM(BI15:BI18)</f>
        <v>0</v>
      </c>
      <c r="BJ19" s="305">
        <f>SUM(BJ15:BJ18)</f>
        <v>0</v>
      </c>
      <c r="BK19" s="305">
        <f t="shared" ref="BK19:BL19" si="43">SUM(BK15:BK18)</f>
        <v>0</v>
      </c>
      <c r="BL19" s="305">
        <f t="shared" si="43"/>
        <v>0</v>
      </c>
      <c r="BM19" s="540">
        <f>SUM(BM15:BM18)</f>
        <v>0</v>
      </c>
      <c r="BN19" s="305">
        <f>SUM(BN15:BN18)</f>
        <v>0</v>
      </c>
      <c r="BO19" s="305">
        <f>SUM(BO15:BO18)</f>
        <v>0</v>
      </c>
      <c r="BP19" s="305">
        <f t="shared" ref="BP19:BQ19" si="44">SUM(BP15:BP18)</f>
        <v>0</v>
      </c>
      <c r="BQ19" s="305">
        <f t="shared" si="44"/>
        <v>0</v>
      </c>
      <c r="BR19" s="540">
        <f>SUM(BR15:BR18)</f>
        <v>0</v>
      </c>
      <c r="BS19" s="305">
        <f>SUM(BS15:BS18)</f>
        <v>0</v>
      </c>
      <c r="BT19" s="305">
        <f>SUM(BT15:BT18)</f>
        <v>0</v>
      </c>
      <c r="BU19" s="305">
        <f t="shared" ref="BU19:BV19" si="45">SUM(BU15:BU18)</f>
        <v>0</v>
      </c>
      <c r="BV19" s="305">
        <f t="shared" si="45"/>
        <v>0</v>
      </c>
      <c r="BW19" s="540">
        <f>SUM(BW15:BW18)</f>
        <v>0</v>
      </c>
      <c r="BX19" s="305">
        <f>SUM(BX15:BX18)</f>
        <v>0</v>
      </c>
      <c r="BY19" s="305">
        <f>SUM(BY15:BY18)</f>
        <v>0</v>
      </c>
      <c r="BZ19" s="305">
        <f t="shared" ref="BZ19:CA19" si="46">SUM(BZ15:BZ18)</f>
        <v>0</v>
      </c>
      <c r="CA19" s="305">
        <f t="shared" si="46"/>
        <v>0</v>
      </c>
      <c r="CB19" s="540">
        <f>SUM(CB15:CB18)</f>
        <v>0</v>
      </c>
      <c r="CC19" s="305">
        <f>SUM(CC15:CC18)</f>
        <v>0</v>
      </c>
      <c r="CD19" s="305">
        <f>SUM(CD15:CD18)</f>
        <v>0</v>
      </c>
      <c r="CE19" s="305">
        <f t="shared" ref="CE19:CF19" si="47">SUM(CE15:CE18)</f>
        <v>0</v>
      </c>
      <c r="CF19" s="305">
        <f t="shared" si="47"/>
        <v>0</v>
      </c>
      <c r="CG19" s="540">
        <f>SUM(CG15:CG18)</f>
        <v>0</v>
      </c>
      <c r="CH19" s="305">
        <f>SUM(CH15:CH18)</f>
        <v>0</v>
      </c>
      <c r="CI19" s="305">
        <f>SUM(CI15:CI18)</f>
        <v>0</v>
      </c>
      <c r="CJ19" s="305">
        <f t="shared" ref="CJ19:CK19" si="48">SUM(CJ15:CJ18)</f>
        <v>0</v>
      </c>
      <c r="CK19" s="305">
        <f t="shared" si="48"/>
        <v>0</v>
      </c>
      <c r="CL19" s="540">
        <f>SUM(CL15:CL18)</f>
        <v>0</v>
      </c>
      <c r="CM19" s="305">
        <f t="shared" si="0"/>
        <v>43083179</v>
      </c>
      <c r="CN19" s="305">
        <f t="shared" si="1"/>
        <v>96087109</v>
      </c>
      <c r="CO19" s="305">
        <f t="shared" si="2"/>
        <v>96087109</v>
      </c>
      <c r="CP19" s="305">
        <f t="shared" si="3"/>
        <v>93593212</v>
      </c>
      <c r="CQ19" s="540">
        <f t="shared" si="4"/>
        <v>82982574</v>
      </c>
      <c r="CR19" s="519"/>
      <c r="CS19" s="519"/>
      <c r="CT19" s="519"/>
      <c r="CU19" s="519"/>
      <c r="CV19" s="519"/>
    </row>
    <row r="20" spans="1:100" ht="31.5" x14ac:dyDescent="0.2">
      <c r="A20" s="311" t="s">
        <v>371</v>
      </c>
      <c r="B20" s="289" t="s">
        <v>372</v>
      </c>
      <c r="C20" s="289"/>
      <c r="D20" s="288"/>
      <c r="E20" s="294"/>
      <c r="F20" s="294"/>
      <c r="G20" s="294"/>
      <c r="H20" s="294"/>
      <c r="I20" s="539"/>
      <c r="J20" s="294"/>
      <c r="K20" s="294"/>
      <c r="L20" s="294"/>
      <c r="M20" s="294"/>
      <c r="N20" s="539"/>
      <c r="O20" s="294"/>
      <c r="P20" s="294"/>
      <c r="Q20" s="294"/>
      <c r="R20" s="294"/>
      <c r="S20" s="539"/>
      <c r="T20" s="294"/>
      <c r="U20" s="294"/>
      <c r="V20" s="294"/>
      <c r="W20" s="294"/>
      <c r="X20" s="539"/>
      <c r="Y20" s="294"/>
      <c r="Z20" s="294"/>
      <c r="AA20" s="294"/>
      <c r="AB20" s="294"/>
      <c r="AC20" s="539"/>
      <c r="AD20" s="294"/>
      <c r="AE20" s="294"/>
      <c r="AF20" s="294"/>
      <c r="AG20" s="294"/>
      <c r="AH20" s="539"/>
      <c r="AI20" s="294"/>
      <c r="AJ20" s="294"/>
      <c r="AK20" s="294"/>
      <c r="AL20" s="294"/>
      <c r="AM20" s="539"/>
      <c r="AN20" s="294"/>
      <c r="AO20" s="294"/>
      <c r="AP20" s="294"/>
      <c r="AQ20" s="294"/>
      <c r="AR20" s="539"/>
      <c r="AS20" s="294"/>
      <c r="AT20" s="294"/>
      <c r="AU20" s="294"/>
      <c r="AV20" s="294"/>
      <c r="AW20" s="311" t="s">
        <v>371</v>
      </c>
      <c r="AX20" s="289" t="s">
        <v>372</v>
      </c>
      <c r="AY20" s="294"/>
      <c r="AZ20" s="294"/>
      <c r="BA20" s="294"/>
      <c r="BB20" s="294"/>
      <c r="BC20" s="539"/>
      <c r="BD20" s="294"/>
      <c r="BE20" s="294"/>
      <c r="BF20" s="294"/>
      <c r="BG20" s="294"/>
      <c r="BH20" s="539"/>
      <c r="BI20" s="294"/>
      <c r="BJ20" s="294"/>
      <c r="BK20" s="294"/>
      <c r="BL20" s="294"/>
      <c r="BM20" s="539"/>
      <c r="BN20" s="294"/>
      <c r="BO20" s="294"/>
      <c r="BP20" s="294"/>
      <c r="BQ20" s="294"/>
      <c r="BR20" s="539"/>
      <c r="BS20" s="294"/>
      <c r="BT20" s="294"/>
      <c r="BU20" s="294"/>
      <c r="BV20" s="294"/>
      <c r="BW20" s="539"/>
      <c r="BX20" s="294"/>
      <c r="BY20" s="294"/>
      <c r="BZ20" s="294"/>
      <c r="CA20" s="294"/>
      <c r="CB20" s="539"/>
      <c r="CC20" s="294"/>
      <c r="CD20" s="294"/>
      <c r="CE20" s="294"/>
      <c r="CF20" s="294"/>
      <c r="CG20" s="539"/>
      <c r="CH20" s="294"/>
      <c r="CI20" s="294"/>
      <c r="CJ20" s="294"/>
      <c r="CK20" s="294"/>
      <c r="CL20" s="539"/>
      <c r="CM20" s="295"/>
      <c r="CN20" s="295"/>
      <c r="CO20" s="295"/>
      <c r="CP20" s="295"/>
      <c r="CQ20" s="540">
        <f t="shared" si="4"/>
        <v>0</v>
      </c>
      <c r="CR20" s="519"/>
      <c r="CS20" s="519"/>
      <c r="CT20" s="519"/>
      <c r="CU20" s="519"/>
      <c r="CV20" s="519"/>
    </row>
    <row r="21" spans="1:100" ht="28.5" customHeight="1" x14ac:dyDescent="0.2">
      <c r="A21" s="291" t="s">
        <v>373</v>
      </c>
      <c r="B21" s="296" t="s">
        <v>374</v>
      </c>
      <c r="C21" s="296" t="s">
        <v>153</v>
      </c>
      <c r="D21" s="287"/>
      <c r="E21" s="295"/>
      <c r="F21" s="295"/>
      <c r="G21" s="295"/>
      <c r="H21" s="295"/>
      <c r="I21" s="540"/>
      <c r="J21" s="295"/>
      <c r="K21" s="295"/>
      <c r="L21" s="295"/>
      <c r="M21" s="295"/>
      <c r="N21" s="540"/>
      <c r="O21" s="294">
        <v>58519760</v>
      </c>
      <c r="P21" s="294">
        <v>58519760</v>
      </c>
      <c r="Q21" s="294">
        <v>58519760</v>
      </c>
      <c r="R21" s="294">
        <v>55519760</v>
      </c>
      <c r="S21" s="539">
        <f>71458490-S22</f>
        <v>55322107</v>
      </c>
      <c r="T21" s="294"/>
      <c r="U21" s="295"/>
      <c r="V21" s="295"/>
      <c r="W21" s="295"/>
      <c r="X21" s="540"/>
      <c r="Y21" s="294"/>
      <c r="Z21" s="295"/>
      <c r="AA21" s="295"/>
      <c r="AB21" s="295"/>
      <c r="AC21" s="540"/>
      <c r="AD21" s="295"/>
      <c r="AE21" s="295"/>
      <c r="AF21" s="295"/>
      <c r="AG21" s="295"/>
      <c r="AH21" s="540"/>
      <c r="AI21" s="295"/>
      <c r="AJ21" s="295"/>
      <c r="AK21" s="295"/>
      <c r="AL21" s="295"/>
      <c r="AM21" s="540"/>
      <c r="AN21" s="295"/>
      <c r="AO21" s="295"/>
      <c r="AP21" s="295"/>
      <c r="AQ21" s="295"/>
      <c r="AR21" s="540"/>
      <c r="AS21" s="295"/>
      <c r="AT21" s="295"/>
      <c r="AU21" s="295"/>
      <c r="AV21" s="295"/>
      <c r="AW21" s="291" t="s">
        <v>373</v>
      </c>
      <c r="AX21" s="296" t="s">
        <v>374</v>
      </c>
      <c r="AY21" s="294">
        <v>700000</v>
      </c>
      <c r="AZ21" s="294">
        <v>700000</v>
      </c>
      <c r="BA21" s="294">
        <v>700000</v>
      </c>
      <c r="BB21" s="294"/>
      <c r="BC21" s="539"/>
      <c r="BD21" s="295"/>
      <c r="BE21" s="295"/>
      <c r="BF21" s="295"/>
      <c r="BG21" s="295"/>
      <c r="BH21" s="540"/>
      <c r="BI21" s="295"/>
      <c r="BJ21" s="295"/>
      <c r="BK21" s="295"/>
      <c r="BL21" s="295"/>
      <c r="BM21" s="540"/>
      <c r="BN21" s="295"/>
      <c r="BO21" s="295"/>
      <c r="BP21" s="295"/>
      <c r="BQ21" s="295"/>
      <c r="BR21" s="540"/>
      <c r="BS21" s="295"/>
      <c r="BT21" s="295"/>
      <c r="BU21" s="295"/>
      <c r="BV21" s="295"/>
      <c r="BW21" s="540"/>
      <c r="BX21" s="295"/>
      <c r="BY21" s="295"/>
      <c r="BZ21" s="295"/>
      <c r="CA21" s="295"/>
      <c r="CB21" s="540"/>
      <c r="CC21" s="295"/>
      <c r="CD21" s="295"/>
      <c r="CE21" s="295"/>
      <c r="CF21" s="295"/>
      <c r="CG21" s="540"/>
      <c r="CH21" s="295"/>
      <c r="CI21" s="295"/>
      <c r="CJ21" s="295"/>
      <c r="CK21" s="295"/>
      <c r="CL21" s="540"/>
      <c r="CM21" s="295">
        <f t="shared" ref="CM21:CM31" si="49">SUM(E21+J21+O21+T21+Y21+AD21+AI21+AN21+AS21+AY21+BD21+BI21+BN21+BS21+BT21+BX21+CC21+CH21)</f>
        <v>59219760</v>
      </c>
      <c r="CN21" s="295">
        <f t="shared" ref="CN21:CN50" si="50">SUM(F21+K21+P21+U21+Z21+AE21+AJ21+AO21+AT21+AZ21+BE21+BJ21+BO21+BT21+BX21+BY21+CD21+CI21)</f>
        <v>59219760</v>
      </c>
      <c r="CO21" s="295">
        <f t="shared" ref="CO21:CO50" si="51">SUM(G21+L21+Q21+V21+AA21+AF21+AK21+AP21+AU21+BA21+BF21+BK21+BP21+BU21+BW21+BZ21+CE21+CJ21)</f>
        <v>59219760</v>
      </c>
      <c r="CP21" s="295">
        <f t="shared" ref="CP21:CP50" si="52">SUM(H21+M21+R21+W21+AB21+AG21+AL21+AQ21+AV21+BB21+BG21+BL21+BQ21+BV21+BX21+CA21+CF21+CK21)</f>
        <v>55519760</v>
      </c>
      <c r="CQ21" s="540">
        <f t="shared" si="4"/>
        <v>55322107</v>
      </c>
      <c r="CR21" s="519"/>
      <c r="CS21" s="519"/>
      <c r="CT21" s="519"/>
      <c r="CU21" s="519"/>
      <c r="CV21" s="519"/>
    </row>
    <row r="22" spans="1:100" ht="31.5" customHeight="1" x14ac:dyDescent="0.2">
      <c r="A22" s="291" t="s">
        <v>373</v>
      </c>
      <c r="B22" s="296" t="s">
        <v>463</v>
      </c>
      <c r="C22" s="296" t="s">
        <v>456</v>
      </c>
      <c r="D22" s="287"/>
      <c r="E22" s="295"/>
      <c r="F22" s="295"/>
      <c r="G22" s="295"/>
      <c r="H22" s="295"/>
      <c r="I22" s="540"/>
      <c r="J22" s="295"/>
      <c r="K22" s="295"/>
      <c r="L22" s="295"/>
      <c r="M22" s="295"/>
      <c r="N22" s="540"/>
      <c r="O22" s="294">
        <v>18826240</v>
      </c>
      <c r="P22" s="294">
        <v>18826240</v>
      </c>
      <c r="Q22" s="294">
        <v>18826240</v>
      </c>
      <c r="R22" s="294">
        <v>16826240</v>
      </c>
      <c r="S22" s="539">
        <v>16136383</v>
      </c>
      <c r="T22" s="294"/>
      <c r="U22" s="295"/>
      <c r="V22" s="295"/>
      <c r="W22" s="295"/>
      <c r="X22" s="540"/>
      <c r="Y22" s="294"/>
      <c r="Z22" s="295"/>
      <c r="AA22" s="295"/>
      <c r="AB22" s="295"/>
      <c r="AC22" s="540"/>
      <c r="AD22" s="295"/>
      <c r="AE22" s="295"/>
      <c r="AF22" s="295"/>
      <c r="AG22" s="295"/>
      <c r="AH22" s="540"/>
      <c r="AI22" s="295"/>
      <c r="AJ22" s="295"/>
      <c r="AK22" s="295"/>
      <c r="AL22" s="295"/>
      <c r="AM22" s="540"/>
      <c r="AN22" s="295"/>
      <c r="AO22" s="295"/>
      <c r="AP22" s="295"/>
      <c r="AQ22" s="295"/>
      <c r="AR22" s="540"/>
      <c r="AS22" s="295"/>
      <c r="AT22" s="295"/>
      <c r="AU22" s="295"/>
      <c r="AV22" s="295"/>
      <c r="AW22" s="291" t="s">
        <v>373</v>
      </c>
      <c r="AX22" s="296" t="s">
        <v>463</v>
      </c>
      <c r="AY22" s="294"/>
      <c r="AZ22" s="295"/>
      <c r="BA22" s="295"/>
      <c r="BB22" s="295"/>
      <c r="BC22" s="540"/>
      <c r="BD22" s="295"/>
      <c r="BE22" s="295"/>
      <c r="BF22" s="295"/>
      <c r="BG22" s="295"/>
      <c r="BH22" s="540"/>
      <c r="BI22" s="295"/>
      <c r="BJ22" s="295"/>
      <c r="BK22" s="295"/>
      <c r="BL22" s="295"/>
      <c r="BM22" s="540"/>
      <c r="BN22" s="295"/>
      <c r="BO22" s="295"/>
      <c r="BP22" s="295"/>
      <c r="BQ22" s="295"/>
      <c r="BR22" s="540"/>
      <c r="BS22" s="295"/>
      <c r="BT22" s="295"/>
      <c r="BU22" s="295"/>
      <c r="BV22" s="295"/>
      <c r="BW22" s="540"/>
      <c r="BX22" s="295"/>
      <c r="BY22" s="295"/>
      <c r="BZ22" s="295"/>
      <c r="CA22" s="295"/>
      <c r="CB22" s="540"/>
      <c r="CC22" s="295"/>
      <c r="CD22" s="295"/>
      <c r="CE22" s="295"/>
      <c r="CF22" s="295"/>
      <c r="CG22" s="540"/>
      <c r="CH22" s="295"/>
      <c r="CI22" s="295"/>
      <c r="CJ22" s="295"/>
      <c r="CK22" s="295"/>
      <c r="CL22" s="540"/>
      <c r="CM22" s="295">
        <f t="shared" si="49"/>
        <v>18826240</v>
      </c>
      <c r="CN22" s="295">
        <f t="shared" si="50"/>
        <v>18826240</v>
      </c>
      <c r="CO22" s="295">
        <f t="shared" si="51"/>
        <v>18826240</v>
      </c>
      <c r="CP22" s="295">
        <f t="shared" si="52"/>
        <v>16826240</v>
      </c>
      <c r="CQ22" s="540">
        <f t="shared" si="4"/>
        <v>16136383</v>
      </c>
      <c r="CR22" s="519"/>
      <c r="CS22" s="519"/>
      <c r="CT22" s="519"/>
      <c r="CU22" s="519"/>
      <c r="CV22" s="519"/>
    </row>
    <row r="23" spans="1:100" ht="28.5" customHeight="1" x14ac:dyDescent="0.2">
      <c r="A23" s="299" t="s">
        <v>375</v>
      </c>
      <c r="B23" s="308" t="s">
        <v>376</v>
      </c>
      <c r="C23" s="308" t="s">
        <v>153</v>
      </c>
      <c r="D23" s="309"/>
      <c r="E23" s="298"/>
      <c r="F23" s="298"/>
      <c r="G23" s="298"/>
      <c r="H23" s="298"/>
      <c r="I23" s="539"/>
      <c r="J23" s="298"/>
      <c r="K23" s="298"/>
      <c r="L23" s="298"/>
      <c r="M23" s="298"/>
      <c r="N23" s="539"/>
      <c r="O23" s="298"/>
      <c r="P23" s="298"/>
      <c r="Q23" s="298"/>
      <c r="R23" s="298">
        <v>1613000</v>
      </c>
      <c r="S23" s="539">
        <v>1613000</v>
      </c>
      <c r="T23" s="298"/>
      <c r="U23" s="298"/>
      <c r="V23" s="298"/>
      <c r="W23" s="298"/>
      <c r="X23" s="539"/>
      <c r="Y23" s="298"/>
      <c r="Z23" s="298"/>
      <c r="AA23" s="298"/>
      <c r="AB23" s="298"/>
      <c r="AC23" s="539"/>
      <c r="AD23" s="298"/>
      <c r="AE23" s="298"/>
      <c r="AF23" s="298"/>
      <c r="AG23" s="298"/>
      <c r="AH23" s="539"/>
      <c r="AI23" s="298"/>
      <c r="AJ23" s="298"/>
      <c r="AK23" s="298"/>
      <c r="AL23" s="298"/>
      <c r="AM23" s="539"/>
      <c r="AN23" s="298"/>
      <c r="AO23" s="298"/>
      <c r="AP23" s="298"/>
      <c r="AQ23" s="298"/>
      <c r="AR23" s="539"/>
      <c r="AS23" s="298"/>
      <c r="AT23" s="298"/>
      <c r="AU23" s="298"/>
      <c r="AV23" s="298"/>
      <c r="AW23" s="299" t="s">
        <v>375</v>
      </c>
      <c r="AX23" s="308" t="s">
        <v>376</v>
      </c>
      <c r="AY23" s="298"/>
      <c r="AZ23" s="298"/>
      <c r="BA23" s="298"/>
      <c r="BB23" s="298">
        <v>1288245</v>
      </c>
      <c r="BC23" s="539">
        <v>1288245</v>
      </c>
      <c r="BD23" s="298"/>
      <c r="BE23" s="298"/>
      <c r="BF23" s="298"/>
      <c r="BG23" s="298">
        <v>2576582</v>
      </c>
      <c r="BH23" s="539">
        <v>2576582</v>
      </c>
      <c r="BI23" s="298"/>
      <c r="BJ23" s="298"/>
      <c r="BK23" s="298"/>
      <c r="BL23" s="298"/>
      <c r="BM23" s="539"/>
      <c r="BN23" s="298"/>
      <c r="BO23" s="298"/>
      <c r="BP23" s="298"/>
      <c r="BQ23" s="298"/>
      <c r="BR23" s="539"/>
      <c r="BS23" s="298"/>
      <c r="BT23" s="298"/>
      <c r="BU23" s="298"/>
      <c r="BV23" s="298"/>
      <c r="BW23" s="539"/>
      <c r="BX23" s="298"/>
      <c r="BY23" s="298"/>
      <c r="BZ23" s="298"/>
      <c r="CA23" s="298"/>
      <c r="CB23" s="539"/>
      <c r="CC23" s="298"/>
      <c r="CD23" s="298"/>
      <c r="CE23" s="298"/>
      <c r="CF23" s="298"/>
      <c r="CG23" s="539"/>
      <c r="CH23" s="298"/>
      <c r="CI23" s="298"/>
      <c r="CJ23" s="298"/>
      <c r="CK23" s="298"/>
      <c r="CL23" s="539"/>
      <c r="CM23" s="295">
        <f t="shared" si="49"/>
        <v>0</v>
      </c>
      <c r="CN23" s="295">
        <f t="shared" si="50"/>
        <v>0</v>
      </c>
      <c r="CO23" s="295">
        <f t="shared" si="51"/>
        <v>0</v>
      </c>
      <c r="CP23" s="295">
        <f t="shared" si="52"/>
        <v>5477827</v>
      </c>
      <c r="CQ23" s="540">
        <f t="shared" si="4"/>
        <v>5477827</v>
      </c>
      <c r="CR23" s="519"/>
      <c r="CS23" s="519"/>
      <c r="CT23" s="519"/>
      <c r="CU23" s="519"/>
      <c r="CV23" s="519"/>
    </row>
    <row r="24" spans="1:100" ht="23.25" customHeight="1" x14ac:dyDescent="0.2">
      <c r="A24" s="302"/>
      <c r="B24" s="310" t="s">
        <v>377</v>
      </c>
      <c r="C24" s="310"/>
      <c r="D24" s="312"/>
      <c r="E24" s="305">
        <f t="shared" ref="E24:AT24" si="53">SUM(E21:E23)</f>
        <v>0</v>
      </c>
      <c r="F24" s="305">
        <f t="shared" si="53"/>
        <v>0</v>
      </c>
      <c r="G24" s="305">
        <f t="shared" ref="G24:I24" si="54">SUM(G21:G23)</f>
        <v>0</v>
      </c>
      <c r="H24" s="305">
        <f t="shared" si="54"/>
        <v>0</v>
      </c>
      <c r="I24" s="540">
        <f t="shared" si="54"/>
        <v>0</v>
      </c>
      <c r="J24" s="305">
        <f t="shared" si="53"/>
        <v>0</v>
      </c>
      <c r="K24" s="305">
        <f t="shared" si="53"/>
        <v>0</v>
      </c>
      <c r="L24" s="305">
        <f t="shared" ref="L24:N24" si="55">SUM(L21:L23)</f>
        <v>0</v>
      </c>
      <c r="M24" s="305">
        <f t="shared" si="55"/>
        <v>0</v>
      </c>
      <c r="N24" s="540">
        <f t="shared" si="55"/>
        <v>0</v>
      </c>
      <c r="O24" s="305">
        <f t="shared" si="53"/>
        <v>77346000</v>
      </c>
      <c r="P24" s="305">
        <f t="shared" si="53"/>
        <v>77346000</v>
      </c>
      <c r="Q24" s="305">
        <f t="shared" ref="Q24:S24" si="56">SUM(Q21:Q23)</f>
        <v>77346000</v>
      </c>
      <c r="R24" s="305">
        <f t="shared" si="56"/>
        <v>73959000</v>
      </c>
      <c r="S24" s="540">
        <f t="shared" si="56"/>
        <v>73071490</v>
      </c>
      <c r="T24" s="305">
        <f t="shared" si="53"/>
        <v>0</v>
      </c>
      <c r="U24" s="305">
        <f t="shared" si="53"/>
        <v>0</v>
      </c>
      <c r="V24" s="305">
        <f t="shared" ref="V24:W24" si="57">SUM(V21:V23)</f>
        <v>0</v>
      </c>
      <c r="W24" s="305">
        <f t="shared" si="57"/>
        <v>0</v>
      </c>
      <c r="X24" s="540">
        <f t="shared" si="53"/>
        <v>0</v>
      </c>
      <c r="Y24" s="305">
        <f t="shared" si="53"/>
        <v>0</v>
      </c>
      <c r="Z24" s="305">
        <f t="shared" si="53"/>
        <v>0</v>
      </c>
      <c r="AA24" s="305">
        <f t="shared" ref="AA24:AB24" si="58">SUM(AA21:AA23)</f>
        <v>0</v>
      </c>
      <c r="AB24" s="305">
        <f t="shared" si="58"/>
        <v>0</v>
      </c>
      <c r="AC24" s="540">
        <f t="shared" si="53"/>
        <v>0</v>
      </c>
      <c r="AD24" s="305">
        <f t="shared" si="53"/>
        <v>0</v>
      </c>
      <c r="AE24" s="305">
        <f t="shared" si="53"/>
        <v>0</v>
      </c>
      <c r="AF24" s="305">
        <f t="shared" ref="AF24:AG24" si="59">SUM(AF21:AF23)</f>
        <v>0</v>
      </c>
      <c r="AG24" s="305">
        <f t="shared" si="59"/>
        <v>0</v>
      </c>
      <c r="AH24" s="540">
        <f t="shared" si="53"/>
        <v>0</v>
      </c>
      <c r="AI24" s="305">
        <f t="shared" si="53"/>
        <v>0</v>
      </c>
      <c r="AJ24" s="305">
        <f t="shared" si="53"/>
        <v>0</v>
      </c>
      <c r="AK24" s="305">
        <f t="shared" ref="AK24:AL24" si="60">SUM(AK21:AK23)</f>
        <v>0</v>
      </c>
      <c r="AL24" s="305">
        <f t="shared" si="60"/>
        <v>0</v>
      </c>
      <c r="AM24" s="540">
        <f t="shared" si="53"/>
        <v>0</v>
      </c>
      <c r="AN24" s="305">
        <f t="shared" si="53"/>
        <v>0</v>
      </c>
      <c r="AO24" s="305">
        <f t="shared" si="53"/>
        <v>0</v>
      </c>
      <c r="AP24" s="305">
        <f t="shared" ref="AP24:AQ24" si="61">SUM(AP21:AP23)</f>
        <v>0</v>
      </c>
      <c r="AQ24" s="305">
        <f t="shared" si="61"/>
        <v>0</v>
      </c>
      <c r="AR24" s="540">
        <f t="shared" si="53"/>
        <v>0</v>
      </c>
      <c r="AS24" s="305">
        <f t="shared" si="53"/>
        <v>0</v>
      </c>
      <c r="AT24" s="305">
        <f t="shared" si="53"/>
        <v>0</v>
      </c>
      <c r="AU24" s="305">
        <f t="shared" ref="AU24:AV24" si="62">SUM(AU21:AU23)</f>
        <v>0</v>
      </c>
      <c r="AV24" s="305">
        <f t="shared" si="62"/>
        <v>0</v>
      </c>
      <c r="AW24" s="302"/>
      <c r="AX24" s="310" t="s">
        <v>377</v>
      </c>
      <c r="AY24" s="305">
        <f t="shared" ref="AY24:CH24" si="63">SUM(AY21:AY23)</f>
        <v>700000</v>
      </c>
      <c r="AZ24" s="305">
        <f t="shared" ref="AZ24" si="64">SUM(AZ21:AZ23)</f>
        <v>700000</v>
      </c>
      <c r="BA24" s="305">
        <f t="shared" ref="BA24:BC24" si="65">SUM(BA21:BA23)</f>
        <v>700000</v>
      </c>
      <c r="BB24" s="305">
        <f t="shared" si="65"/>
        <v>1288245</v>
      </c>
      <c r="BC24" s="540">
        <f t="shared" si="65"/>
        <v>1288245</v>
      </c>
      <c r="BD24" s="305">
        <f>SUM(BD21:BD23)</f>
        <v>0</v>
      </c>
      <c r="BE24" s="305">
        <f t="shared" ref="BE24" si="66">SUM(BE21:BE23)</f>
        <v>0</v>
      </c>
      <c r="BF24" s="305">
        <f t="shared" ref="BF24:BH24" si="67">SUM(BF21:BF23)</f>
        <v>0</v>
      </c>
      <c r="BG24" s="305">
        <f t="shared" si="67"/>
        <v>2576582</v>
      </c>
      <c r="BH24" s="540">
        <f t="shared" si="67"/>
        <v>2576582</v>
      </c>
      <c r="BI24" s="305">
        <f>SUM(BI21:BI23)</f>
        <v>0</v>
      </c>
      <c r="BJ24" s="305">
        <f t="shared" ref="BJ24:BM24" si="68">SUM(BJ21:BJ23)</f>
        <v>0</v>
      </c>
      <c r="BK24" s="305">
        <f t="shared" ref="BK24:BL24" si="69">SUM(BK21:BK23)</f>
        <v>0</v>
      </c>
      <c r="BL24" s="305">
        <f t="shared" si="69"/>
        <v>0</v>
      </c>
      <c r="BM24" s="540">
        <f t="shared" si="68"/>
        <v>0</v>
      </c>
      <c r="BN24" s="305">
        <f>SUM(BN21:BN23)</f>
        <v>0</v>
      </c>
      <c r="BO24" s="305">
        <f t="shared" ref="BO24:BR24" si="70">SUM(BO21:BO23)</f>
        <v>0</v>
      </c>
      <c r="BP24" s="305">
        <f t="shared" ref="BP24:BQ24" si="71">SUM(BP21:BP23)</f>
        <v>0</v>
      </c>
      <c r="BQ24" s="305">
        <f t="shared" si="71"/>
        <v>0</v>
      </c>
      <c r="BR24" s="540">
        <f t="shared" si="70"/>
        <v>0</v>
      </c>
      <c r="BS24" s="305">
        <f>SUM(BS21:BS23)</f>
        <v>0</v>
      </c>
      <c r="BT24" s="305">
        <f t="shared" ref="BT24:BW24" si="72">SUM(BT21:BT23)</f>
        <v>0</v>
      </c>
      <c r="BU24" s="305">
        <f t="shared" ref="BU24:BV24" si="73">SUM(BU21:BU23)</f>
        <v>0</v>
      </c>
      <c r="BV24" s="305">
        <f t="shared" si="73"/>
        <v>0</v>
      </c>
      <c r="BW24" s="540">
        <f t="shared" si="72"/>
        <v>0</v>
      </c>
      <c r="BX24" s="305">
        <f t="shared" si="63"/>
        <v>0</v>
      </c>
      <c r="BY24" s="305">
        <f t="shared" ref="BY24:CB24" si="74">SUM(BY21:BY23)</f>
        <v>0</v>
      </c>
      <c r="BZ24" s="305">
        <f t="shared" ref="BZ24:CA24" si="75">SUM(BZ21:BZ23)</f>
        <v>0</v>
      </c>
      <c r="CA24" s="305">
        <f t="shared" si="75"/>
        <v>0</v>
      </c>
      <c r="CB24" s="540">
        <f t="shared" si="74"/>
        <v>0</v>
      </c>
      <c r="CC24" s="305">
        <f t="shared" si="63"/>
        <v>0</v>
      </c>
      <c r="CD24" s="305">
        <f t="shared" ref="CD24:CG24" si="76">SUM(CD21:CD23)</f>
        <v>0</v>
      </c>
      <c r="CE24" s="305">
        <f t="shared" ref="CE24:CF24" si="77">SUM(CE21:CE23)</f>
        <v>0</v>
      </c>
      <c r="CF24" s="305">
        <f t="shared" si="77"/>
        <v>0</v>
      </c>
      <c r="CG24" s="540">
        <f t="shared" si="76"/>
        <v>0</v>
      </c>
      <c r="CH24" s="305">
        <f t="shared" si="63"/>
        <v>0</v>
      </c>
      <c r="CI24" s="305">
        <f t="shared" ref="CI24:CL24" si="78">SUM(CI21:CI23)</f>
        <v>0</v>
      </c>
      <c r="CJ24" s="305">
        <f t="shared" ref="CJ24:CK24" si="79">SUM(CJ21:CJ23)</f>
        <v>0</v>
      </c>
      <c r="CK24" s="305">
        <f t="shared" si="79"/>
        <v>0</v>
      </c>
      <c r="CL24" s="540">
        <f t="shared" si="78"/>
        <v>0</v>
      </c>
      <c r="CM24" s="305">
        <f t="shared" si="49"/>
        <v>78046000</v>
      </c>
      <c r="CN24" s="305">
        <f t="shared" si="50"/>
        <v>78046000</v>
      </c>
      <c r="CO24" s="305">
        <f t="shared" si="51"/>
        <v>78046000</v>
      </c>
      <c r="CP24" s="305">
        <f t="shared" si="52"/>
        <v>77823827</v>
      </c>
      <c r="CQ24" s="540">
        <f t="shared" si="4"/>
        <v>76936317</v>
      </c>
      <c r="CR24" s="519"/>
      <c r="CS24" s="519"/>
      <c r="CT24" s="519"/>
      <c r="CU24" s="519"/>
      <c r="CV24" s="519"/>
    </row>
    <row r="25" spans="1:100" ht="47.25" x14ac:dyDescent="0.2">
      <c r="A25" s="311" t="s">
        <v>378</v>
      </c>
      <c r="B25" s="289" t="s">
        <v>379</v>
      </c>
      <c r="C25" s="289"/>
      <c r="D25" s="288"/>
      <c r="E25" s="295"/>
      <c r="F25" s="295"/>
      <c r="G25" s="295"/>
      <c r="H25" s="295"/>
      <c r="I25" s="540"/>
      <c r="J25" s="295"/>
      <c r="K25" s="295"/>
      <c r="L25" s="295"/>
      <c r="M25" s="295"/>
      <c r="N25" s="540"/>
      <c r="O25" s="294"/>
      <c r="P25" s="295"/>
      <c r="Q25" s="295"/>
      <c r="R25" s="295"/>
      <c r="S25" s="540"/>
      <c r="T25" s="294"/>
      <c r="U25" s="295"/>
      <c r="V25" s="295"/>
      <c r="W25" s="295"/>
      <c r="X25" s="540"/>
      <c r="Y25" s="294"/>
      <c r="Z25" s="295"/>
      <c r="AA25" s="295"/>
      <c r="AB25" s="295"/>
      <c r="AC25" s="540"/>
      <c r="AD25" s="295"/>
      <c r="AE25" s="295"/>
      <c r="AF25" s="295"/>
      <c r="AG25" s="295"/>
      <c r="AH25" s="540"/>
      <c r="AI25" s="295"/>
      <c r="AJ25" s="295"/>
      <c r="AK25" s="295"/>
      <c r="AL25" s="295"/>
      <c r="AM25" s="540"/>
      <c r="AN25" s="295"/>
      <c r="AO25" s="295"/>
      <c r="AP25" s="295"/>
      <c r="AQ25" s="295"/>
      <c r="AR25" s="540"/>
      <c r="AS25" s="295"/>
      <c r="AT25" s="295"/>
      <c r="AU25" s="295"/>
      <c r="AV25" s="295"/>
      <c r="AW25" s="311" t="s">
        <v>378</v>
      </c>
      <c r="AX25" s="289" t="s">
        <v>379</v>
      </c>
      <c r="AY25" s="295"/>
      <c r="AZ25" s="295"/>
      <c r="BA25" s="295"/>
      <c r="BB25" s="295"/>
      <c r="BC25" s="540"/>
      <c r="BD25" s="295"/>
      <c r="BE25" s="295"/>
      <c r="BF25" s="295"/>
      <c r="BG25" s="295"/>
      <c r="BH25" s="540"/>
      <c r="BI25" s="295"/>
      <c r="BJ25" s="295"/>
      <c r="BK25" s="295"/>
      <c r="BL25" s="295"/>
      <c r="BM25" s="540"/>
      <c r="BN25" s="295"/>
      <c r="BO25" s="295"/>
      <c r="BP25" s="295"/>
      <c r="BQ25" s="295"/>
      <c r="BR25" s="540"/>
      <c r="BS25" s="295"/>
      <c r="BT25" s="295"/>
      <c r="BU25" s="295"/>
      <c r="BV25" s="295"/>
      <c r="BW25" s="540"/>
      <c r="BX25" s="295"/>
      <c r="BY25" s="295"/>
      <c r="BZ25" s="295"/>
      <c r="CA25" s="295"/>
      <c r="CB25" s="540"/>
      <c r="CC25" s="295"/>
      <c r="CD25" s="295"/>
      <c r="CE25" s="295"/>
      <c r="CF25" s="295"/>
      <c r="CG25" s="540"/>
      <c r="CH25" s="295"/>
      <c r="CI25" s="295"/>
      <c r="CJ25" s="295"/>
      <c r="CK25" s="295"/>
      <c r="CL25" s="540"/>
      <c r="CM25" s="295">
        <f t="shared" si="49"/>
        <v>0</v>
      </c>
      <c r="CN25" s="295">
        <f t="shared" si="50"/>
        <v>0</v>
      </c>
      <c r="CO25" s="295">
        <f t="shared" si="51"/>
        <v>0</v>
      </c>
      <c r="CP25" s="295">
        <f t="shared" si="52"/>
        <v>0</v>
      </c>
      <c r="CQ25" s="540">
        <f t="shared" si="4"/>
        <v>0</v>
      </c>
      <c r="CR25" s="519"/>
      <c r="CS25" s="519"/>
      <c r="CT25" s="519"/>
      <c r="CU25" s="519"/>
      <c r="CV25" s="519"/>
    </row>
    <row r="26" spans="1:100" ht="22.5" customHeight="1" x14ac:dyDescent="0.2">
      <c r="A26" s="299" t="s">
        <v>380</v>
      </c>
      <c r="B26" s="300" t="s">
        <v>381</v>
      </c>
      <c r="C26" s="300" t="s">
        <v>153</v>
      </c>
      <c r="D26" s="301"/>
      <c r="E26" s="313"/>
      <c r="F26" s="298"/>
      <c r="G26" s="298"/>
      <c r="H26" s="298"/>
      <c r="I26" s="539"/>
      <c r="J26" s="313"/>
      <c r="K26" s="298"/>
      <c r="L26" s="298"/>
      <c r="M26" s="298"/>
      <c r="N26" s="539"/>
      <c r="O26" s="298">
        <v>50000</v>
      </c>
      <c r="P26" s="298">
        <v>50000</v>
      </c>
      <c r="Q26" s="298">
        <v>50000</v>
      </c>
      <c r="R26" s="298">
        <v>120000</v>
      </c>
      <c r="S26" s="539">
        <v>112210</v>
      </c>
      <c r="T26" s="313"/>
      <c r="U26" s="298"/>
      <c r="V26" s="298"/>
      <c r="W26" s="298"/>
      <c r="X26" s="539"/>
      <c r="Y26" s="313"/>
      <c r="Z26" s="298"/>
      <c r="AA26" s="298"/>
      <c r="AB26" s="298"/>
      <c r="AC26" s="539"/>
      <c r="AD26" s="313"/>
      <c r="AE26" s="298"/>
      <c r="AF26" s="298"/>
      <c r="AG26" s="298"/>
      <c r="AH26" s="539"/>
      <c r="AI26" s="313"/>
      <c r="AJ26" s="298"/>
      <c r="AK26" s="298"/>
      <c r="AL26" s="298"/>
      <c r="AM26" s="539"/>
      <c r="AN26" s="313"/>
      <c r="AO26" s="298"/>
      <c r="AP26" s="298"/>
      <c r="AQ26" s="298"/>
      <c r="AR26" s="539"/>
      <c r="AS26" s="313"/>
      <c r="AT26" s="298"/>
      <c r="AU26" s="298"/>
      <c r="AV26" s="298"/>
      <c r="AW26" s="299" t="s">
        <v>380</v>
      </c>
      <c r="AX26" s="300" t="s">
        <v>381</v>
      </c>
      <c r="AY26" s="313"/>
      <c r="AZ26" s="298"/>
      <c r="BA26" s="298"/>
      <c r="BB26" s="298"/>
      <c r="BC26" s="539"/>
      <c r="BD26" s="313"/>
      <c r="BE26" s="298"/>
      <c r="BF26" s="298"/>
      <c r="BG26" s="298"/>
      <c r="BH26" s="539"/>
      <c r="BI26" s="313"/>
      <c r="BJ26" s="298"/>
      <c r="BK26" s="298"/>
      <c r="BL26" s="298"/>
      <c r="BM26" s="539"/>
      <c r="BN26" s="298">
        <v>1000000</v>
      </c>
      <c r="BO26" s="298">
        <v>1000000</v>
      </c>
      <c r="BP26" s="298">
        <v>1000000</v>
      </c>
      <c r="BQ26" s="298">
        <v>1000000</v>
      </c>
      <c r="BR26" s="539"/>
      <c r="BS26" s="298">
        <v>600000</v>
      </c>
      <c r="BT26" s="298">
        <v>600000</v>
      </c>
      <c r="BU26" s="298">
        <v>600000</v>
      </c>
      <c r="BV26" s="298">
        <v>600000</v>
      </c>
      <c r="BW26" s="539"/>
      <c r="BX26" s="298"/>
      <c r="BY26" s="298"/>
      <c r="BZ26" s="298"/>
      <c r="CA26" s="298"/>
      <c r="CB26" s="539"/>
      <c r="CC26" s="298"/>
      <c r="CD26" s="298"/>
      <c r="CE26" s="298"/>
      <c r="CF26" s="298"/>
      <c r="CG26" s="539"/>
      <c r="CH26" s="298"/>
      <c r="CI26" s="298"/>
      <c r="CJ26" s="298"/>
      <c r="CK26" s="298"/>
      <c r="CL26" s="539"/>
      <c r="CM26" s="295">
        <f t="shared" si="49"/>
        <v>2250000</v>
      </c>
      <c r="CN26" s="295">
        <f t="shared" si="50"/>
        <v>1650000</v>
      </c>
      <c r="CO26" s="295">
        <f t="shared" si="51"/>
        <v>1650000</v>
      </c>
      <c r="CP26" s="295">
        <f t="shared" si="52"/>
        <v>1720000</v>
      </c>
      <c r="CQ26" s="540">
        <f t="shared" si="4"/>
        <v>112210</v>
      </c>
      <c r="CR26" s="519"/>
      <c r="CS26" s="519"/>
      <c r="CT26" s="519"/>
      <c r="CU26" s="519"/>
      <c r="CV26" s="519"/>
    </row>
    <row r="27" spans="1:100" ht="27.75" customHeight="1" x14ac:dyDescent="0.2">
      <c r="A27" s="299" t="s">
        <v>853</v>
      </c>
      <c r="B27" s="308" t="s">
        <v>382</v>
      </c>
      <c r="C27" s="308" t="s">
        <v>153</v>
      </c>
      <c r="D27" s="309"/>
      <c r="E27" s="298"/>
      <c r="F27" s="298"/>
      <c r="G27" s="298"/>
      <c r="H27" s="298"/>
      <c r="I27" s="539"/>
      <c r="J27" s="298"/>
      <c r="K27" s="298"/>
      <c r="L27" s="298"/>
      <c r="M27" s="298"/>
      <c r="N27" s="539"/>
      <c r="O27" s="298">
        <v>1016000</v>
      </c>
      <c r="P27" s="298">
        <v>1016000</v>
      </c>
      <c r="Q27" s="298">
        <v>5572847</v>
      </c>
      <c r="R27" s="298">
        <v>8600000</v>
      </c>
      <c r="S27" s="539">
        <v>8552331</v>
      </c>
      <c r="T27" s="298"/>
      <c r="U27" s="298"/>
      <c r="V27" s="298"/>
      <c r="W27" s="298"/>
      <c r="X27" s="539"/>
      <c r="Y27" s="298"/>
      <c r="Z27" s="298"/>
      <c r="AA27" s="298"/>
      <c r="AB27" s="298"/>
      <c r="AC27" s="539"/>
      <c r="AD27" s="298"/>
      <c r="AE27" s="298"/>
      <c r="AF27" s="298"/>
      <c r="AG27" s="298"/>
      <c r="AH27" s="539"/>
      <c r="AI27" s="298"/>
      <c r="AJ27" s="298"/>
      <c r="AK27" s="298"/>
      <c r="AL27" s="298"/>
      <c r="AM27" s="539"/>
      <c r="AN27" s="298"/>
      <c r="AO27" s="298"/>
      <c r="AP27" s="298"/>
      <c r="AQ27" s="298"/>
      <c r="AR27" s="539"/>
      <c r="AS27" s="298"/>
      <c r="AT27" s="298"/>
      <c r="AU27" s="298"/>
      <c r="AV27" s="298"/>
      <c r="AW27" s="299" t="s">
        <v>853</v>
      </c>
      <c r="AX27" s="308" t="s">
        <v>382</v>
      </c>
      <c r="AY27" s="298">
        <v>30681000</v>
      </c>
      <c r="AZ27" s="298">
        <v>30681000</v>
      </c>
      <c r="BA27" s="298">
        <v>26124153</v>
      </c>
      <c r="BB27" s="298">
        <v>17042225</v>
      </c>
      <c r="BC27" s="539">
        <v>17042225</v>
      </c>
      <c r="BD27" s="298">
        <v>11410000</v>
      </c>
      <c r="BE27" s="298">
        <v>11410000</v>
      </c>
      <c r="BF27" s="298">
        <v>11410000</v>
      </c>
      <c r="BG27" s="298">
        <v>679521</v>
      </c>
      <c r="BH27" s="539">
        <v>679521</v>
      </c>
      <c r="BI27" s="298"/>
      <c r="BJ27" s="298"/>
      <c r="BK27" s="298"/>
      <c r="BL27" s="298"/>
      <c r="BM27" s="539"/>
      <c r="BN27" s="298"/>
      <c r="BO27" s="298"/>
      <c r="BP27" s="298"/>
      <c r="BQ27" s="298"/>
      <c r="BR27" s="539"/>
      <c r="BS27" s="298"/>
      <c r="BT27" s="298"/>
      <c r="BU27" s="298"/>
      <c r="BV27" s="298"/>
      <c r="BW27" s="539"/>
      <c r="BX27" s="298"/>
      <c r="BY27" s="298"/>
      <c r="BZ27" s="298"/>
      <c r="CA27" s="298"/>
      <c r="CB27" s="539"/>
      <c r="CC27" s="298"/>
      <c r="CD27" s="298"/>
      <c r="CE27" s="298"/>
      <c r="CF27" s="298"/>
      <c r="CG27" s="539"/>
      <c r="CH27" s="298"/>
      <c r="CI27" s="298"/>
      <c r="CJ27" s="298"/>
      <c r="CK27" s="298"/>
      <c r="CL27" s="539"/>
      <c r="CM27" s="295">
        <f t="shared" si="49"/>
        <v>43107000</v>
      </c>
      <c r="CN27" s="295">
        <f t="shared" si="50"/>
        <v>43107000</v>
      </c>
      <c r="CO27" s="295">
        <f t="shared" si="51"/>
        <v>43107000</v>
      </c>
      <c r="CP27" s="295">
        <f t="shared" si="52"/>
        <v>26321746</v>
      </c>
      <c r="CQ27" s="540">
        <f t="shared" si="4"/>
        <v>26274077</v>
      </c>
      <c r="CR27" s="519"/>
      <c r="CS27" s="519"/>
      <c r="CT27" s="519"/>
      <c r="CU27" s="519"/>
      <c r="CV27" s="519"/>
    </row>
    <row r="28" spans="1:100" ht="21" customHeight="1" x14ac:dyDescent="0.2">
      <c r="A28" s="291" t="s">
        <v>383</v>
      </c>
      <c r="B28" s="296" t="s">
        <v>384</v>
      </c>
      <c r="C28" s="296" t="s">
        <v>153</v>
      </c>
      <c r="D28" s="287"/>
      <c r="E28" s="294"/>
      <c r="F28" s="294"/>
      <c r="G28" s="294"/>
      <c r="H28" s="294"/>
      <c r="I28" s="539"/>
      <c r="J28" s="294"/>
      <c r="K28" s="294"/>
      <c r="L28" s="294"/>
      <c r="M28" s="294"/>
      <c r="N28" s="539"/>
      <c r="O28" s="294">
        <v>14128000</v>
      </c>
      <c r="P28" s="294">
        <v>14128000</v>
      </c>
      <c r="Q28" s="294">
        <v>14128000</v>
      </c>
      <c r="R28" s="294">
        <v>14128000</v>
      </c>
      <c r="S28" s="539">
        <v>13651699</v>
      </c>
      <c r="T28" s="294"/>
      <c r="U28" s="294"/>
      <c r="V28" s="294"/>
      <c r="W28" s="294"/>
      <c r="X28" s="539"/>
      <c r="Y28" s="294"/>
      <c r="Z28" s="294"/>
      <c r="AA28" s="294"/>
      <c r="AB28" s="294"/>
      <c r="AC28" s="539"/>
      <c r="AD28" s="294"/>
      <c r="AE28" s="294"/>
      <c r="AF28" s="294"/>
      <c r="AG28" s="294"/>
      <c r="AH28" s="539"/>
      <c r="AI28" s="294"/>
      <c r="AJ28" s="294"/>
      <c r="AK28" s="294"/>
      <c r="AL28" s="294"/>
      <c r="AM28" s="539"/>
      <c r="AN28" s="294"/>
      <c r="AO28" s="294"/>
      <c r="AP28" s="294"/>
      <c r="AQ28" s="294"/>
      <c r="AR28" s="539"/>
      <c r="AS28" s="294"/>
      <c r="AT28" s="294"/>
      <c r="AU28" s="294"/>
      <c r="AV28" s="294"/>
      <c r="AW28" s="291" t="s">
        <v>383</v>
      </c>
      <c r="AX28" s="296" t="s">
        <v>384</v>
      </c>
      <c r="AY28" s="294"/>
      <c r="AZ28" s="294">
        <v>3160268</v>
      </c>
      <c r="BA28" s="294">
        <v>3160268</v>
      </c>
      <c r="BB28" s="294">
        <v>3160268</v>
      </c>
      <c r="BC28" s="539">
        <v>2798318</v>
      </c>
      <c r="BD28" s="294"/>
      <c r="BE28" s="294"/>
      <c r="BF28" s="294"/>
      <c r="BG28" s="294"/>
      <c r="BH28" s="539"/>
      <c r="BI28" s="294"/>
      <c r="BJ28" s="294"/>
      <c r="BK28" s="294"/>
      <c r="BL28" s="294"/>
      <c r="BM28" s="539"/>
      <c r="BN28" s="294"/>
      <c r="BO28" s="294"/>
      <c r="BP28" s="294"/>
      <c r="BQ28" s="294"/>
      <c r="BR28" s="539"/>
      <c r="BS28" s="294"/>
      <c r="BT28" s="294"/>
      <c r="BU28" s="294"/>
      <c r="BV28" s="294"/>
      <c r="BW28" s="539"/>
      <c r="BX28" s="294"/>
      <c r="BY28" s="294"/>
      <c r="BZ28" s="294"/>
      <c r="CA28" s="294"/>
      <c r="CB28" s="539"/>
      <c r="CC28" s="294"/>
      <c r="CD28" s="294"/>
      <c r="CE28" s="294"/>
      <c r="CF28" s="294"/>
      <c r="CG28" s="539"/>
      <c r="CH28" s="294"/>
      <c r="CI28" s="294"/>
      <c r="CJ28" s="294"/>
      <c r="CK28" s="294"/>
      <c r="CL28" s="539"/>
      <c r="CM28" s="295">
        <f t="shared" si="49"/>
        <v>14128000</v>
      </c>
      <c r="CN28" s="295">
        <f t="shared" si="50"/>
        <v>17288268</v>
      </c>
      <c r="CO28" s="295">
        <f t="shared" si="51"/>
        <v>17288268</v>
      </c>
      <c r="CP28" s="295">
        <f t="shared" si="52"/>
        <v>17288268</v>
      </c>
      <c r="CQ28" s="540">
        <f t="shared" si="4"/>
        <v>16450017</v>
      </c>
      <c r="CR28" s="519"/>
      <c r="CS28" s="519"/>
      <c r="CT28" s="519"/>
      <c r="CU28" s="519"/>
      <c r="CV28" s="519"/>
    </row>
    <row r="29" spans="1:100" ht="22.5" customHeight="1" x14ac:dyDescent="0.2">
      <c r="A29" s="291" t="s">
        <v>385</v>
      </c>
      <c r="B29" s="296" t="s">
        <v>386</v>
      </c>
      <c r="C29" s="296" t="s">
        <v>153</v>
      </c>
      <c r="D29" s="287"/>
      <c r="E29" s="294"/>
      <c r="F29" s="294"/>
      <c r="G29" s="294"/>
      <c r="H29" s="294"/>
      <c r="I29" s="539"/>
      <c r="J29" s="294"/>
      <c r="K29" s="294"/>
      <c r="L29" s="294"/>
      <c r="M29" s="294"/>
      <c r="N29" s="539"/>
      <c r="O29" s="294">
        <v>95561000</v>
      </c>
      <c r="P29" s="294">
        <v>95561000</v>
      </c>
      <c r="Q29" s="294">
        <v>95561000</v>
      </c>
      <c r="R29" s="294">
        <v>90215000</v>
      </c>
      <c r="S29" s="539">
        <v>89735061</v>
      </c>
      <c r="T29" s="294"/>
      <c r="U29" s="294"/>
      <c r="V29" s="294"/>
      <c r="W29" s="294"/>
      <c r="X29" s="539"/>
      <c r="Y29" s="294"/>
      <c r="Z29" s="294"/>
      <c r="AA29" s="294"/>
      <c r="AB29" s="294"/>
      <c r="AC29" s="539"/>
      <c r="AD29" s="294"/>
      <c r="AE29" s="294"/>
      <c r="AF29" s="294"/>
      <c r="AG29" s="294"/>
      <c r="AH29" s="539"/>
      <c r="AI29" s="294"/>
      <c r="AJ29" s="294"/>
      <c r="AK29" s="294"/>
      <c r="AL29" s="294"/>
      <c r="AM29" s="539"/>
      <c r="AN29" s="294"/>
      <c r="AO29" s="294"/>
      <c r="AP29" s="294"/>
      <c r="AQ29" s="294"/>
      <c r="AR29" s="539"/>
      <c r="AS29" s="294"/>
      <c r="AT29" s="294"/>
      <c r="AU29" s="294"/>
      <c r="AV29" s="294"/>
      <c r="AW29" s="291" t="s">
        <v>385</v>
      </c>
      <c r="AX29" s="296" t="s">
        <v>386</v>
      </c>
      <c r="AY29" s="294">
        <v>9810000</v>
      </c>
      <c r="AZ29" s="294">
        <v>9810000</v>
      </c>
      <c r="BA29" s="294">
        <v>9810000</v>
      </c>
      <c r="BB29" s="294">
        <v>9810000</v>
      </c>
      <c r="BC29" s="539">
        <v>710569</v>
      </c>
      <c r="BD29" s="294"/>
      <c r="BE29" s="294"/>
      <c r="BF29" s="294"/>
      <c r="BG29" s="294"/>
      <c r="BH29" s="539"/>
      <c r="BI29" s="294"/>
      <c r="BJ29" s="294"/>
      <c r="BK29" s="294"/>
      <c r="BL29" s="294"/>
      <c r="BM29" s="539"/>
      <c r="BN29" s="294"/>
      <c r="BO29" s="294"/>
      <c r="BP29" s="294"/>
      <c r="BQ29" s="294"/>
      <c r="BR29" s="539"/>
      <c r="BS29" s="294"/>
      <c r="BT29" s="294"/>
      <c r="BU29" s="294"/>
      <c r="BV29" s="294"/>
      <c r="BW29" s="539"/>
      <c r="BX29" s="294"/>
      <c r="BY29" s="294"/>
      <c r="BZ29" s="294"/>
      <c r="CA29" s="294"/>
      <c r="CB29" s="539"/>
      <c r="CC29" s="294"/>
      <c r="CD29" s="294"/>
      <c r="CE29" s="294"/>
      <c r="CF29" s="294"/>
      <c r="CG29" s="539"/>
      <c r="CH29" s="294"/>
      <c r="CI29" s="294"/>
      <c r="CJ29" s="294"/>
      <c r="CK29" s="294"/>
      <c r="CL29" s="539"/>
      <c r="CM29" s="295">
        <f t="shared" si="49"/>
        <v>105371000</v>
      </c>
      <c r="CN29" s="295">
        <f t="shared" si="50"/>
        <v>105371000</v>
      </c>
      <c r="CO29" s="295">
        <f t="shared" si="51"/>
        <v>105371000</v>
      </c>
      <c r="CP29" s="295">
        <f t="shared" si="52"/>
        <v>100025000</v>
      </c>
      <c r="CQ29" s="540">
        <f t="shared" si="4"/>
        <v>90445630</v>
      </c>
      <c r="CR29" s="519"/>
      <c r="CS29" s="519"/>
      <c r="CT29" s="519"/>
      <c r="CU29" s="519"/>
      <c r="CV29" s="519"/>
    </row>
    <row r="30" spans="1:100" ht="30.75" customHeight="1" x14ac:dyDescent="0.2">
      <c r="A30" s="291" t="s">
        <v>387</v>
      </c>
      <c r="B30" s="296" t="s">
        <v>388</v>
      </c>
      <c r="C30" s="296" t="s">
        <v>153</v>
      </c>
      <c r="D30" s="287"/>
      <c r="E30" s="294"/>
      <c r="F30" s="294"/>
      <c r="G30" s="294"/>
      <c r="H30" s="294"/>
      <c r="I30" s="539"/>
      <c r="J30" s="294"/>
      <c r="K30" s="294"/>
      <c r="L30" s="294"/>
      <c r="M30" s="294"/>
      <c r="N30" s="539"/>
      <c r="O30" s="294">
        <v>24919000</v>
      </c>
      <c r="P30" s="294">
        <v>26891290</v>
      </c>
      <c r="Q30" s="294">
        <v>26677940</v>
      </c>
      <c r="R30" s="294">
        <v>35010000</v>
      </c>
      <c r="S30" s="539">
        <v>33991384</v>
      </c>
      <c r="T30" s="294"/>
      <c r="U30" s="294"/>
      <c r="V30" s="294"/>
      <c r="W30" s="294"/>
      <c r="X30" s="539"/>
      <c r="Y30" s="294"/>
      <c r="Z30" s="294"/>
      <c r="AA30" s="294"/>
      <c r="AB30" s="294"/>
      <c r="AC30" s="539"/>
      <c r="AD30" s="294"/>
      <c r="AE30" s="294"/>
      <c r="AF30" s="294"/>
      <c r="AG30" s="294"/>
      <c r="AH30" s="539"/>
      <c r="AI30" s="294"/>
      <c r="AJ30" s="294"/>
      <c r="AK30" s="294"/>
      <c r="AL30" s="294"/>
      <c r="AM30" s="539"/>
      <c r="AN30" s="294"/>
      <c r="AO30" s="294"/>
      <c r="AP30" s="294"/>
      <c r="AQ30" s="294">
        <v>1500000</v>
      </c>
      <c r="AR30" s="539">
        <v>1500000</v>
      </c>
      <c r="AS30" s="294"/>
      <c r="AT30" s="294"/>
      <c r="AU30" s="294"/>
      <c r="AV30" s="294"/>
      <c r="AW30" s="291" t="s">
        <v>387</v>
      </c>
      <c r="AX30" s="296" t="s">
        <v>388</v>
      </c>
      <c r="AY30" s="294"/>
      <c r="AZ30" s="294">
        <v>723900</v>
      </c>
      <c r="BA30" s="294">
        <v>937250</v>
      </c>
      <c r="BB30" s="294">
        <v>13029028</v>
      </c>
      <c r="BC30" s="539">
        <f>9851928-BC31</f>
        <v>9752428</v>
      </c>
      <c r="BD30" s="294"/>
      <c r="BE30" s="294"/>
      <c r="BF30" s="294"/>
      <c r="BG30" s="294">
        <v>360110</v>
      </c>
      <c r="BH30" s="539">
        <v>360110</v>
      </c>
      <c r="BI30" s="294"/>
      <c r="BJ30" s="294"/>
      <c r="BK30" s="294"/>
      <c r="BL30" s="294"/>
      <c r="BM30" s="539"/>
      <c r="BN30" s="294"/>
      <c r="BO30" s="294"/>
      <c r="BP30" s="294"/>
      <c r="BQ30" s="294"/>
      <c r="BR30" s="539"/>
      <c r="BS30" s="294"/>
      <c r="BT30" s="294"/>
      <c r="BU30" s="294"/>
      <c r="BV30" s="294"/>
      <c r="BW30" s="539"/>
      <c r="BX30" s="294"/>
      <c r="BY30" s="294"/>
      <c r="BZ30" s="294"/>
      <c r="CA30" s="294"/>
      <c r="CB30" s="539"/>
      <c r="CC30" s="294"/>
      <c r="CD30" s="294"/>
      <c r="CE30" s="294"/>
      <c r="CF30" s="294"/>
      <c r="CG30" s="539"/>
      <c r="CH30" s="294"/>
      <c r="CI30" s="294"/>
      <c r="CJ30" s="294"/>
      <c r="CK30" s="294"/>
      <c r="CL30" s="539"/>
      <c r="CM30" s="295">
        <f t="shared" si="49"/>
        <v>24919000</v>
      </c>
      <c r="CN30" s="295">
        <f t="shared" si="50"/>
        <v>27615190</v>
      </c>
      <c r="CO30" s="295">
        <f t="shared" si="51"/>
        <v>27615190</v>
      </c>
      <c r="CP30" s="295">
        <f t="shared" si="52"/>
        <v>49899138</v>
      </c>
      <c r="CQ30" s="540">
        <f t="shared" si="4"/>
        <v>45603922</v>
      </c>
      <c r="CR30" s="519"/>
      <c r="CS30" s="519"/>
      <c r="CT30" s="519"/>
      <c r="CU30" s="519"/>
      <c r="CV30" s="519"/>
    </row>
    <row r="31" spans="1:100" ht="29.25" customHeight="1" x14ac:dyDescent="0.2">
      <c r="A31" s="291" t="s">
        <v>387</v>
      </c>
      <c r="B31" s="296" t="s">
        <v>388</v>
      </c>
      <c r="C31" s="296" t="s">
        <v>456</v>
      </c>
      <c r="D31" s="287"/>
      <c r="E31" s="294"/>
      <c r="F31" s="294"/>
      <c r="G31" s="294"/>
      <c r="H31" s="294"/>
      <c r="I31" s="539"/>
      <c r="J31" s="294"/>
      <c r="K31" s="294"/>
      <c r="L31" s="294"/>
      <c r="M31" s="294"/>
      <c r="N31" s="539"/>
      <c r="O31" s="294">
        <v>3937000</v>
      </c>
      <c r="P31" s="294">
        <v>3937000</v>
      </c>
      <c r="Q31" s="294">
        <v>3937000</v>
      </c>
      <c r="R31" s="294">
        <v>3937000</v>
      </c>
      <c r="S31" s="539">
        <v>3075477</v>
      </c>
      <c r="T31" s="294"/>
      <c r="U31" s="294"/>
      <c r="V31" s="294"/>
      <c r="W31" s="294"/>
      <c r="X31" s="539"/>
      <c r="Y31" s="294"/>
      <c r="Z31" s="294"/>
      <c r="AA31" s="294"/>
      <c r="AB31" s="294"/>
      <c r="AC31" s="539"/>
      <c r="AD31" s="294"/>
      <c r="AE31" s="294"/>
      <c r="AF31" s="294"/>
      <c r="AG31" s="294"/>
      <c r="AH31" s="539"/>
      <c r="AI31" s="294"/>
      <c r="AJ31" s="294"/>
      <c r="AK31" s="294"/>
      <c r="AL31" s="294"/>
      <c r="AM31" s="539"/>
      <c r="AN31" s="294"/>
      <c r="AO31" s="294"/>
      <c r="AP31" s="294"/>
      <c r="AQ31" s="294"/>
      <c r="AR31" s="539"/>
      <c r="AS31" s="294"/>
      <c r="AT31" s="294"/>
      <c r="AU31" s="294"/>
      <c r="AV31" s="294"/>
      <c r="AW31" s="291" t="s">
        <v>387</v>
      </c>
      <c r="AX31" s="296" t="s">
        <v>388</v>
      </c>
      <c r="AY31" s="294"/>
      <c r="AZ31" s="294"/>
      <c r="BA31" s="294"/>
      <c r="BB31" s="294">
        <v>99500</v>
      </c>
      <c r="BC31" s="539">
        <v>99500</v>
      </c>
      <c r="BD31" s="294">
        <v>5000000</v>
      </c>
      <c r="BE31" s="294">
        <v>0</v>
      </c>
      <c r="BF31" s="294">
        <v>0</v>
      </c>
      <c r="BG31" s="294">
        <v>0</v>
      </c>
      <c r="BH31" s="539">
        <v>0</v>
      </c>
      <c r="BI31" s="294"/>
      <c r="BJ31" s="294"/>
      <c r="BK31" s="294"/>
      <c r="BL31" s="294"/>
      <c r="BM31" s="539"/>
      <c r="BN31" s="294"/>
      <c r="BO31" s="294"/>
      <c r="BP31" s="294"/>
      <c r="BQ31" s="294"/>
      <c r="BR31" s="539"/>
      <c r="BS31" s="294">
        <v>2305000</v>
      </c>
      <c r="BT31" s="294">
        <v>2305000</v>
      </c>
      <c r="BU31" s="294">
        <v>2305000</v>
      </c>
      <c r="BV31" s="294">
        <v>12095852</v>
      </c>
      <c r="BW31" s="539">
        <v>2095852</v>
      </c>
      <c r="BX31" s="294"/>
      <c r="BY31" s="294"/>
      <c r="BZ31" s="294"/>
      <c r="CA31" s="294"/>
      <c r="CB31" s="539"/>
      <c r="CC31" s="294"/>
      <c r="CD31" s="294"/>
      <c r="CE31" s="294"/>
      <c r="CF31" s="294"/>
      <c r="CG31" s="539"/>
      <c r="CH31" s="294"/>
      <c r="CI31" s="294"/>
      <c r="CJ31" s="294"/>
      <c r="CK31" s="294"/>
      <c r="CL31" s="539"/>
      <c r="CM31" s="295">
        <f t="shared" si="49"/>
        <v>13547000</v>
      </c>
      <c r="CN31" s="295">
        <f t="shared" si="50"/>
        <v>6242000</v>
      </c>
      <c r="CO31" s="295">
        <f t="shared" si="51"/>
        <v>8337852</v>
      </c>
      <c r="CP31" s="295">
        <f t="shared" si="52"/>
        <v>16132352</v>
      </c>
      <c r="CQ31" s="540">
        <f t="shared" si="4"/>
        <v>5270829</v>
      </c>
      <c r="CR31" s="519"/>
      <c r="CS31" s="519"/>
      <c r="CT31" s="519"/>
      <c r="CU31" s="519"/>
      <c r="CV31" s="519"/>
    </row>
    <row r="32" spans="1:100" ht="15.75" x14ac:dyDescent="0.2">
      <c r="A32" s="302"/>
      <c r="B32" s="310" t="s">
        <v>389</v>
      </c>
      <c r="C32" s="310"/>
      <c r="D32" s="312"/>
      <c r="E32" s="305">
        <f t="shared" ref="E32:AT32" si="80">SUM(E26:E31)</f>
        <v>0</v>
      </c>
      <c r="F32" s="305">
        <f t="shared" si="80"/>
        <v>0</v>
      </c>
      <c r="G32" s="305">
        <f t="shared" ref="G32:I32" si="81">SUM(G26:G31)</f>
        <v>0</v>
      </c>
      <c r="H32" s="305">
        <f t="shared" si="81"/>
        <v>0</v>
      </c>
      <c r="I32" s="540">
        <f t="shared" si="81"/>
        <v>0</v>
      </c>
      <c r="J32" s="305">
        <f t="shared" si="80"/>
        <v>0</v>
      </c>
      <c r="K32" s="305">
        <f t="shared" si="80"/>
        <v>0</v>
      </c>
      <c r="L32" s="305">
        <f t="shared" ref="L32:N32" si="82">SUM(L26:L31)</f>
        <v>0</v>
      </c>
      <c r="M32" s="305">
        <f t="shared" si="82"/>
        <v>0</v>
      </c>
      <c r="N32" s="540">
        <f t="shared" si="82"/>
        <v>0</v>
      </c>
      <c r="O32" s="305">
        <f t="shared" si="80"/>
        <v>139611000</v>
      </c>
      <c r="P32" s="305">
        <f t="shared" si="80"/>
        <v>141583290</v>
      </c>
      <c r="Q32" s="305">
        <f t="shared" ref="Q32:S32" si="83">SUM(Q26:Q31)</f>
        <v>145926787</v>
      </c>
      <c r="R32" s="305">
        <f t="shared" si="83"/>
        <v>152010000</v>
      </c>
      <c r="S32" s="540">
        <f t="shared" si="83"/>
        <v>149118162</v>
      </c>
      <c r="T32" s="305">
        <f t="shared" si="80"/>
        <v>0</v>
      </c>
      <c r="U32" s="305">
        <f t="shared" si="80"/>
        <v>0</v>
      </c>
      <c r="V32" s="305">
        <f t="shared" ref="V32:W32" si="84">SUM(V26:V31)</f>
        <v>0</v>
      </c>
      <c r="W32" s="305">
        <f t="shared" si="84"/>
        <v>0</v>
      </c>
      <c r="X32" s="540">
        <f t="shared" si="80"/>
        <v>0</v>
      </c>
      <c r="Y32" s="305">
        <f t="shared" si="80"/>
        <v>0</v>
      </c>
      <c r="Z32" s="305">
        <f t="shared" si="80"/>
        <v>0</v>
      </c>
      <c r="AA32" s="305">
        <f t="shared" ref="AA32:AB32" si="85">SUM(AA26:AA31)</f>
        <v>0</v>
      </c>
      <c r="AB32" s="305">
        <f t="shared" si="85"/>
        <v>0</v>
      </c>
      <c r="AC32" s="540">
        <f t="shared" si="80"/>
        <v>0</v>
      </c>
      <c r="AD32" s="305">
        <f t="shared" si="80"/>
        <v>0</v>
      </c>
      <c r="AE32" s="305">
        <f t="shared" si="80"/>
        <v>0</v>
      </c>
      <c r="AF32" s="305">
        <f t="shared" ref="AF32:AG32" si="86">SUM(AF26:AF31)</f>
        <v>0</v>
      </c>
      <c r="AG32" s="305">
        <f t="shared" si="86"/>
        <v>0</v>
      </c>
      <c r="AH32" s="540">
        <f t="shared" si="80"/>
        <v>0</v>
      </c>
      <c r="AI32" s="305">
        <f t="shared" si="80"/>
        <v>0</v>
      </c>
      <c r="AJ32" s="305">
        <f t="shared" si="80"/>
        <v>0</v>
      </c>
      <c r="AK32" s="305">
        <f t="shared" ref="AK32:AL32" si="87">SUM(AK26:AK31)</f>
        <v>0</v>
      </c>
      <c r="AL32" s="305">
        <f t="shared" si="87"/>
        <v>0</v>
      </c>
      <c r="AM32" s="540">
        <f t="shared" si="80"/>
        <v>0</v>
      </c>
      <c r="AN32" s="305">
        <f t="shared" si="80"/>
        <v>0</v>
      </c>
      <c r="AO32" s="305">
        <f t="shared" si="80"/>
        <v>0</v>
      </c>
      <c r="AP32" s="305">
        <f t="shared" ref="AP32:AQ32" si="88">SUM(AP26:AP31)</f>
        <v>0</v>
      </c>
      <c r="AQ32" s="305">
        <f t="shared" si="88"/>
        <v>1500000</v>
      </c>
      <c r="AR32" s="540">
        <f t="shared" si="80"/>
        <v>1500000</v>
      </c>
      <c r="AS32" s="305">
        <f t="shared" si="80"/>
        <v>0</v>
      </c>
      <c r="AT32" s="305">
        <f t="shared" si="80"/>
        <v>0</v>
      </c>
      <c r="AU32" s="305">
        <f t="shared" ref="AU32:AV32" si="89">SUM(AU26:AU31)</f>
        <v>0</v>
      </c>
      <c r="AV32" s="305">
        <f t="shared" si="89"/>
        <v>0</v>
      </c>
      <c r="AW32" s="302"/>
      <c r="AX32" s="310" t="s">
        <v>389</v>
      </c>
      <c r="AY32" s="305">
        <f t="shared" ref="AY32:CH32" si="90">SUM(AY26:AY31)</f>
        <v>40491000</v>
      </c>
      <c r="AZ32" s="305">
        <f t="shared" ref="AZ32" si="91">SUM(AZ26:AZ31)</f>
        <v>44375168</v>
      </c>
      <c r="BA32" s="305">
        <f t="shared" ref="BA32:BC32" si="92">SUM(BA26:BA31)</f>
        <v>40031671</v>
      </c>
      <c r="BB32" s="305">
        <f t="shared" si="92"/>
        <v>43141021</v>
      </c>
      <c r="BC32" s="540">
        <f t="shared" si="92"/>
        <v>30403040</v>
      </c>
      <c r="BD32" s="305">
        <f>SUM(BD26:BD31)</f>
        <v>16410000</v>
      </c>
      <c r="BE32" s="305">
        <f t="shared" ref="BE32" si="93">SUM(BE26:BE31)</f>
        <v>11410000</v>
      </c>
      <c r="BF32" s="305">
        <f t="shared" ref="BF32:BH32" si="94">SUM(BF26:BF31)</f>
        <v>11410000</v>
      </c>
      <c r="BG32" s="305">
        <f t="shared" si="94"/>
        <v>1039631</v>
      </c>
      <c r="BH32" s="540">
        <f t="shared" si="94"/>
        <v>1039631</v>
      </c>
      <c r="BI32" s="305">
        <f>SUM(BI26:BI31)</f>
        <v>0</v>
      </c>
      <c r="BJ32" s="305">
        <f t="shared" ref="BJ32:BM32" si="95">SUM(BJ26:BJ31)</f>
        <v>0</v>
      </c>
      <c r="BK32" s="305">
        <f t="shared" ref="BK32:BL32" si="96">SUM(BK26:BK31)</f>
        <v>0</v>
      </c>
      <c r="BL32" s="305">
        <f t="shared" si="96"/>
        <v>0</v>
      </c>
      <c r="BM32" s="540">
        <f t="shared" si="95"/>
        <v>0</v>
      </c>
      <c r="BN32" s="305">
        <f>SUM(BN26:BN31)</f>
        <v>1000000</v>
      </c>
      <c r="BO32" s="305">
        <f t="shared" ref="BO32:BR32" si="97">SUM(BO26:BO31)</f>
        <v>1000000</v>
      </c>
      <c r="BP32" s="305">
        <f t="shared" ref="BP32:BQ32" si="98">SUM(BP26:BP31)</f>
        <v>1000000</v>
      </c>
      <c r="BQ32" s="305">
        <f t="shared" si="98"/>
        <v>1000000</v>
      </c>
      <c r="BR32" s="540">
        <f t="shared" si="97"/>
        <v>0</v>
      </c>
      <c r="BS32" s="305">
        <f>SUM(BS26:BS31)</f>
        <v>2905000</v>
      </c>
      <c r="BT32" s="305">
        <f t="shared" ref="BT32:BW32" si="99">SUM(BT26:BT31)</f>
        <v>2905000</v>
      </c>
      <c r="BU32" s="305">
        <f t="shared" ref="BU32:BV32" si="100">SUM(BU26:BU31)</f>
        <v>2905000</v>
      </c>
      <c r="BV32" s="305">
        <f t="shared" si="100"/>
        <v>12695852</v>
      </c>
      <c r="BW32" s="540">
        <f t="shared" si="99"/>
        <v>2095852</v>
      </c>
      <c r="BX32" s="305">
        <f t="shared" si="90"/>
        <v>0</v>
      </c>
      <c r="BY32" s="305">
        <f t="shared" ref="BY32:CB32" si="101">SUM(BY26:BY31)</f>
        <v>0</v>
      </c>
      <c r="BZ32" s="305">
        <f t="shared" ref="BZ32:CA32" si="102">SUM(BZ26:BZ31)</f>
        <v>0</v>
      </c>
      <c r="CA32" s="305">
        <f t="shared" si="102"/>
        <v>0</v>
      </c>
      <c r="CB32" s="540">
        <f t="shared" si="101"/>
        <v>0</v>
      </c>
      <c r="CC32" s="305">
        <f t="shared" si="90"/>
        <v>0</v>
      </c>
      <c r="CD32" s="305">
        <f t="shared" ref="CD32:CG32" si="103">SUM(CD26:CD31)</f>
        <v>0</v>
      </c>
      <c r="CE32" s="305">
        <f t="shared" ref="CE32:CF32" si="104">SUM(CE26:CE31)</f>
        <v>0</v>
      </c>
      <c r="CF32" s="305">
        <f t="shared" si="104"/>
        <v>0</v>
      </c>
      <c r="CG32" s="540">
        <f t="shared" si="103"/>
        <v>0</v>
      </c>
      <c r="CH32" s="305">
        <f t="shared" si="90"/>
        <v>0</v>
      </c>
      <c r="CI32" s="305">
        <f t="shared" ref="CI32:CL32" si="105">SUM(CI26:CI31)</f>
        <v>0</v>
      </c>
      <c r="CJ32" s="305">
        <f t="shared" ref="CJ32:CK32" si="106">SUM(CJ26:CJ31)</f>
        <v>0</v>
      </c>
      <c r="CK32" s="305">
        <f t="shared" si="106"/>
        <v>0</v>
      </c>
      <c r="CL32" s="540">
        <f t="shared" si="105"/>
        <v>0</v>
      </c>
      <c r="CM32" s="305">
        <f>SUM(E32+J32+O32+T32+Y32+AD32+AI32+AN32+AS32+AY32+BD32+BI32+BN32+BS32+BX32+CC32+CH32)</f>
        <v>200417000</v>
      </c>
      <c r="CN32" s="305">
        <f t="shared" si="50"/>
        <v>201273458</v>
      </c>
      <c r="CO32" s="305">
        <f t="shared" si="51"/>
        <v>203369310</v>
      </c>
      <c r="CP32" s="305">
        <f t="shared" si="52"/>
        <v>211386504</v>
      </c>
      <c r="CQ32" s="540">
        <f t="shared" si="4"/>
        <v>184156685</v>
      </c>
      <c r="CR32" s="519"/>
      <c r="CS32" s="519"/>
      <c r="CT32" s="519"/>
      <c r="CU32" s="519"/>
      <c r="CV32" s="519"/>
    </row>
    <row r="33" spans="1:100" ht="31.5" x14ac:dyDescent="0.2">
      <c r="A33" s="311" t="s">
        <v>390</v>
      </c>
      <c r="B33" s="289" t="s">
        <v>391</v>
      </c>
      <c r="C33" s="289"/>
      <c r="D33" s="288"/>
      <c r="E33" s="294"/>
      <c r="F33" s="294"/>
      <c r="G33" s="294"/>
      <c r="H33" s="294"/>
      <c r="I33" s="539"/>
      <c r="J33" s="294"/>
      <c r="K33" s="294"/>
      <c r="L33" s="294"/>
      <c r="M33" s="294"/>
      <c r="N33" s="539"/>
      <c r="O33" s="294"/>
      <c r="P33" s="294"/>
      <c r="Q33" s="294"/>
      <c r="R33" s="294"/>
      <c r="S33" s="539"/>
      <c r="T33" s="294"/>
      <c r="U33" s="294"/>
      <c r="V33" s="294"/>
      <c r="W33" s="294"/>
      <c r="X33" s="539"/>
      <c r="Y33" s="294"/>
      <c r="Z33" s="294"/>
      <c r="AA33" s="294"/>
      <c r="AB33" s="294"/>
      <c r="AC33" s="539"/>
      <c r="AD33" s="294"/>
      <c r="AE33" s="294"/>
      <c r="AF33" s="294"/>
      <c r="AG33" s="294"/>
      <c r="AH33" s="539"/>
      <c r="AI33" s="294"/>
      <c r="AJ33" s="294"/>
      <c r="AK33" s="294"/>
      <c r="AL33" s="294"/>
      <c r="AM33" s="539"/>
      <c r="AN33" s="294"/>
      <c r="AO33" s="294"/>
      <c r="AP33" s="294"/>
      <c r="AQ33" s="294"/>
      <c r="AR33" s="539"/>
      <c r="AS33" s="294"/>
      <c r="AT33" s="294"/>
      <c r="AU33" s="294"/>
      <c r="AV33" s="294"/>
      <c r="AW33" s="311" t="s">
        <v>390</v>
      </c>
      <c r="AX33" s="289" t="s">
        <v>391</v>
      </c>
      <c r="AY33" s="294"/>
      <c r="AZ33" s="294"/>
      <c r="BA33" s="294"/>
      <c r="BB33" s="294"/>
      <c r="BC33" s="539"/>
      <c r="BD33" s="294"/>
      <c r="BE33" s="294"/>
      <c r="BF33" s="294"/>
      <c r="BG33" s="294"/>
      <c r="BH33" s="539"/>
      <c r="BI33" s="294"/>
      <c r="BJ33" s="294"/>
      <c r="BK33" s="294"/>
      <c r="BL33" s="294"/>
      <c r="BM33" s="539"/>
      <c r="BN33" s="294"/>
      <c r="BO33" s="294"/>
      <c r="BP33" s="294"/>
      <c r="BQ33" s="294"/>
      <c r="BR33" s="539"/>
      <c r="BS33" s="294"/>
      <c r="BT33" s="294"/>
      <c r="BU33" s="294"/>
      <c r="BV33" s="294"/>
      <c r="BW33" s="539"/>
      <c r="BX33" s="294"/>
      <c r="BY33" s="294"/>
      <c r="BZ33" s="294"/>
      <c r="CA33" s="294"/>
      <c r="CB33" s="539"/>
      <c r="CC33" s="294"/>
      <c r="CD33" s="294"/>
      <c r="CE33" s="294"/>
      <c r="CF33" s="294"/>
      <c r="CG33" s="539"/>
      <c r="CH33" s="294"/>
      <c r="CI33" s="294"/>
      <c r="CJ33" s="294"/>
      <c r="CK33" s="294"/>
      <c r="CL33" s="539"/>
      <c r="CM33" s="295">
        <f t="shared" ref="CM33:CM55" si="107">SUM(E33+J33+O33+T33+Y33+AD33+AI33+AN33+AS33+AY33+BD33+BI33+BN33+BS33+BT33+BX33+CC33+CH33)</f>
        <v>0</v>
      </c>
      <c r="CN33" s="295">
        <f t="shared" si="50"/>
        <v>0</v>
      </c>
      <c r="CO33" s="295">
        <f t="shared" si="51"/>
        <v>0</v>
      </c>
      <c r="CP33" s="295">
        <f t="shared" si="52"/>
        <v>0</v>
      </c>
      <c r="CQ33" s="540">
        <f t="shared" si="4"/>
        <v>0</v>
      </c>
      <c r="CR33" s="519"/>
      <c r="CS33" s="519"/>
      <c r="CT33" s="519"/>
      <c r="CU33" s="519"/>
      <c r="CV33" s="519"/>
    </row>
    <row r="34" spans="1:100" ht="19.5" customHeight="1" x14ac:dyDescent="0.2">
      <c r="A34" s="291" t="s">
        <v>392</v>
      </c>
      <c r="B34" s="292" t="s">
        <v>393</v>
      </c>
      <c r="C34" s="292" t="s">
        <v>153</v>
      </c>
      <c r="D34" s="293"/>
      <c r="E34" s="294"/>
      <c r="F34" s="294"/>
      <c r="G34" s="294"/>
      <c r="H34" s="294"/>
      <c r="I34" s="539"/>
      <c r="J34" s="294"/>
      <c r="K34" s="294"/>
      <c r="L34" s="294"/>
      <c r="M34" s="294"/>
      <c r="N34" s="539"/>
      <c r="O34" s="294"/>
      <c r="P34" s="294"/>
      <c r="Q34" s="294"/>
      <c r="R34" s="294"/>
      <c r="S34" s="539"/>
      <c r="T34" s="294"/>
      <c r="U34" s="294"/>
      <c r="V34" s="294"/>
      <c r="W34" s="294"/>
      <c r="X34" s="539"/>
      <c r="Y34" s="294"/>
      <c r="Z34" s="294"/>
      <c r="AA34" s="294"/>
      <c r="AB34" s="294"/>
      <c r="AC34" s="539"/>
      <c r="AD34" s="294"/>
      <c r="AE34" s="294"/>
      <c r="AF34" s="294"/>
      <c r="AG34" s="294"/>
      <c r="AH34" s="539"/>
      <c r="AI34" s="294"/>
      <c r="AJ34" s="294"/>
      <c r="AK34" s="294"/>
      <c r="AL34" s="294"/>
      <c r="AM34" s="539"/>
      <c r="AN34" s="294"/>
      <c r="AO34" s="294"/>
      <c r="AP34" s="294"/>
      <c r="AQ34" s="294"/>
      <c r="AR34" s="539"/>
      <c r="AS34" s="294"/>
      <c r="AT34" s="294"/>
      <c r="AU34" s="294"/>
      <c r="AV34" s="294"/>
      <c r="AW34" s="291" t="s">
        <v>392</v>
      </c>
      <c r="AX34" s="292" t="s">
        <v>393</v>
      </c>
      <c r="AY34" s="294"/>
      <c r="AZ34" s="294"/>
      <c r="BA34" s="294"/>
      <c r="BB34" s="294"/>
      <c r="BC34" s="539"/>
      <c r="BD34" s="294"/>
      <c r="BE34" s="294"/>
      <c r="BF34" s="294"/>
      <c r="BG34" s="294"/>
      <c r="BH34" s="539"/>
      <c r="BI34" s="294"/>
      <c r="BJ34" s="294"/>
      <c r="BK34" s="294"/>
      <c r="BL34" s="294"/>
      <c r="BM34" s="539"/>
      <c r="BN34" s="294"/>
      <c r="BO34" s="294"/>
      <c r="BP34" s="294"/>
      <c r="BQ34" s="294"/>
      <c r="BR34" s="539"/>
      <c r="BS34" s="294"/>
      <c r="BT34" s="294"/>
      <c r="BU34" s="294"/>
      <c r="BV34" s="294"/>
      <c r="BW34" s="539"/>
      <c r="BX34" s="294"/>
      <c r="BY34" s="294"/>
      <c r="BZ34" s="294"/>
      <c r="CA34" s="294"/>
      <c r="CB34" s="539"/>
      <c r="CC34" s="294"/>
      <c r="CD34" s="294"/>
      <c r="CE34" s="294"/>
      <c r="CF34" s="294"/>
      <c r="CG34" s="539"/>
      <c r="CH34" s="294"/>
      <c r="CI34" s="294"/>
      <c r="CJ34" s="294"/>
      <c r="CK34" s="294"/>
      <c r="CL34" s="539"/>
      <c r="CM34" s="295">
        <f t="shared" si="107"/>
        <v>0</v>
      </c>
      <c r="CN34" s="295">
        <f t="shared" si="50"/>
        <v>0</v>
      </c>
      <c r="CO34" s="295">
        <f t="shared" si="51"/>
        <v>0</v>
      </c>
      <c r="CP34" s="295">
        <f t="shared" si="52"/>
        <v>0</v>
      </c>
      <c r="CQ34" s="540">
        <f t="shared" si="4"/>
        <v>0</v>
      </c>
      <c r="CR34" s="519"/>
      <c r="CS34" s="519"/>
      <c r="CT34" s="519"/>
      <c r="CU34" s="519"/>
      <c r="CV34" s="519"/>
    </row>
    <row r="35" spans="1:100" ht="21" customHeight="1" x14ac:dyDescent="0.2">
      <c r="A35" s="291" t="s">
        <v>394</v>
      </c>
      <c r="B35" s="296" t="s">
        <v>395</v>
      </c>
      <c r="C35" s="292" t="s">
        <v>153</v>
      </c>
      <c r="D35" s="293"/>
      <c r="E35" s="294"/>
      <c r="F35" s="294"/>
      <c r="G35" s="294"/>
      <c r="H35" s="294"/>
      <c r="I35" s="539"/>
      <c r="J35" s="294"/>
      <c r="K35" s="294"/>
      <c r="L35" s="294"/>
      <c r="M35" s="294"/>
      <c r="N35" s="539"/>
      <c r="O35" s="294"/>
      <c r="P35" s="294"/>
      <c r="Q35" s="294"/>
      <c r="R35" s="294"/>
      <c r="S35" s="539"/>
      <c r="T35" s="294"/>
      <c r="U35" s="294"/>
      <c r="V35" s="294"/>
      <c r="W35" s="294"/>
      <c r="X35" s="539"/>
      <c r="Y35" s="294"/>
      <c r="Z35" s="294"/>
      <c r="AA35" s="294"/>
      <c r="AB35" s="294"/>
      <c r="AC35" s="539"/>
      <c r="AD35" s="294">
        <v>10998000</v>
      </c>
      <c r="AE35" s="294">
        <v>10998000</v>
      </c>
      <c r="AF35" s="294">
        <v>10998000</v>
      </c>
      <c r="AG35" s="294">
        <v>10998000</v>
      </c>
      <c r="AH35" s="539">
        <v>10997864</v>
      </c>
      <c r="AI35" s="294"/>
      <c r="AJ35" s="294"/>
      <c r="AK35" s="294"/>
      <c r="AL35" s="294"/>
      <c r="AM35" s="539"/>
      <c r="AN35" s="294"/>
      <c r="AO35" s="294"/>
      <c r="AP35" s="294"/>
      <c r="AQ35" s="294"/>
      <c r="AR35" s="539"/>
      <c r="AS35" s="294"/>
      <c r="AT35" s="294"/>
      <c r="AU35" s="294"/>
      <c r="AV35" s="294"/>
      <c r="AW35" s="291" t="s">
        <v>394</v>
      </c>
      <c r="AX35" s="296" t="s">
        <v>395</v>
      </c>
      <c r="AY35" s="294"/>
      <c r="AZ35" s="294"/>
      <c r="BA35" s="294"/>
      <c r="BB35" s="294"/>
      <c r="BC35" s="539"/>
      <c r="BD35" s="294"/>
      <c r="BE35" s="294"/>
      <c r="BF35" s="294"/>
      <c r="BG35" s="294"/>
      <c r="BH35" s="539"/>
      <c r="BI35" s="294"/>
      <c r="BJ35" s="294"/>
      <c r="BK35" s="294"/>
      <c r="BL35" s="294"/>
      <c r="BM35" s="539"/>
      <c r="BN35" s="294"/>
      <c r="BO35" s="294"/>
      <c r="BP35" s="294"/>
      <c r="BQ35" s="294"/>
      <c r="BR35" s="539"/>
      <c r="BS35" s="294"/>
      <c r="BT35" s="294"/>
      <c r="BU35" s="294"/>
      <c r="BV35" s="294"/>
      <c r="BW35" s="539"/>
      <c r="BX35" s="294"/>
      <c r="BY35" s="294"/>
      <c r="BZ35" s="294"/>
      <c r="CA35" s="294"/>
      <c r="CB35" s="539"/>
      <c r="CC35" s="294"/>
      <c r="CD35" s="294"/>
      <c r="CE35" s="294"/>
      <c r="CF35" s="294"/>
      <c r="CG35" s="539"/>
      <c r="CH35" s="294"/>
      <c r="CI35" s="294"/>
      <c r="CJ35" s="294"/>
      <c r="CK35" s="294"/>
      <c r="CL35" s="539"/>
      <c r="CM35" s="295">
        <f t="shared" si="107"/>
        <v>10998000</v>
      </c>
      <c r="CN35" s="295">
        <f t="shared" si="50"/>
        <v>10998000</v>
      </c>
      <c r="CO35" s="295">
        <f t="shared" si="51"/>
        <v>10998000</v>
      </c>
      <c r="CP35" s="295">
        <f t="shared" si="52"/>
        <v>10998000</v>
      </c>
      <c r="CQ35" s="540">
        <f t="shared" si="4"/>
        <v>10997864</v>
      </c>
      <c r="CR35" s="519"/>
      <c r="CS35" s="519"/>
      <c r="CT35" s="519"/>
      <c r="CU35" s="519"/>
      <c r="CV35" s="519"/>
    </row>
    <row r="36" spans="1:100" ht="21.75" customHeight="1" x14ac:dyDescent="0.2">
      <c r="A36" s="291" t="s">
        <v>396</v>
      </c>
      <c r="B36" s="296" t="s">
        <v>397</v>
      </c>
      <c r="C36" s="292" t="s">
        <v>153</v>
      </c>
      <c r="D36" s="293"/>
      <c r="E36" s="294"/>
      <c r="F36" s="294"/>
      <c r="G36" s="294"/>
      <c r="H36" s="294"/>
      <c r="I36" s="539"/>
      <c r="J36" s="294"/>
      <c r="K36" s="294"/>
      <c r="L36" s="294"/>
      <c r="M36" s="294"/>
      <c r="N36" s="539"/>
      <c r="O36" s="294">
        <v>125000</v>
      </c>
      <c r="P36" s="294">
        <v>125000</v>
      </c>
      <c r="Q36" s="294">
        <v>125000</v>
      </c>
      <c r="R36" s="294">
        <v>125000</v>
      </c>
      <c r="S36" s="539">
        <v>122900</v>
      </c>
      <c r="T36" s="294"/>
      <c r="U36" s="294"/>
      <c r="V36" s="294"/>
      <c r="W36" s="294"/>
      <c r="X36" s="539"/>
      <c r="Y36" s="294"/>
      <c r="Z36" s="294"/>
      <c r="AA36" s="294"/>
      <c r="AB36" s="294"/>
      <c r="AC36" s="539"/>
      <c r="AD36" s="294"/>
      <c r="AE36" s="294"/>
      <c r="AF36" s="294"/>
      <c r="AG36" s="294"/>
      <c r="AH36" s="539"/>
      <c r="AI36" s="294"/>
      <c r="AJ36" s="294"/>
      <c r="AK36" s="294"/>
      <c r="AL36" s="294"/>
      <c r="AM36" s="539"/>
      <c r="AN36" s="294"/>
      <c r="AO36" s="294"/>
      <c r="AP36" s="294"/>
      <c r="AQ36" s="294"/>
      <c r="AR36" s="539"/>
      <c r="AS36" s="294"/>
      <c r="AT36" s="294"/>
      <c r="AU36" s="294"/>
      <c r="AV36" s="294"/>
      <c r="AW36" s="291" t="s">
        <v>396</v>
      </c>
      <c r="AX36" s="296" t="s">
        <v>397</v>
      </c>
      <c r="AY36" s="294"/>
      <c r="AZ36" s="294"/>
      <c r="BA36" s="294"/>
      <c r="BB36" s="294"/>
      <c r="BC36" s="539"/>
      <c r="BD36" s="294"/>
      <c r="BE36" s="294"/>
      <c r="BF36" s="294"/>
      <c r="BG36" s="294"/>
      <c r="BH36" s="539"/>
      <c r="BI36" s="294"/>
      <c r="BJ36" s="294"/>
      <c r="BK36" s="294"/>
      <c r="BL36" s="294"/>
      <c r="BM36" s="539"/>
      <c r="BN36" s="294"/>
      <c r="BO36" s="294"/>
      <c r="BP36" s="294"/>
      <c r="BQ36" s="294"/>
      <c r="BR36" s="539"/>
      <c r="BS36" s="294"/>
      <c r="BT36" s="294"/>
      <c r="BU36" s="294"/>
      <c r="BV36" s="294"/>
      <c r="BW36" s="539"/>
      <c r="BX36" s="294"/>
      <c r="BY36" s="294"/>
      <c r="BZ36" s="294"/>
      <c r="CA36" s="294"/>
      <c r="CB36" s="539"/>
      <c r="CC36" s="294"/>
      <c r="CD36" s="294"/>
      <c r="CE36" s="294"/>
      <c r="CF36" s="294"/>
      <c r="CG36" s="539"/>
      <c r="CH36" s="294"/>
      <c r="CI36" s="294"/>
      <c r="CJ36" s="294"/>
      <c r="CK36" s="294"/>
      <c r="CL36" s="539"/>
      <c r="CM36" s="295">
        <f t="shared" si="107"/>
        <v>125000</v>
      </c>
      <c r="CN36" s="295">
        <f t="shared" si="50"/>
        <v>125000</v>
      </c>
      <c r="CO36" s="295">
        <f t="shared" si="51"/>
        <v>125000</v>
      </c>
      <c r="CP36" s="295">
        <f t="shared" si="52"/>
        <v>125000</v>
      </c>
      <c r="CQ36" s="540">
        <f t="shared" si="4"/>
        <v>122900</v>
      </c>
      <c r="CR36" s="519"/>
      <c r="CS36" s="519"/>
      <c r="CT36" s="519"/>
      <c r="CU36" s="519"/>
      <c r="CV36" s="519"/>
    </row>
    <row r="37" spans="1:100" ht="28.5" customHeight="1" x14ac:dyDescent="0.2">
      <c r="A37" s="291" t="s">
        <v>398</v>
      </c>
      <c r="B37" s="296" t="s">
        <v>854</v>
      </c>
      <c r="C37" s="292" t="s">
        <v>153</v>
      </c>
      <c r="D37" s="293">
        <v>1</v>
      </c>
      <c r="E37" s="294">
        <v>3084000</v>
      </c>
      <c r="F37" s="294">
        <v>3135500</v>
      </c>
      <c r="G37" s="294">
        <v>3156100</v>
      </c>
      <c r="H37" s="294">
        <v>3490100</v>
      </c>
      <c r="I37" s="539">
        <v>3489416</v>
      </c>
      <c r="J37" s="294">
        <v>850000</v>
      </c>
      <c r="K37" s="294">
        <v>861845</v>
      </c>
      <c r="L37" s="294">
        <v>866377</v>
      </c>
      <c r="M37" s="294">
        <v>866377</v>
      </c>
      <c r="N37" s="539">
        <v>791270</v>
      </c>
      <c r="O37" s="294">
        <v>733000</v>
      </c>
      <c r="P37" s="294">
        <v>733000</v>
      </c>
      <c r="Q37" s="294">
        <v>733000</v>
      </c>
      <c r="R37" s="294">
        <v>733000</v>
      </c>
      <c r="S37" s="539">
        <v>633159</v>
      </c>
      <c r="T37" s="294"/>
      <c r="U37" s="294"/>
      <c r="V37" s="294"/>
      <c r="W37" s="294"/>
      <c r="X37" s="539"/>
      <c r="Y37" s="294"/>
      <c r="Z37" s="294"/>
      <c r="AA37" s="294"/>
      <c r="AB37" s="294"/>
      <c r="AC37" s="539"/>
      <c r="AD37" s="294"/>
      <c r="AE37" s="294"/>
      <c r="AF37" s="294"/>
      <c r="AG37" s="294"/>
      <c r="AH37" s="539"/>
      <c r="AI37" s="294"/>
      <c r="AJ37" s="294"/>
      <c r="AK37" s="294"/>
      <c r="AL37" s="294"/>
      <c r="AM37" s="539"/>
      <c r="AN37" s="294"/>
      <c r="AO37" s="294"/>
      <c r="AP37" s="294"/>
      <c r="AQ37" s="294"/>
      <c r="AR37" s="539"/>
      <c r="AS37" s="294"/>
      <c r="AT37" s="294"/>
      <c r="AU37" s="294"/>
      <c r="AV37" s="294"/>
      <c r="AW37" s="291" t="s">
        <v>398</v>
      </c>
      <c r="AX37" s="296" t="s">
        <v>854</v>
      </c>
      <c r="AY37" s="294"/>
      <c r="AZ37" s="294"/>
      <c r="BA37" s="294"/>
      <c r="BB37" s="294"/>
      <c r="BC37" s="539"/>
      <c r="BD37" s="294"/>
      <c r="BE37" s="294"/>
      <c r="BF37" s="294"/>
      <c r="BG37" s="294"/>
      <c r="BH37" s="539"/>
      <c r="BI37" s="294"/>
      <c r="BJ37" s="294"/>
      <c r="BK37" s="294"/>
      <c r="BL37" s="294"/>
      <c r="BM37" s="539"/>
      <c r="BN37" s="294"/>
      <c r="BO37" s="294"/>
      <c r="BP37" s="294"/>
      <c r="BQ37" s="294"/>
      <c r="BR37" s="539"/>
      <c r="BS37" s="294"/>
      <c r="BT37" s="294"/>
      <c r="BU37" s="294"/>
      <c r="BV37" s="294"/>
      <c r="BW37" s="539"/>
      <c r="BX37" s="294"/>
      <c r="BY37" s="294"/>
      <c r="BZ37" s="294"/>
      <c r="CA37" s="294"/>
      <c r="CB37" s="539"/>
      <c r="CC37" s="294"/>
      <c r="CD37" s="294"/>
      <c r="CE37" s="294"/>
      <c r="CF37" s="294"/>
      <c r="CG37" s="539"/>
      <c r="CH37" s="294"/>
      <c r="CI37" s="294"/>
      <c r="CJ37" s="294"/>
      <c r="CK37" s="294"/>
      <c r="CL37" s="539"/>
      <c r="CM37" s="295">
        <f t="shared" si="107"/>
        <v>4667000</v>
      </c>
      <c r="CN37" s="295">
        <f t="shared" si="50"/>
        <v>4730345</v>
      </c>
      <c r="CO37" s="295">
        <f t="shared" si="51"/>
        <v>4755477</v>
      </c>
      <c r="CP37" s="295">
        <f t="shared" si="52"/>
        <v>5089477</v>
      </c>
      <c r="CQ37" s="540">
        <f t="shared" si="4"/>
        <v>4913845</v>
      </c>
      <c r="CR37" s="519"/>
      <c r="CS37" s="519"/>
      <c r="CT37" s="519"/>
      <c r="CU37" s="519"/>
      <c r="CV37" s="519"/>
    </row>
    <row r="38" spans="1:100" ht="19.5" customHeight="1" x14ac:dyDescent="0.2">
      <c r="A38" s="291" t="s">
        <v>399</v>
      </c>
      <c r="B38" s="296" t="s">
        <v>400</v>
      </c>
      <c r="C38" s="292" t="s">
        <v>153</v>
      </c>
      <c r="D38" s="293"/>
      <c r="E38" s="294"/>
      <c r="F38" s="294"/>
      <c r="G38" s="294"/>
      <c r="H38" s="294"/>
      <c r="I38" s="539"/>
      <c r="J38" s="294"/>
      <c r="K38" s="294"/>
      <c r="L38" s="294"/>
      <c r="M38" s="294"/>
      <c r="N38" s="539"/>
      <c r="O38" s="294">
        <v>157200</v>
      </c>
      <c r="P38" s="294">
        <v>157200</v>
      </c>
      <c r="Q38" s="294">
        <v>157200</v>
      </c>
      <c r="R38" s="294">
        <v>157200</v>
      </c>
      <c r="S38" s="539">
        <v>157200</v>
      </c>
      <c r="T38" s="294"/>
      <c r="U38" s="294"/>
      <c r="V38" s="294"/>
      <c r="W38" s="294"/>
      <c r="X38" s="539"/>
      <c r="Y38" s="294"/>
      <c r="Z38" s="294"/>
      <c r="AA38" s="294"/>
      <c r="AB38" s="294"/>
      <c r="AC38" s="539"/>
      <c r="AD38" s="294"/>
      <c r="AE38" s="294"/>
      <c r="AF38" s="294"/>
      <c r="AG38" s="294"/>
      <c r="AH38" s="539"/>
      <c r="AI38" s="294"/>
      <c r="AJ38" s="294"/>
      <c r="AK38" s="294"/>
      <c r="AL38" s="294"/>
      <c r="AM38" s="539"/>
      <c r="AN38" s="294"/>
      <c r="AO38" s="294"/>
      <c r="AP38" s="294"/>
      <c r="AQ38" s="294"/>
      <c r="AR38" s="539"/>
      <c r="AS38" s="294"/>
      <c r="AT38" s="294"/>
      <c r="AU38" s="294"/>
      <c r="AV38" s="294"/>
      <c r="AW38" s="291" t="s">
        <v>399</v>
      </c>
      <c r="AX38" s="296" t="s">
        <v>400</v>
      </c>
      <c r="AY38" s="294"/>
      <c r="AZ38" s="294"/>
      <c r="BA38" s="294"/>
      <c r="BB38" s="294"/>
      <c r="BC38" s="539"/>
      <c r="BD38" s="294"/>
      <c r="BE38" s="294"/>
      <c r="BF38" s="294"/>
      <c r="BG38" s="294"/>
      <c r="BH38" s="539"/>
      <c r="BI38" s="294"/>
      <c r="BJ38" s="294"/>
      <c r="BK38" s="294"/>
      <c r="BL38" s="294"/>
      <c r="BM38" s="539"/>
      <c r="BN38" s="294"/>
      <c r="BO38" s="294"/>
      <c r="BP38" s="294"/>
      <c r="BQ38" s="294"/>
      <c r="BR38" s="539"/>
      <c r="BS38" s="294"/>
      <c r="BT38" s="294"/>
      <c r="BU38" s="294"/>
      <c r="BV38" s="294"/>
      <c r="BW38" s="539"/>
      <c r="BX38" s="294"/>
      <c r="BY38" s="294"/>
      <c r="BZ38" s="294"/>
      <c r="CA38" s="294"/>
      <c r="CB38" s="539"/>
      <c r="CC38" s="294"/>
      <c r="CD38" s="294"/>
      <c r="CE38" s="294"/>
      <c r="CF38" s="294"/>
      <c r="CG38" s="539"/>
      <c r="CH38" s="294"/>
      <c r="CI38" s="294"/>
      <c r="CJ38" s="294"/>
      <c r="CK38" s="294"/>
      <c r="CL38" s="539"/>
      <c r="CM38" s="295">
        <f t="shared" si="107"/>
        <v>157200</v>
      </c>
      <c r="CN38" s="295">
        <f t="shared" si="50"/>
        <v>157200</v>
      </c>
      <c r="CO38" s="295">
        <f t="shared" si="51"/>
        <v>157200</v>
      </c>
      <c r="CP38" s="295">
        <f t="shared" si="52"/>
        <v>157200</v>
      </c>
      <c r="CQ38" s="540">
        <f t="shared" si="4"/>
        <v>157200</v>
      </c>
      <c r="CR38" s="519"/>
      <c r="CS38" s="519"/>
      <c r="CT38" s="519"/>
      <c r="CU38" s="519"/>
      <c r="CV38" s="519"/>
    </row>
    <row r="39" spans="1:100" ht="15.75" x14ac:dyDescent="0.2">
      <c r="A39" s="302"/>
      <c r="B39" s="310" t="s">
        <v>401</v>
      </c>
      <c r="C39" s="310"/>
      <c r="D39" s="305">
        <f t="shared" ref="D39:AT39" si="108">SUM(D34:D38)</f>
        <v>1</v>
      </c>
      <c r="E39" s="305">
        <f t="shared" si="108"/>
        <v>3084000</v>
      </c>
      <c r="F39" s="305">
        <f t="shared" si="108"/>
        <v>3135500</v>
      </c>
      <c r="G39" s="305">
        <f t="shared" ref="G39:I39" si="109">SUM(G34:G38)</f>
        <v>3156100</v>
      </c>
      <c r="H39" s="305">
        <f t="shared" si="109"/>
        <v>3490100</v>
      </c>
      <c r="I39" s="540">
        <f t="shared" si="109"/>
        <v>3489416</v>
      </c>
      <c r="J39" s="305">
        <f t="shared" si="108"/>
        <v>850000</v>
      </c>
      <c r="K39" s="305">
        <f t="shared" si="108"/>
        <v>861845</v>
      </c>
      <c r="L39" s="305">
        <f t="shared" ref="L39:N39" si="110">SUM(L34:L38)</f>
        <v>866377</v>
      </c>
      <c r="M39" s="305">
        <f t="shared" si="110"/>
        <v>866377</v>
      </c>
      <c r="N39" s="540">
        <f t="shared" si="110"/>
        <v>791270</v>
      </c>
      <c r="O39" s="305">
        <f t="shared" si="108"/>
        <v>1015200</v>
      </c>
      <c r="P39" s="305">
        <f t="shared" si="108"/>
        <v>1015200</v>
      </c>
      <c r="Q39" s="305">
        <f t="shared" ref="Q39:S39" si="111">SUM(Q34:Q38)</f>
        <v>1015200</v>
      </c>
      <c r="R39" s="305">
        <f t="shared" si="111"/>
        <v>1015200</v>
      </c>
      <c r="S39" s="540">
        <f t="shared" si="111"/>
        <v>913259</v>
      </c>
      <c r="T39" s="305">
        <f t="shared" si="108"/>
        <v>0</v>
      </c>
      <c r="U39" s="305">
        <f t="shared" si="108"/>
        <v>0</v>
      </c>
      <c r="V39" s="305">
        <f t="shared" ref="V39:W39" si="112">SUM(V34:V38)</f>
        <v>0</v>
      </c>
      <c r="W39" s="305">
        <f t="shared" si="112"/>
        <v>0</v>
      </c>
      <c r="X39" s="540">
        <f t="shared" si="108"/>
        <v>0</v>
      </c>
      <c r="Y39" s="305">
        <f t="shared" si="108"/>
        <v>0</v>
      </c>
      <c r="Z39" s="305">
        <f t="shared" si="108"/>
        <v>0</v>
      </c>
      <c r="AA39" s="305">
        <f t="shared" ref="AA39:AB39" si="113">SUM(AA34:AA38)</f>
        <v>0</v>
      </c>
      <c r="AB39" s="305">
        <f t="shared" si="113"/>
        <v>0</v>
      </c>
      <c r="AC39" s="540">
        <f t="shared" si="108"/>
        <v>0</v>
      </c>
      <c r="AD39" s="305">
        <f t="shared" si="108"/>
        <v>10998000</v>
      </c>
      <c r="AE39" s="305">
        <f t="shared" si="108"/>
        <v>10998000</v>
      </c>
      <c r="AF39" s="305">
        <f t="shared" ref="AF39:AG39" si="114">SUM(AF34:AF38)</f>
        <v>10998000</v>
      </c>
      <c r="AG39" s="305">
        <f t="shared" si="114"/>
        <v>10998000</v>
      </c>
      <c r="AH39" s="540">
        <f t="shared" si="108"/>
        <v>10997864</v>
      </c>
      <c r="AI39" s="305">
        <f t="shared" si="108"/>
        <v>0</v>
      </c>
      <c r="AJ39" s="305">
        <f t="shared" si="108"/>
        <v>0</v>
      </c>
      <c r="AK39" s="305">
        <f t="shared" ref="AK39:AL39" si="115">SUM(AK34:AK38)</f>
        <v>0</v>
      </c>
      <c r="AL39" s="305">
        <f t="shared" si="115"/>
        <v>0</v>
      </c>
      <c r="AM39" s="540">
        <f t="shared" si="108"/>
        <v>0</v>
      </c>
      <c r="AN39" s="305">
        <f t="shared" si="108"/>
        <v>0</v>
      </c>
      <c r="AO39" s="305">
        <f t="shared" si="108"/>
        <v>0</v>
      </c>
      <c r="AP39" s="305">
        <f t="shared" ref="AP39:AQ39" si="116">SUM(AP34:AP38)</f>
        <v>0</v>
      </c>
      <c r="AQ39" s="305">
        <f t="shared" si="116"/>
        <v>0</v>
      </c>
      <c r="AR39" s="540">
        <f t="shared" si="108"/>
        <v>0</v>
      </c>
      <c r="AS39" s="305">
        <f t="shared" si="108"/>
        <v>0</v>
      </c>
      <c r="AT39" s="305">
        <f t="shared" si="108"/>
        <v>0</v>
      </c>
      <c r="AU39" s="305">
        <f t="shared" ref="AU39:AV39" si="117">SUM(AU34:AU38)</f>
        <v>0</v>
      </c>
      <c r="AV39" s="305">
        <f t="shared" si="117"/>
        <v>0</v>
      </c>
      <c r="AW39" s="302"/>
      <c r="AX39" s="310" t="s">
        <v>401</v>
      </c>
      <c r="AY39" s="305">
        <f t="shared" ref="AY39:CH39" si="118">SUM(AY34:AY38)</f>
        <v>0</v>
      </c>
      <c r="AZ39" s="305">
        <f t="shared" ref="AZ39:BC39" si="119">SUM(AZ34:AZ38)</f>
        <v>0</v>
      </c>
      <c r="BA39" s="305">
        <f t="shared" ref="BA39:BB39" si="120">SUM(BA34:BA38)</f>
        <v>0</v>
      </c>
      <c r="BB39" s="305">
        <f t="shared" si="120"/>
        <v>0</v>
      </c>
      <c r="BC39" s="540">
        <f t="shared" si="119"/>
        <v>0</v>
      </c>
      <c r="BD39" s="305">
        <f>SUM(BD34:BD38)</f>
        <v>0</v>
      </c>
      <c r="BE39" s="305">
        <f t="shared" ref="BE39:BH39" si="121">SUM(BE34:BE38)</f>
        <v>0</v>
      </c>
      <c r="BF39" s="305">
        <f t="shared" ref="BF39:BG39" si="122">SUM(BF34:BF38)</f>
        <v>0</v>
      </c>
      <c r="BG39" s="305">
        <f t="shared" si="122"/>
        <v>0</v>
      </c>
      <c r="BH39" s="540">
        <f t="shared" si="121"/>
        <v>0</v>
      </c>
      <c r="BI39" s="305">
        <f>SUM(BI34:BI38)</f>
        <v>0</v>
      </c>
      <c r="BJ39" s="305">
        <f t="shared" ref="BJ39" si="123">SUM(BJ34:BJ38)</f>
        <v>0</v>
      </c>
      <c r="BK39" s="305">
        <f t="shared" ref="BK39:BM39" si="124">SUM(BK34:BK38)</f>
        <v>0</v>
      </c>
      <c r="BL39" s="305">
        <f t="shared" si="124"/>
        <v>0</v>
      </c>
      <c r="BM39" s="540">
        <f t="shared" si="124"/>
        <v>0</v>
      </c>
      <c r="BN39" s="305">
        <f>SUM(BN34:BN38)</f>
        <v>0</v>
      </c>
      <c r="BO39" s="305">
        <f t="shared" ref="BO39" si="125">SUM(BO34:BO38)</f>
        <v>0</v>
      </c>
      <c r="BP39" s="305">
        <f t="shared" ref="BP39:BR39" si="126">SUM(BP34:BP38)</f>
        <v>0</v>
      </c>
      <c r="BQ39" s="305">
        <f t="shared" si="126"/>
        <v>0</v>
      </c>
      <c r="BR39" s="540">
        <f t="shared" si="126"/>
        <v>0</v>
      </c>
      <c r="BS39" s="305">
        <f>SUM(BS34:BS38)</f>
        <v>0</v>
      </c>
      <c r="BT39" s="305">
        <f t="shared" ref="BT39" si="127">SUM(BT34:BT38)</f>
        <v>0</v>
      </c>
      <c r="BU39" s="305">
        <f t="shared" ref="BU39:BW39" si="128">SUM(BU34:BU38)</f>
        <v>0</v>
      </c>
      <c r="BV39" s="305">
        <f t="shared" si="128"/>
        <v>0</v>
      </c>
      <c r="BW39" s="540">
        <f t="shared" si="128"/>
        <v>0</v>
      </c>
      <c r="BX39" s="305">
        <f t="shared" si="118"/>
        <v>0</v>
      </c>
      <c r="BY39" s="305">
        <f t="shared" ref="BY39" si="129">SUM(BY34:BY38)</f>
        <v>0</v>
      </c>
      <c r="BZ39" s="305">
        <f t="shared" ref="BZ39:CB39" si="130">SUM(BZ34:BZ38)</f>
        <v>0</v>
      </c>
      <c r="CA39" s="305">
        <f t="shared" si="130"/>
        <v>0</v>
      </c>
      <c r="CB39" s="540">
        <f t="shared" si="130"/>
        <v>0</v>
      </c>
      <c r="CC39" s="305">
        <f t="shared" si="118"/>
        <v>0</v>
      </c>
      <c r="CD39" s="305">
        <f t="shared" ref="CD39" si="131">SUM(CD34:CD38)</f>
        <v>0</v>
      </c>
      <c r="CE39" s="305">
        <f t="shared" ref="CE39:CG39" si="132">SUM(CE34:CE38)</f>
        <v>0</v>
      </c>
      <c r="CF39" s="305">
        <f t="shared" si="132"/>
        <v>0</v>
      </c>
      <c r="CG39" s="540">
        <f t="shared" si="132"/>
        <v>0</v>
      </c>
      <c r="CH39" s="305">
        <f t="shared" si="118"/>
        <v>0</v>
      </c>
      <c r="CI39" s="305">
        <f t="shared" ref="CI39" si="133">SUM(CI34:CI38)</f>
        <v>0</v>
      </c>
      <c r="CJ39" s="305">
        <f t="shared" ref="CJ39:CL39" si="134">SUM(CJ34:CJ38)</f>
        <v>0</v>
      </c>
      <c r="CK39" s="305">
        <f t="shared" si="134"/>
        <v>0</v>
      </c>
      <c r="CL39" s="540">
        <f t="shared" si="134"/>
        <v>0</v>
      </c>
      <c r="CM39" s="305">
        <f t="shared" si="107"/>
        <v>15947200</v>
      </c>
      <c r="CN39" s="305">
        <f t="shared" si="50"/>
        <v>16010545</v>
      </c>
      <c r="CO39" s="305">
        <f t="shared" si="51"/>
        <v>16035677</v>
      </c>
      <c r="CP39" s="305">
        <f t="shared" si="52"/>
        <v>16369677</v>
      </c>
      <c r="CQ39" s="540">
        <f t="shared" si="4"/>
        <v>16191809</v>
      </c>
      <c r="CR39" s="519"/>
      <c r="CS39" s="519"/>
      <c r="CT39" s="519"/>
      <c r="CU39" s="519"/>
      <c r="CV39" s="519"/>
    </row>
    <row r="40" spans="1:100" ht="15.75" customHeight="1" x14ac:dyDescent="0.2">
      <c r="A40" s="311" t="s">
        <v>402</v>
      </c>
      <c r="B40" s="289" t="s">
        <v>403</v>
      </c>
      <c r="C40" s="289"/>
      <c r="D40" s="288"/>
      <c r="E40" s="294"/>
      <c r="F40" s="294"/>
      <c r="G40" s="294"/>
      <c r="H40" s="294"/>
      <c r="I40" s="539"/>
      <c r="J40" s="294"/>
      <c r="K40" s="294"/>
      <c r="L40" s="294"/>
      <c r="M40" s="294"/>
      <c r="N40" s="539"/>
      <c r="O40" s="294"/>
      <c r="P40" s="294"/>
      <c r="Q40" s="294"/>
      <c r="R40" s="294"/>
      <c r="S40" s="539"/>
      <c r="T40" s="294"/>
      <c r="U40" s="294"/>
      <c r="V40" s="294"/>
      <c r="W40" s="294"/>
      <c r="X40" s="539"/>
      <c r="Y40" s="294"/>
      <c r="Z40" s="294"/>
      <c r="AA40" s="294"/>
      <c r="AB40" s="294"/>
      <c r="AC40" s="539"/>
      <c r="AD40" s="294"/>
      <c r="AE40" s="294"/>
      <c r="AF40" s="294"/>
      <c r="AG40" s="294"/>
      <c r="AH40" s="539"/>
      <c r="AI40" s="294"/>
      <c r="AJ40" s="294"/>
      <c r="AK40" s="294"/>
      <c r="AL40" s="294"/>
      <c r="AM40" s="539"/>
      <c r="AN40" s="294"/>
      <c r="AO40" s="294"/>
      <c r="AP40" s="294"/>
      <c r="AQ40" s="294"/>
      <c r="AR40" s="539"/>
      <c r="AS40" s="294"/>
      <c r="AT40" s="294"/>
      <c r="AU40" s="294"/>
      <c r="AV40" s="294"/>
      <c r="AW40" s="311" t="s">
        <v>402</v>
      </c>
      <c r="AX40" s="289" t="s">
        <v>403</v>
      </c>
      <c r="AY40" s="294"/>
      <c r="AZ40" s="294"/>
      <c r="BA40" s="294"/>
      <c r="BB40" s="294"/>
      <c r="BC40" s="539"/>
      <c r="BD40" s="294"/>
      <c r="BE40" s="294"/>
      <c r="BF40" s="294"/>
      <c r="BG40" s="294"/>
      <c r="BH40" s="539"/>
      <c r="BI40" s="294"/>
      <c r="BJ40" s="294"/>
      <c r="BK40" s="294"/>
      <c r="BL40" s="294"/>
      <c r="BM40" s="539"/>
      <c r="BN40" s="294"/>
      <c r="BO40" s="294"/>
      <c r="BP40" s="294"/>
      <c r="BQ40" s="294"/>
      <c r="BR40" s="539"/>
      <c r="BS40" s="294"/>
      <c r="BT40" s="294"/>
      <c r="BU40" s="294"/>
      <c r="BV40" s="294"/>
      <c r="BW40" s="539"/>
      <c r="BX40" s="294"/>
      <c r="BY40" s="294"/>
      <c r="BZ40" s="294"/>
      <c r="CA40" s="294"/>
      <c r="CB40" s="539"/>
      <c r="CC40" s="294"/>
      <c r="CD40" s="294"/>
      <c r="CE40" s="294"/>
      <c r="CF40" s="294"/>
      <c r="CG40" s="539"/>
      <c r="CH40" s="294"/>
      <c r="CI40" s="294"/>
      <c r="CJ40" s="294"/>
      <c r="CK40" s="294"/>
      <c r="CL40" s="539"/>
      <c r="CM40" s="295">
        <f t="shared" si="107"/>
        <v>0</v>
      </c>
      <c r="CN40" s="295">
        <f t="shared" si="50"/>
        <v>0</v>
      </c>
      <c r="CO40" s="295">
        <f t="shared" si="51"/>
        <v>0</v>
      </c>
      <c r="CP40" s="295">
        <f t="shared" si="52"/>
        <v>0</v>
      </c>
      <c r="CQ40" s="540">
        <f t="shared" si="4"/>
        <v>0</v>
      </c>
      <c r="CR40" s="519"/>
      <c r="CS40" s="519"/>
      <c r="CT40" s="519"/>
      <c r="CU40" s="519"/>
      <c r="CV40" s="519"/>
    </row>
    <row r="41" spans="1:100" ht="26.25" customHeight="1" x14ac:dyDescent="0.2">
      <c r="A41" s="291" t="s">
        <v>404</v>
      </c>
      <c r="B41" s="296" t="s">
        <v>855</v>
      </c>
      <c r="C41" s="296" t="s">
        <v>153</v>
      </c>
      <c r="D41" s="287"/>
      <c r="E41" s="294"/>
      <c r="F41" s="294"/>
      <c r="G41" s="294"/>
      <c r="H41" s="294"/>
      <c r="I41" s="539"/>
      <c r="J41" s="294"/>
      <c r="K41" s="294"/>
      <c r="L41" s="294"/>
      <c r="M41" s="294"/>
      <c r="N41" s="539"/>
      <c r="O41" s="294">
        <v>11448000</v>
      </c>
      <c r="P41" s="294">
        <v>11448000</v>
      </c>
      <c r="Q41" s="294">
        <v>11448000</v>
      </c>
      <c r="R41" s="294">
        <v>11448000</v>
      </c>
      <c r="S41" s="539">
        <v>10593235</v>
      </c>
      <c r="T41" s="294"/>
      <c r="U41" s="294"/>
      <c r="V41" s="294"/>
      <c r="W41" s="294"/>
      <c r="X41" s="539"/>
      <c r="Y41" s="294"/>
      <c r="Z41" s="294"/>
      <c r="AA41" s="294"/>
      <c r="AB41" s="294"/>
      <c r="AC41" s="539"/>
      <c r="AD41" s="294"/>
      <c r="AE41" s="294"/>
      <c r="AF41" s="294"/>
      <c r="AG41" s="294"/>
      <c r="AH41" s="539"/>
      <c r="AI41" s="294"/>
      <c r="AJ41" s="294"/>
      <c r="AK41" s="294"/>
      <c r="AL41" s="294"/>
      <c r="AM41" s="539"/>
      <c r="AN41" s="294"/>
      <c r="AO41" s="294"/>
      <c r="AP41" s="294"/>
      <c r="AQ41" s="294"/>
      <c r="AR41" s="539"/>
      <c r="AS41" s="294"/>
      <c r="AT41" s="294"/>
      <c r="AU41" s="294"/>
      <c r="AV41" s="294"/>
      <c r="AW41" s="291" t="s">
        <v>404</v>
      </c>
      <c r="AX41" s="296" t="s">
        <v>855</v>
      </c>
      <c r="AY41" s="294"/>
      <c r="AZ41" s="294"/>
      <c r="BA41" s="294"/>
      <c r="BB41" s="294"/>
      <c r="BC41" s="539"/>
      <c r="BD41" s="294"/>
      <c r="BE41" s="294"/>
      <c r="BF41" s="294"/>
      <c r="BG41" s="294"/>
      <c r="BH41" s="539"/>
      <c r="BI41" s="294"/>
      <c r="BJ41" s="294"/>
      <c r="BK41" s="294"/>
      <c r="BL41" s="294"/>
      <c r="BM41" s="539"/>
      <c r="BN41" s="294"/>
      <c r="BO41" s="294"/>
      <c r="BP41" s="294"/>
      <c r="BQ41" s="294"/>
      <c r="BR41" s="539"/>
      <c r="BS41" s="294"/>
      <c r="BT41" s="294"/>
      <c r="BU41" s="294"/>
      <c r="BV41" s="294"/>
      <c r="BW41" s="539"/>
      <c r="BX41" s="294"/>
      <c r="BY41" s="294"/>
      <c r="BZ41" s="294"/>
      <c r="CA41" s="294"/>
      <c r="CB41" s="539"/>
      <c r="CC41" s="294"/>
      <c r="CD41" s="294"/>
      <c r="CE41" s="294"/>
      <c r="CF41" s="294"/>
      <c r="CG41" s="539"/>
      <c r="CH41" s="294"/>
      <c r="CI41" s="294"/>
      <c r="CJ41" s="294"/>
      <c r="CK41" s="294"/>
      <c r="CL41" s="539"/>
      <c r="CM41" s="295">
        <f t="shared" si="107"/>
        <v>11448000</v>
      </c>
      <c r="CN41" s="295">
        <f t="shared" si="50"/>
        <v>11448000</v>
      </c>
      <c r="CO41" s="295">
        <f t="shared" si="51"/>
        <v>11448000</v>
      </c>
      <c r="CP41" s="295">
        <f t="shared" si="52"/>
        <v>11448000</v>
      </c>
      <c r="CQ41" s="540">
        <f t="shared" si="4"/>
        <v>10593235</v>
      </c>
      <c r="CR41" s="519"/>
      <c r="CS41" s="519"/>
      <c r="CT41" s="519"/>
      <c r="CU41" s="519"/>
      <c r="CV41" s="519"/>
    </row>
    <row r="42" spans="1:100" ht="35.25" customHeight="1" x14ac:dyDescent="0.2">
      <c r="A42" s="291" t="s">
        <v>444</v>
      </c>
      <c r="B42" s="300" t="s">
        <v>880</v>
      </c>
      <c r="C42" s="296" t="s">
        <v>153</v>
      </c>
      <c r="D42" s="287"/>
      <c r="E42" s="294"/>
      <c r="F42" s="294"/>
      <c r="G42" s="294"/>
      <c r="H42" s="294"/>
      <c r="I42" s="539"/>
      <c r="J42" s="294"/>
      <c r="K42" s="294"/>
      <c r="L42" s="294"/>
      <c r="M42" s="294"/>
      <c r="N42" s="539"/>
      <c r="O42" s="294"/>
      <c r="P42" s="294"/>
      <c r="Q42" s="294"/>
      <c r="R42" s="294"/>
      <c r="S42" s="539"/>
      <c r="T42" s="294"/>
      <c r="U42" s="294"/>
      <c r="V42" s="294"/>
      <c r="W42" s="294"/>
      <c r="X42" s="539"/>
      <c r="Y42" s="294"/>
      <c r="Z42" s="294"/>
      <c r="AA42" s="294"/>
      <c r="AB42" s="294"/>
      <c r="AC42" s="539"/>
      <c r="AD42" s="294"/>
      <c r="AE42" s="294"/>
      <c r="AF42" s="294"/>
      <c r="AG42" s="294"/>
      <c r="AH42" s="539"/>
      <c r="AI42" s="294"/>
      <c r="AJ42" s="294"/>
      <c r="AK42" s="294"/>
      <c r="AL42" s="294"/>
      <c r="AM42" s="539"/>
      <c r="AN42" s="294"/>
      <c r="AO42" s="294"/>
      <c r="AP42" s="294"/>
      <c r="AQ42" s="294"/>
      <c r="AR42" s="539"/>
      <c r="AS42" s="294"/>
      <c r="AT42" s="294"/>
      <c r="AU42" s="294"/>
      <c r="AV42" s="294"/>
      <c r="AW42" s="291" t="s">
        <v>444</v>
      </c>
      <c r="AX42" s="300" t="s">
        <v>880</v>
      </c>
      <c r="AY42" s="294"/>
      <c r="AZ42" s="294"/>
      <c r="BA42" s="294">
        <v>633095</v>
      </c>
      <c r="BB42" s="294">
        <v>633095</v>
      </c>
      <c r="BC42" s="539">
        <v>633095</v>
      </c>
      <c r="BD42" s="294"/>
      <c r="BE42" s="294"/>
      <c r="BF42" s="294"/>
      <c r="BG42" s="294"/>
      <c r="BH42" s="539"/>
      <c r="BI42" s="294"/>
      <c r="BJ42" s="294"/>
      <c r="BK42" s="294"/>
      <c r="BL42" s="294"/>
      <c r="BM42" s="539"/>
      <c r="BN42" s="294"/>
      <c r="BO42" s="294"/>
      <c r="BP42" s="294"/>
      <c r="BQ42" s="294"/>
      <c r="BR42" s="539"/>
      <c r="BS42" s="294"/>
      <c r="BT42" s="294"/>
      <c r="BU42" s="294"/>
      <c r="BV42" s="294"/>
      <c r="BW42" s="539"/>
      <c r="BX42" s="294"/>
      <c r="BY42" s="294"/>
      <c r="BZ42" s="294"/>
      <c r="CA42" s="294"/>
      <c r="CB42" s="539"/>
      <c r="CC42" s="294"/>
      <c r="CD42" s="294"/>
      <c r="CE42" s="294"/>
      <c r="CF42" s="294"/>
      <c r="CG42" s="539"/>
      <c r="CH42" s="294"/>
      <c r="CI42" s="294"/>
      <c r="CJ42" s="294"/>
      <c r="CK42" s="294"/>
      <c r="CL42" s="539"/>
      <c r="CM42" s="295">
        <f t="shared" si="107"/>
        <v>0</v>
      </c>
      <c r="CN42" s="295">
        <f t="shared" si="50"/>
        <v>0</v>
      </c>
      <c r="CO42" s="295">
        <f t="shared" si="51"/>
        <v>633095</v>
      </c>
      <c r="CP42" s="295">
        <f t="shared" si="52"/>
        <v>633095</v>
      </c>
      <c r="CQ42" s="540">
        <f t="shared" si="4"/>
        <v>633095</v>
      </c>
      <c r="CR42" s="519"/>
      <c r="CS42" s="519"/>
      <c r="CT42" s="519"/>
      <c r="CU42" s="519"/>
      <c r="CV42" s="519"/>
    </row>
    <row r="43" spans="1:100" ht="21.75" customHeight="1" x14ac:dyDescent="0.2">
      <c r="A43" s="291" t="s">
        <v>407</v>
      </c>
      <c r="B43" s="296" t="s">
        <v>408</v>
      </c>
      <c r="C43" s="296" t="s">
        <v>456</v>
      </c>
      <c r="D43" s="287"/>
      <c r="E43" s="294"/>
      <c r="F43" s="294"/>
      <c r="G43" s="294"/>
      <c r="H43" s="294"/>
      <c r="I43" s="539"/>
      <c r="J43" s="294"/>
      <c r="K43" s="294"/>
      <c r="L43" s="294"/>
      <c r="M43" s="294"/>
      <c r="N43" s="539"/>
      <c r="O43" s="294"/>
      <c r="P43" s="294"/>
      <c r="Q43" s="294"/>
      <c r="R43" s="294"/>
      <c r="S43" s="539"/>
      <c r="T43" s="294"/>
      <c r="U43" s="294"/>
      <c r="V43" s="294"/>
      <c r="W43" s="294"/>
      <c r="X43" s="539"/>
      <c r="Y43" s="294"/>
      <c r="Z43" s="294"/>
      <c r="AA43" s="294"/>
      <c r="AB43" s="294"/>
      <c r="AC43" s="539"/>
      <c r="AD43" s="294"/>
      <c r="AE43" s="294">
        <v>3030000</v>
      </c>
      <c r="AF43" s="294">
        <v>3030000</v>
      </c>
      <c r="AG43" s="294">
        <v>3030000</v>
      </c>
      <c r="AH43" s="539">
        <v>3030000</v>
      </c>
      <c r="AI43" s="294"/>
      <c r="AJ43" s="294"/>
      <c r="AK43" s="294"/>
      <c r="AL43" s="294"/>
      <c r="AM43" s="539"/>
      <c r="AN43" s="294"/>
      <c r="AO43" s="294">
        <v>12413000</v>
      </c>
      <c r="AP43" s="294">
        <v>12463000</v>
      </c>
      <c r="AQ43" s="294">
        <v>12398860</v>
      </c>
      <c r="AR43" s="539">
        <v>12398860</v>
      </c>
      <c r="AS43" s="294"/>
      <c r="AT43" s="294"/>
      <c r="AU43" s="294"/>
      <c r="AV43" s="294"/>
      <c r="AW43" s="291" t="s">
        <v>407</v>
      </c>
      <c r="AX43" s="296" t="s">
        <v>408</v>
      </c>
      <c r="AY43" s="294"/>
      <c r="AZ43" s="294"/>
      <c r="BA43" s="294"/>
      <c r="BB43" s="294"/>
      <c r="BC43" s="539"/>
      <c r="BD43" s="294"/>
      <c r="BE43" s="294"/>
      <c r="BF43" s="294"/>
      <c r="BG43" s="294"/>
      <c r="BH43" s="539"/>
      <c r="BI43" s="294"/>
      <c r="BJ43" s="294"/>
      <c r="BK43" s="294"/>
      <c r="BL43" s="294"/>
      <c r="BM43" s="539"/>
      <c r="BN43" s="294"/>
      <c r="BO43" s="294"/>
      <c r="BP43" s="294"/>
      <c r="BQ43" s="294"/>
      <c r="BR43" s="539"/>
      <c r="BS43" s="294"/>
      <c r="BT43" s="294"/>
      <c r="BU43" s="294"/>
      <c r="BV43" s="294"/>
      <c r="BW43" s="539"/>
      <c r="BX43" s="294"/>
      <c r="BY43" s="294"/>
      <c r="BZ43" s="294"/>
      <c r="CA43" s="294"/>
      <c r="CB43" s="539"/>
      <c r="CC43" s="294"/>
      <c r="CD43" s="294"/>
      <c r="CE43" s="294"/>
      <c r="CF43" s="294"/>
      <c r="CG43" s="539"/>
      <c r="CH43" s="294"/>
      <c r="CI43" s="294"/>
      <c r="CJ43" s="294"/>
      <c r="CK43" s="294"/>
      <c r="CL43" s="539"/>
      <c r="CM43" s="295">
        <f t="shared" si="107"/>
        <v>0</v>
      </c>
      <c r="CN43" s="295">
        <f t="shared" si="50"/>
        <v>15443000</v>
      </c>
      <c r="CO43" s="295">
        <f t="shared" si="51"/>
        <v>15493000</v>
      </c>
      <c r="CP43" s="295">
        <f t="shared" si="52"/>
        <v>15428860</v>
      </c>
      <c r="CQ43" s="540">
        <f t="shared" si="4"/>
        <v>15428860</v>
      </c>
      <c r="CR43" s="519"/>
      <c r="CS43" s="519"/>
      <c r="CT43" s="519"/>
      <c r="CU43" s="519"/>
      <c r="CV43" s="519"/>
    </row>
    <row r="44" spans="1:100" ht="30" customHeight="1" x14ac:dyDescent="0.2">
      <c r="A44" s="291" t="s">
        <v>409</v>
      </c>
      <c r="B44" s="292" t="s">
        <v>881</v>
      </c>
      <c r="C44" s="300" t="s">
        <v>153</v>
      </c>
      <c r="D44" s="301"/>
      <c r="E44" s="298">
        <v>400000</v>
      </c>
      <c r="F44" s="298">
        <v>400000</v>
      </c>
      <c r="G44" s="298">
        <v>400000</v>
      </c>
      <c r="H44" s="298">
        <v>400000</v>
      </c>
      <c r="I44" s="539">
        <v>322351</v>
      </c>
      <c r="J44" s="298">
        <v>180000</v>
      </c>
      <c r="K44" s="298">
        <v>180000</v>
      </c>
      <c r="L44" s="298">
        <v>180000</v>
      </c>
      <c r="M44" s="298">
        <v>180000</v>
      </c>
      <c r="N44" s="539"/>
      <c r="O44" s="298">
        <v>2210000</v>
      </c>
      <c r="P44" s="298">
        <v>2910000</v>
      </c>
      <c r="Q44" s="298">
        <v>2910000</v>
      </c>
      <c r="R44" s="298">
        <v>3060000</v>
      </c>
      <c r="S44" s="539">
        <v>3057239</v>
      </c>
      <c r="T44" s="298"/>
      <c r="U44" s="298"/>
      <c r="V44" s="298"/>
      <c r="W44" s="298"/>
      <c r="X44" s="539"/>
      <c r="Y44" s="298"/>
      <c r="Z44" s="298"/>
      <c r="AA44" s="298"/>
      <c r="AB44" s="298"/>
      <c r="AC44" s="539"/>
      <c r="AD44" s="298"/>
      <c r="AE44" s="298"/>
      <c r="AF44" s="298"/>
      <c r="AG44" s="298"/>
      <c r="AH44" s="539"/>
      <c r="AI44" s="298"/>
      <c r="AJ44" s="298"/>
      <c r="AK44" s="298"/>
      <c r="AL44" s="298"/>
      <c r="AM44" s="539"/>
      <c r="AN44" s="298">
        <v>60000000</v>
      </c>
      <c r="AO44" s="298">
        <v>67501000</v>
      </c>
      <c r="AP44" s="298">
        <v>67501000</v>
      </c>
      <c r="AQ44" s="298">
        <v>84456767</v>
      </c>
      <c r="AR44" s="539">
        <v>84456767</v>
      </c>
      <c r="AS44" s="298"/>
      <c r="AT44" s="298"/>
      <c r="AU44" s="298"/>
      <c r="AV44" s="298"/>
      <c r="AW44" s="291" t="s">
        <v>409</v>
      </c>
      <c r="AX44" s="292" t="s">
        <v>881</v>
      </c>
      <c r="AY44" s="298"/>
      <c r="AZ44" s="298"/>
      <c r="BA44" s="298">
        <v>341630</v>
      </c>
      <c r="BB44" s="298">
        <v>341630</v>
      </c>
      <c r="BC44" s="539">
        <v>341630</v>
      </c>
      <c r="BD44" s="298"/>
      <c r="BE44" s="298"/>
      <c r="BF44" s="298"/>
      <c r="BG44" s="298"/>
      <c r="BH44" s="539"/>
      <c r="BI44" s="298"/>
      <c r="BJ44" s="298"/>
      <c r="BK44" s="298"/>
      <c r="BL44" s="298"/>
      <c r="BM44" s="539"/>
      <c r="BN44" s="298"/>
      <c r="BO44" s="298"/>
      <c r="BP44" s="298"/>
      <c r="BQ44" s="298"/>
      <c r="BR44" s="539"/>
      <c r="BS44" s="298"/>
      <c r="BT44" s="298"/>
      <c r="BU44" s="298"/>
      <c r="BV44" s="298"/>
      <c r="BW44" s="539"/>
      <c r="BX44" s="298"/>
      <c r="BY44" s="298"/>
      <c r="BZ44" s="298"/>
      <c r="CA44" s="298"/>
      <c r="CB44" s="539"/>
      <c r="CC44" s="298"/>
      <c r="CD44" s="298"/>
      <c r="CE44" s="298"/>
      <c r="CF44" s="298"/>
      <c r="CG44" s="539"/>
      <c r="CH44" s="298"/>
      <c r="CI44" s="298"/>
      <c r="CJ44" s="298"/>
      <c r="CK44" s="298"/>
      <c r="CL44" s="539"/>
      <c r="CM44" s="295">
        <f t="shared" si="107"/>
        <v>62790000</v>
      </c>
      <c r="CN44" s="295">
        <f t="shared" si="50"/>
        <v>70991000</v>
      </c>
      <c r="CO44" s="295">
        <f t="shared" si="51"/>
        <v>71332630</v>
      </c>
      <c r="CP44" s="295">
        <f t="shared" si="52"/>
        <v>88438397</v>
      </c>
      <c r="CQ44" s="540">
        <f t="shared" si="4"/>
        <v>88177987</v>
      </c>
      <c r="CR44" s="519"/>
      <c r="CS44" s="519"/>
      <c r="CT44" s="519"/>
      <c r="CU44" s="519"/>
      <c r="CV44" s="519"/>
    </row>
    <row r="45" spans="1:100" ht="15.75" x14ac:dyDescent="0.2">
      <c r="A45" s="302"/>
      <c r="B45" s="303" t="s">
        <v>410</v>
      </c>
      <c r="C45" s="303"/>
      <c r="D45" s="314"/>
      <c r="E45" s="305">
        <f t="shared" ref="E45:AT45" si="135">SUM(E41:E44)</f>
        <v>400000</v>
      </c>
      <c r="F45" s="305">
        <f t="shared" si="135"/>
        <v>400000</v>
      </c>
      <c r="G45" s="305">
        <f t="shared" ref="G45:I45" si="136">SUM(G41:G44)</f>
        <v>400000</v>
      </c>
      <c r="H45" s="305">
        <f t="shared" si="136"/>
        <v>400000</v>
      </c>
      <c r="I45" s="540">
        <f t="shared" si="136"/>
        <v>322351</v>
      </c>
      <c r="J45" s="305">
        <f t="shared" si="135"/>
        <v>180000</v>
      </c>
      <c r="K45" s="305">
        <f t="shared" si="135"/>
        <v>180000</v>
      </c>
      <c r="L45" s="305">
        <f t="shared" ref="L45:N45" si="137">SUM(L41:L44)</f>
        <v>180000</v>
      </c>
      <c r="M45" s="305">
        <f t="shared" si="137"/>
        <v>180000</v>
      </c>
      <c r="N45" s="540">
        <f t="shared" si="137"/>
        <v>0</v>
      </c>
      <c r="O45" s="305">
        <f t="shared" si="135"/>
        <v>13658000</v>
      </c>
      <c r="P45" s="305">
        <f t="shared" si="135"/>
        <v>14358000</v>
      </c>
      <c r="Q45" s="305">
        <f t="shared" ref="Q45:S45" si="138">SUM(Q41:Q44)</f>
        <v>14358000</v>
      </c>
      <c r="R45" s="305">
        <f t="shared" si="138"/>
        <v>14508000</v>
      </c>
      <c r="S45" s="540">
        <f t="shared" si="138"/>
        <v>13650474</v>
      </c>
      <c r="T45" s="305">
        <f t="shared" si="135"/>
        <v>0</v>
      </c>
      <c r="U45" s="305">
        <f t="shared" si="135"/>
        <v>0</v>
      </c>
      <c r="V45" s="305">
        <f t="shared" ref="V45:W45" si="139">SUM(V41:V44)</f>
        <v>0</v>
      </c>
      <c r="W45" s="305">
        <f t="shared" si="139"/>
        <v>0</v>
      </c>
      <c r="X45" s="540">
        <f t="shared" si="135"/>
        <v>0</v>
      </c>
      <c r="Y45" s="305">
        <f t="shared" si="135"/>
        <v>0</v>
      </c>
      <c r="Z45" s="305">
        <f t="shared" si="135"/>
        <v>0</v>
      </c>
      <c r="AA45" s="305">
        <f t="shared" ref="AA45:AB45" si="140">SUM(AA41:AA44)</f>
        <v>0</v>
      </c>
      <c r="AB45" s="305">
        <f t="shared" si="140"/>
        <v>0</v>
      </c>
      <c r="AC45" s="540">
        <f t="shared" si="135"/>
        <v>0</v>
      </c>
      <c r="AD45" s="305">
        <f t="shared" si="135"/>
        <v>0</v>
      </c>
      <c r="AE45" s="305">
        <f t="shared" si="135"/>
        <v>3030000</v>
      </c>
      <c r="AF45" s="305">
        <f t="shared" ref="AF45:AG45" si="141">SUM(AF41:AF44)</f>
        <v>3030000</v>
      </c>
      <c r="AG45" s="305">
        <f t="shared" si="141"/>
        <v>3030000</v>
      </c>
      <c r="AH45" s="540">
        <f t="shared" si="135"/>
        <v>3030000</v>
      </c>
      <c r="AI45" s="305">
        <f t="shared" si="135"/>
        <v>0</v>
      </c>
      <c r="AJ45" s="305">
        <f t="shared" si="135"/>
        <v>0</v>
      </c>
      <c r="AK45" s="305">
        <f t="shared" ref="AK45:AL45" si="142">SUM(AK41:AK44)</f>
        <v>0</v>
      </c>
      <c r="AL45" s="305">
        <f t="shared" si="142"/>
        <v>0</v>
      </c>
      <c r="AM45" s="540">
        <f t="shared" si="135"/>
        <v>0</v>
      </c>
      <c r="AN45" s="305">
        <f t="shared" si="135"/>
        <v>60000000</v>
      </c>
      <c r="AO45" s="305">
        <f t="shared" si="135"/>
        <v>79914000</v>
      </c>
      <c r="AP45" s="305">
        <f t="shared" ref="AP45:AQ45" si="143">SUM(AP41:AP44)</f>
        <v>79964000</v>
      </c>
      <c r="AQ45" s="305">
        <f t="shared" si="143"/>
        <v>96855627</v>
      </c>
      <c r="AR45" s="540">
        <f t="shared" si="135"/>
        <v>96855627</v>
      </c>
      <c r="AS45" s="305">
        <f t="shared" si="135"/>
        <v>0</v>
      </c>
      <c r="AT45" s="305">
        <f t="shared" si="135"/>
        <v>0</v>
      </c>
      <c r="AU45" s="305">
        <f t="shared" ref="AU45:AV45" si="144">SUM(AU41:AU44)</f>
        <v>0</v>
      </c>
      <c r="AV45" s="305">
        <f t="shared" si="144"/>
        <v>0</v>
      </c>
      <c r="AW45" s="302"/>
      <c r="AX45" s="303" t="s">
        <v>410</v>
      </c>
      <c r="AY45" s="305">
        <f t="shared" ref="AY45:CH45" si="145">SUM(AY41:AY44)</f>
        <v>0</v>
      </c>
      <c r="AZ45" s="305">
        <f t="shared" ref="AZ45" si="146">SUM(AZ41:AZ44)</f>
        <v>0</v>
      </c>
      <c r="BA45" s="305">
        <f t="shared" ref="BA45:BC45" si="147">SUM(BA41:BA44)</f>
        <v>974725</v>
      </c>
      <c r="BB45" s="305">
        <f t="shared" si="147"/>
        <v>974725</v>
      </c>
      <c r="BC45" s="540">
        <f t="shared" si="147"/>
        <v>974725</v>
      </c>
      <c r="BD45" s="305">
        <f>SUM(BD41:BD44)</f>
        <v>0</v>
      </c>
      <c r="BE45" s="305">
        <f t="shared" ref="BE45" si="148">SUM(BE41:BE44)</f>
        <v>0</v>
      </c>
      <c r="BF45" s="305">
        <f t="shared" ref="BF45:BH45" si="149">SUM(BF41:BF44)</f>
        <v>0</v>
      </c>
      <c r="BG45" s="305">
        <f t="shared" si="149"/>
        <v>0</v>
      </c>
      <c r="BH45" s="540">
        <f t="shared" si="149"/>
        <v>0</v>
      </c>
      <c r="BI45" s="305">
        <f>SUM(BI41:BI44)</f>
        <v>0</v>
      </c>
      <c r="BJ45" s="305">
        <f t="shared" ref="BJ45:BM45" si="150">SUM(BJ41:BJ44)</f>
        <v>0</v>
      </c>
      <c r="BK45" s="305">
        <f t="shared" ref="BK45:BL45" si="151">SUM(BK41:BK44)</f>
        <v>0</v>
      </c>
      <c r="BL45" s="305">
        <f t="shared" si="151"/>
        <v>0</v>
      </c>
      <c r="BM45" s="540">
        <f t="shared" si="150"/>
        <v>0</v>
      </c>
      <c r="BN45" s="305">
        <f>SUM(BN41:BN44)</f>
        <v>0</v>
      </c>
      <c r="BO45" s="305">
        <f t="shared" ref="BO45:BR45" si="152">SUM(BO41:BO44)</f>
        <v>0</v>
      </c>
      <c r="BP45" s="305">
        <f t="shared" ref="BP45:BQ45" si="153">SUM(BP41:BP44)</f>
        <v>0</v>
      </c>
      <c r="BQ45" s="305">
        <f t="shared" si="153"/>
        <v>0</v>
      </c>
      <c r="BR45" s="540">
        <f t="shared" si="152"/>
        <v>0</v>
      </c>
      <c r="BS45" s="305">
        <f>SUM(BS41:BS44)</f>
        <v>0</v>
      </c>
      <c r="BT45" s="305">
        <f t="shared" ref="BT45:BW45" si="154">SUM(BT41:BT44)</f>
        <v>0</v>
      </c>
      <c r="BU45" s="305">
        <f t="shared" ref="BU45:BV45" si="155">SUM(BU41:BU44)</f>
        <v>0</v>
      </c>
      <c r="BV45" s="305">
        <f t="shared" si="155"/>
        <v>0</v>
      </c>
      <c r="BW45" s="540">
        <f t="shared" si="154"/>
        <v>0</v>
      </c>
      <c r="BX45" s="305">
        <f t="shared" si="145"/>
        <v>0</v>
      </c>
      <c r="BY45" s="305">
        <f t="shared" ref="BY45:CB45" si="156">SUM(BY41:BY44)</f>
        <v>0</v>
      </c>
      <c r="BZ45" s="305">
        <f t="shared" ref="BZ45:CA45" si="157">SUM(BZ41:BZ44)</f>
        <v>0</v>
      </c>
      <c r="CA45" s="305">
        <f t="shared" si="157"/>
        <v>0</v>
      </c>
      <c r="CB45" s="540">
        <f t="shared" si="156"/>
        <v>0</v>
      </c>
      <c r="CC45" s="305">
        <f t="shared" si="145"/>
        <v>0</v>
      </c>
      <c r="CD45" s="305">
        <f t="shared" ref="CD45:CG45" si="158">SUM(CD41:CD44)</f>
        <v>0</v>
      </c>
      <c r="CE45" s="305">
        <f t="shared" ref="CE45:CF45" si="159">SUM(CE41:CE44)</f>
        <v>0</v>
      </c>
      <c r="CF45" s="305">
        <f t="shared" si="159"/>
        <v>0</v>
      </c>
      <c r="CG45" s="540">
        <f t="shared" si="158"/>
        <v>0</v>
      </c>
      <c r="CH45" s="305">
        <f t="shared" si="145"/>
        <v>0</v>
      </c>
      <c r="CI45" s="305">
        <f t="shared" ref="CI45:CL45" si="160">SUM(CI41:CI44)</f>
        <v>0</v>
      </c>
      <c r="CJ45" s="305">
        <f t="shared" ref="CJ45:CK45" si="161">SUM(CJ41:CJ44)</f>
        <v>0</v>
      </c>
      <c r="CK45" s="305">
        <f t="shared" si="161"/>
        <v>0</v>
      </c>
      <c r="CL45" s="540">
        <f t="shared" si="160"/>
        <v>0</v>
      </c>
      <c r="CM45" s="305">
        <f t="shared" si="107"/>
        <v>74238000</v>
      </c>
      <c r="CN45" s="305">
        <f t="shared" si="50"/>
        <v>97882000</v>
      </c>
      <c r="CO45" s="305">
        <f t="shared" si="51"/>
        <v>98906725</v>
      </c>
      <c r="CP45" s="305">
        <f t="shared" si="52"/>
        <v>115948352</v>
      </c>
      <c r="CQ45" s="540">
        <f t="shared" si="4"/>
        <v>114833177</v>
      </c>
      <c r="CR45" s="519"/>
      <c r="CS45" s="519"/>
      <c r="CT45" s="519"/>
      <c r="CU45" s="519"/>
      <c r="CV45" s="519"/>
    </row>
    <row r="46" spans="1:100" ht="31.5" x14ac:dyDescent="0.2">
      <c r="A46" s="311" t="s">
        <v>15</v>
      </c>
      <c r="B46" s="289" t="s">
        <v>464</v>
      </c>
      <c r="C46" s="289"/>
      <c r="D46" s="288"/>
      <c r="E46" s="294"/>
      <c r="F46" s="294"/>
      <c r="G46" s="294"/>
      <c r="H46" s="294"/>
      <c r="I46" s="539"/>
      <c r="J46" s="294"/>
      <c r="K46" s="294"/>
      <c r="L46" s="294"/>
      <c r="M46" s="294"/>
      <c r="N46" s="539"/>
      <c r="O46" s="294"/>
      <c r="P46" s="294"/>
      <c r="Q46" s="294"/>
      <c r="R46" s="294"/>
      <c r="S46" s="539"/>
      <c r="T46" s="294"/>
      <c r="U46" s="294"/>
      <c r="V46" s="294"/>
      <c r="W46" s="294"/>
      <c r="X46" s="539"/>
      <c r="Y46" s="294"/>
      <c r="Z46" s="294"/>
      <c r="AA46" s="294"/>
      <c r="AB46" s="294"/>
      <c r="AC46" s="539"/>
      <c r="AD46" s="294"/>
      <c r="AE46" s="294"/>
      <c r="AF46" s="294"/>
      <c r="AG46" s="294"/>
      <c r="AH46" s="539"/>
      <c r="AI46" s="294"/>
      <c r="AJ46" s="294"/>
      <c r="AK46" s="294"/>
      <c r="AL46" s="294"/>
      <c r="AM46" s="539"/>
      <c r="AN46" s="294"/>
      <c r="AO46" s="294"/>
      <c r="AP46" s="294"/>
      <c r="AQ46" s="294"/>
      <c r="AR46" s="539"/>
      <c r="AS46" s="294"/>
      <c r="AT46" s="294"/>
      <c r="AU46" s="294"/>
      <c r="AV46" s="294"/>
      <c r="AW46" s="311" t="s">
        <v>15</v>
      </c>
      <c r="AX46" s="289" t="s">
        <v>464</v>
      </c>
      <c r="AY46" s="294"/>
      <c r="AZ46" s="294"/>
      <c r="BA46" s="294"/>
      <c r="BB46" s="294"/>
      <c r="BC46" s="539"/>
      <c r="BD46" s="294"/>
      <c r="BE46" s="294"/>
      <c r="BF46" s="294"/>
      <c r="BG46" s="294"/>
      <c r="BH46" s="539"/>
      <c r="BI46" s="294"/>
      <c r="BJ46" s="294"/>
      <c r="BK46" s="294"/>
      <c r="BL46" s="294"/>
      <c r="BM46" s="539"/>
      <c r="BN46" s="294"/>
      <c r="BO46" s="294"/>
      <c r="BP46" s="294"/>
      <c r="BQ46" s="294"/>
      <c r="BR46" s="539"/>
      <c r="BS46" s="294"/>
      <c r="BT46" s="294"/>
      <c r="BU46" s="294"/>
      <c r="BV46" s="294"/>
      <c r="BW46" s="539"/>
      <c r="BX46" s="294"/>
      <c r="BY46" s="294"/>
      <c r="BZ46" s="294"/>
      <c r="CA46" s="294"/>
      <c r="CB46" s="539"/>
      <c r="CC46" s="294"/>
      <c r="CD46" s="294"/>
      <c r="CE46" s="294"/>
      <c r="CF46" s="294"/>
      <c r="CG46" s="539"/>
      <c r="CH46" s="294"/>
      <c r="CI46" s="294"/>
      <c r="CJ46" s="294"/>
      <c r="CK46" s="294"/>
      <c r="CL46" s="539"/>
      <c r="CM46" s="295">
        <f t="shared" si="107"/>
        <v>0</v>
      </c>
      <c r="CN46" s="295">
        <f t="shared" si="50"/>
        <v>0</v>
      </c>
      <c r="CO46" s="295">
        <f t="shared" si="51"/>
        <v>0</v>
      </c>
      <c r="CP46" s="295">
        <f t="shared" si="52"/>
        <v>0</v>
      </c>
      <c r="CQ46" s="540">
        <f t="shared" si="4"/>
        <v>0</v>
      </c>
      <c r="CR46" s="519"/>
      <c r="CS46" s="519"/>
      <c r="CT46" s="519"/>
      <c r="CU46" s="519"/>
      <c r="CV46" s="519"/>
    </row>
    <row r="47" spans="1:100" ht="34.5" customHeight="1" x14ac:dyDescent="0.2">
      <c r="A47" s="291" t="s">
        <v>952</v>
      </c>
      <c r="B47" s="292" t="s">
        <v>953</v>
      </c>
      <c r="C47" s="292" t="s">
        <v>153</v>
      </c>
      <c r="D47" s="293"/>
      <c r="E47" s="294"/>
      <c r="F47" s="294"/>
      <c r="G47" s="294"/>
      <c r="H47" s="294"/>
      <c r="I47" s="539"/>
      <c r="J47" s="294"/>
      <c r="K47" s="294"/>
      <c r="L47" s="294"/>
      <c r="M47" s="294"/>
      <c r="N47" s="539"/>
      <c r="O47" s="294"/>
      <c r="P47" s="294"/>
      <c r="Q47" s="294"/>
      <c r="R47" s="294">
        <v>3200</v>
      </c>
      <c r="S47" s="539">
        <v>3200</v>
      </c>
      <c r="T47" s="294"/>
      <c r="U47" s="294"/>
      <c r="V47" s="294"/>
      <c r="W47" s="294"/>
      <c r="X47" s="539"/>
      <c r="Y47" s="294"/>
      <c r="Z47" s="294"/>
      <c r="AA47" s="294"/>
      <c r="AB47" s="294"/>
      <c r="AC47" s="539"/>
      <c r="AD47" s="294"/>
      <c r="AE47" s="294"/>
      <c r="AF47" s="294"/>
      <c r="AG47" s="294"/>
      <c r="AH47" s="539"/>
      <c r="AI47" s="294"/>
      <c r="AJ47" s="294"/>
      <c r="AK47" s="294"/>
      <c r="AL47" s="294"/>
      <c r="AM47" s="539"/>
      <c r="AN47" s="294"/>
      <c r="AO47" s="294"/>
      <c r="AP47" s="294"/>
      <c r="AQ47" s="294"/>
      <c r="AR47" s="539"/>
      <c r="AS47" s="294"/>
      <c r="AT47" s="294"/>
      <c r="AU47" s="294"/>
      <c r="AV47" s="294"/>
      <c r="AW47" s="291" t="s">
        <v>952</v>
      </c>
      <c r="AX47" s="292" t="s">
        <v>953</v>
      </c>
      <c r="AY47" s="294"/>
      <c r="AZ47" s="294"/>
      <c r="BA47" s="294"/>
      <c r="BB47" s="294"/>
      <c r="BC47" s="539"/>
      <c r="BD47" s="294"/>
      <c r="BE47" s="294"/>
      <c r="BF47" s="294"/>
      <c r="BG47" s="294"/>
      <c r="BH47" s="539"/>
      <c r="BI47" s="294"/>
      <c r="BJ47" s="294"/>
      <c r="BK47" s="294"/>
      <c r="BL47" s="294"/>
      <c r="BM47" s="539"/>
      <c r="BN47" s="294"/>
      <c r="BO47" s="294"/>
      <c r="BP47" s="294"/>
      <c r="BQ47" s="294"/>
      <c r="BR47" s="539"/>
      <c r="BS47" s="294"/>
      <c r="BT47" s="294"/>
      <c r="BU47" s="294"/>
      <c r="BV47" s="294"/>
      <c r="BW47" s="539"/>
      <c r="BX47" s="294"/>
      <c r="BY47" s="294"/>
      <c r="BZ47" s="294"/>
      <c r="CA47" s="294"/>
      <c r="CB47" s="539"/>
      <c r="CC47" s="294"/>
      <c r="CD47" s="294"/>
      <c r="CE47" s="294"/>
      <c r="CF47" s="294"/>
      <c r="CG47" s="539"/>
      <c r="CH47" s="294"/>
      <c r="CI47" s="294"/>
      <c r="CJ47" s="294"/>
      <c r="CK47" s="294"/>
      <c r="CL47" s="539"/>
      <c r="CM47" s="295">
        <f t="shared" si="107"/>
        <v>0</v>
      </c>
      <c r="CN47" s="295">
        <f t="shared" si="50"/>
        <v>0</v>
      </c>
      <c r="CO47" s="295">
        <f t="shared" si="51"/>
        <v>0</v>
      </c>
      <c r="CP47" s="295">
        <f t="shared" si="52"/>
        <v>3200</v>
      </c>
      <c r="CQ47" s="540">
        <f t="shared" si="4"/>
        <v>3200</v>
      </c>
      <c r="CR47" s="519"/>
      <c r="CS47" s="519"/>
      <c r="CT47" s="519"/>
      <c r="CU47" s="519"/>
      <c r="CV47" s="519"/>
    </row>
    <row r="48" spans="1:100" ht="33" customHeight="1" x14ac:dyDescent="0.2">
      <c r="A48" s="291" t="s">
        <v>465</v>
      </c>
      <c r="B48" s="292" t="s">
        <v>466</v>
      </c>
      <c r="C48" s="292" t="s">
        <v>153</v>
      </c>
      <c r="D48" s="293">
        <v>1</v>
      </c>
      <c r="E48" s="294">
        <v>2256000</v>
      </c>
      <c r="F48" s="294">
        <v>2372782</v>
      </c>
      <c r="G48" s="294">
        <v>2450068</v>
      </c>
      <c r="H48" s="294">
        <v>2450068</v>
      </c>
      <c r="I48" s="539">
        <v>2419661</v>
      </c>
      <c r="J48" s="294">
        <v>518000</v>
      </c>
      <c r="K48" s="294">
        <v>543692</v>
      </c>
      <c r="L48" s="294">
        <v>560695</v>
      </c>
      <c r="M48" s="294">
        <v>560695</v>
      </c>
      <c r="N48" s="539">
        <v>539863</v>
      </c>
      <c r="O48" s="294">
        <v>226000</v>
      </c>
      <c r="P48" s="294">
        <v>226000</v>
      </c>
      <c r="Q48" s="294">
        <v>226000</v>
      </c>
      <c r="R48" s="294">
        <v>204500</v>
      </c>
      <c r="S48" s="539">
        <v>201451</v>
      </c>
      <c r="T48" s="294"/>
      <c r="U48" s="294"/>
      <c r="V48" s="294"/>
      <c r="W48" s="294"/>
      <c r="X48" s="539"/>
      <c r="Y48" s="294"/>
      <c r="Z48" s="294"/>
      <c r="AA48" s="294"/>
      <c r="AB48" s="294"/>
      <c r="AC48" s="539"/>
      <c r="AD48" s="294"/>
      <c r="AE48" s="294"/>
      <c r="AF48" s="294"/>
      <c r="AG48" s="294"/>
      <c r="AH48" s="539"/>
      <c r="AI48" s="294"/>
      <c r="AJ48" s="294"/>
      <c r="AK48" s="294"/>
      <c r="AL48" s="294"/>
      <c r="AM48" s="539"/>
      <c r="AN48" s="294"/>
      <c r="AO48" s="294"/>
      <c r="AP48" s="294"/>
      <c r="AQ48" s="294"/>
      <c r="AR48" s="539"/>
      <c r="AS48" s="294"/>
      <c r="AT48" s="294"/>
      <c r="AU48" s="294"/>
      <c r="AV48" s="294"/>
      <c r="AW48" s="291" t="s">
        <v>465</v>
      </c>
      <c r="AX48" s="292" t="s">
        <v>466</v>
      </c>
      <c r="AY48" s="294"/>
      <c r="AZ48" s="294"/>
      <c r="BA48" s="294"/>
      <c r="BB48" s="294"/>
      <c r="BC48" s="539"/>
      <c r="BD48" s="294"/>
      <c r="BE48" s="294"/>
      <c r="BF48" s="294"/>
      <c r="BG48" s="294"/>
      <c r="BH48" s="539"/>
      <c r="BI48" s="294"/>
      <c r="BJ48" s="294"/>
      <c r="BK48" s="294"/>
      <c r="BL48" s="294"/>
      <c r="BM48" s="539"/>
      <c r="BN48" s="294"/>
      <c r="BO48" s="294"/>
      <c r="BP48" s="294"/>
      <c r="BQ48" s="294"/>
      <c r="BR48" s="539"/>
      <c r="BS48" s="294"/>
      <c r="BT48" s="294"/>
      <c r="BU48" s="294"/>
      <c r="BV48" s="294"/>
      <c r="BW48" s="539"/>
      <c r="BX48" s="294"/>
      <c r="BY48" s="294"/>
      <c r="BZ48" s="294"/>
      <c r="CA48" s="294"/>
      <c r="CB48" s="539"/>
      <c r="CC48" s="294"/>
      <c r="CD48" s="294"/>
      <c r="CE48" s="294"/>
      <c r="CF48" s="294"/>
      <c r="CG48" s="539"/>
      <c r="CH48" s="294"/>
      <c r="CI48" s="294"/>
      <c r="CJ48" s="294"/>
      <c r="CK48" s="294"/>
      <c r="CL48" s="539"/>
      <c r="CM48" s="295">
        <f t="shared" ref="CM48" si="162">SUM(E48+J48+O48+T48+Y48+AD48+AI48+AN48+AS48+AY48+BD48+BI48+BN48+BS48+BT48+BX48+CC48+CH48)</f>
        <v>3000000</v>
      </c>
      <c r="CN48" s="295">
        <f t="shared" ref="CN48" si="163">SUM(F48+K48+P48+U48+Z48+AE48+AJ48+AO48+AT48+AZ48+BE48+BJ48+BO48+BT48+BX48+BY48+CD48+CI48)</f>
        <v>3142474</v>
      </c>
      <c r="CO48" s="295">
        <f t="shared" ref="CO48" si="164">SUM(G48+L48+Q48+V48+AA48+AF48+AK48+AP48+AU48+BA48+BF48+BK48+BP48+BU48+BW48+BZ48+CE48+CJ48)</f>
        <v>3236763</v>
      </c>
      <c r="CP48" s="295">
        <f t="shared" ref="CP48" si="165">SUM(H48+M48+R48+W48+AB48+AG48+AL48+AQ48+AV48+BB48+BG48+BL48+BQ48+BV48+BX48+CA48+CF48+CK48)</f>
        <v>3215263</v>
      </c>
      <c r="CQ48" s="540">
        <f t="shared" si="4"/>
        <v>3160975</v>
      </c>
      <c r="CR48" s="519"/>
      <c r="CS48" s="519"/>
      <c r="CT48" s="519"/>
      <c r="CU48" s="519"/>
      <c r="CV48" s="519"/>
    </row>
    <row r="49" spans="1:100" ht="30.75" customHeight="1" x14ac:dyDescent="0.2">
      <c r="A49" s="291" t="s">
        <v>467</v>
      </c>
      <c r="B49" s="292" t="s">
        <v>882</v>
      </c>
      <c r="C49" s="292" t="s">
        <v>153</v>
      </c>
      <c r="D49" s="293"/>
      <c r="E49" s="294"/>
      <c r="F49" s="294"/>
      <c r="G49" s="294"/>
      <c r="H49" s="294"/>
      <c r="I49" s="539"/>
      <c r="J49" s="294"/>
      <c r="K49" s="294"/>
      <c r="L49" s="294"/>
      <c r="M49" s="294"/>
      <c r="N49" s="539"/>
      <c r="O49" s="294"/>
      <c r="P49" s="294"/>
      <c r="Q49" s="294"/>
      <c r="R49" s="294">
        <v>11845</v>
      </c>
      <c r="S49" s="539">
        <v>11845</v>
      </c>
      <c r="T49" s="294"/>
      <c r="U49" s="294"/>
      <c r="V49" s="294"/>
      <c r="W49" s="294">
        <v>314000</v>
      </c>
      <c r="X49" s="539">
        <v>314000</v>
      </c>
      <c r="Y49" s="294"/>
      <c r="Z49" s="294"/>
      <c r="AA49" s="294"/>
      <c r="AB49" s="294"/>
      <c r="AC49" s="539"/>
      <c r="AD49" s="294"/>
      <c r="AE49" s="294"/>
      <c r="AF49" s="294"/>
      <c r="AG49" s="294"/>
      <c r="AH49" s="539"/>
      <c r="AI49" s="294"/>
      <c r="AJ49" s="294"/>
      <c r="AK49" s="294"/>
      <c r="AL49" s="294"/>
      <c r="AM49" s="539"/>
      <c r="AN49" s="294"/>
      <c r="AO49" s="294"/>
      <c r="AP49" s="294"/>
      <c r="AQ49" s="294"/>
      <c r="AR49" s="539"/>
      <c r="AS49" s="294"/>
      <c r="AT49" s="294"/>
      <c r="AU49" s="294"/>
      <c r="AV49" s="294"/>
      <c r="AW49" s="291" t="s">
        <v>467</v>
      </c>
      <c r="AX49" s="292" t="s">
        <v>882</v>
      </c>
      <c r="AY49" s="294"/>
      <c r="AZ49" s="294"/>
      <c r="BA49" s="294"/>
      <c r="BB49" s="294"/>
      <c r="BC49" s="539"/>
      <c r="BD49" s="294"/>
      <c r="BE49" s="294"/>
      <c r="BF49" s="294"/>
      <c r="BG49" s="294"/>
      <c r="BH49" s="539"/>
      <c r="BI49" s="294"/>
      <c r="BJ49" s="294"/>
      <c r="BK49" s="294"/>
      <c r="BL49" s="294"/>
      <c r="BM49" s="539"/>
      <c r="BN49" s="294"/>
      <c r="BO49" s="294"/>
      <c r="BP49" s="294"/>
      <c r="BQ49" s="294"/>
      <c r="BR49" s="539"/>
      <c r="BS49" s="294"/>
      <c r="BT49" s="294"/>
      <c r="BU49" s="294"/>
      <c r="BV49" s="294"/>
      <c r="BW49" s="539"/>
      <c r="BX49" s="294"/>
      <c r="BY49" s="294"/>
      <c r="BZ49" s="294"/>
      <c r="CA49" s="294"/>
      <c r="CB49" s="539"/>
      <c r="CC49" s="294"/>
      <c r="CD49" s="294"/>
      <c r="CE49" s="294"/>
      <c r="CF49" s="294"/>
      <c r="CG49" s="539"/>
      <c r="CH49" s="294"/>
      <c r="CI49" s="294"/>
      <c r="CJ49" s="294"/>
      <c r="CK49" s="294"/>
      <c r="CL49" s="539"/>
      <c r="CM49" s="295">
        <f t="shared" si="107"/>
        <v>0</v>
      </c>
      <c r="CN49" s="295">
        <f t="shared" si="50"/>
        <v>0</v>
      </c>
      <c r="CO49" s="295">
        <f t="shared" si="51"/>
        <v>0</v>
      </c>
      <c r="CP49" s="295">
        <f t="shared" si="52"/>
        <v>325845</v>
      </c>
      <c r="CQ49" s="540">
        <f t="shared" si="4"/>
        <v>325845</v>
      </c>
      <c r="CR49" s="519"/>
      <c r="CS49" s="519"/>
      <c r="CT49" s="519"/>
      <c r="CU49" s="519"/>
      <c r="CV49" s="519"/>
    </row>
    <row r="50" spans="1:100" ht="22.5" customHeight="1" x14ac:dyDescent="0.2">
      <c r="A50" s="292">
        <v>107051</v>
      </c>
      <c r="B50" s="296" t="s">
        <v>427</v>
      </c>
      <c r="C50" s="296" t="s">
        <v>153</v>
      </c>
      <c r="D50" s="287">
        <v>1</v>
      </c>
      <c r="E50" s="294">
        <v>2226000</v>
      </c>
      <c r="F50" s="294">
        <v>2329524</v>
      </c>
      <c r="G50" s="294">
        <v>2376824</v>
      </c>
      <c r="H50" s="294">
        <v>2510000</v>
      </c>
      <c r="I50" s="539">
        <v>2505310</v>
      </c>
      <c r="J50" s="294">
        <v>518000</v>
      </c>
      <c r="K50" s="294">
        <v>541525</v>
      </c>
      <c r="L50" s="294">
        <v>551931</v>
      </c>
      <c r="M50" s="294">
        <v>591931</v>
      </c>
      <c r="N50" s="539">
        <v>591542</v>
      </c>
      <c r="O50" s="294">
        <v>11658000</v>
      </c>
      <c r="P50" s="294">
        <v>11658000</v>
      </c>
      <c r="Q50" s="294">
        <v>11658000</v>
      </c>
      <c r="R50" s="294">
        <v>11547280</v>
      </c>
      <c r="S50" s="539">
        <v>10600307</v>
      </c>
      <c r="T50" s="294"/>
      <c r="U50" s="294"/>
      <c r="V50" s="294"/>
      <c r="W50" s="294"/>
      <c r="X50" s="539"/>
      <c r="Y50" s="294"/>
      <c r="Z50" s="294"/>
      <c r="AA50" s="294"/>
      <c r="AB50" s="294"/>
      <c r="AC50" s="539"/>
      <c r="AD50" s="294"/>
      <c r="AE50" s="294"/>
      <c r="AF50" s="294"/>
      <c r="AG50" s="294"/>
      <c r="AH50" s="539"/>
      <c r="AI50" s="294"/>
      <c r="AJ50" s="294"/>
      <c r="AK50" s="294"/>
      <c r="AL50" s="294"/>
      <c r="AM50" s="539"/>
      <c r="AN50" s="294"/>
      <c r="AO50" s="294"/>
      <c r="AP50" s="294"/>
      <c r="AQ50" s="294"/>
      <c r="AR50" s="539"/>
      <c r="AS50" s="294"/>
      <c r="AT50" s="294"/>
      <c r="AU50" s="294"/>
      <c r="AV50" s="294"/>
      <c r="AW50" s="292">
        <v>107051</v>
      </c>
      <c r="AX50" s="296" t="s">
        <v>427</v>
      </c>
      <c r="AY50" s="294"/>
      <c r="AZ50" s="294"/>
      <c r="BA50" s="294"/>
      <c r="BB50" s="294"/>
      <c r="BC50" s="539"/>
      <c r="BD50" s="294"/>
      <c r="BE50" s="294"/>
      <c r="BF50" s="294"/>
      <c r="BG50" s="294"/>
      <c r="BH50" s="539"/>
      <c r="BI50" s="294"/>
      <c r="BJ50" s="294"/>
      <c r="BK50" s="294"/>
      <c r="BL50" s="294"/>
      <c r="BM50" s="539"/>
      <c r="BN50" s="294"/>
      <c r="BO50" s="294"/>
      <c r="BP50" s="294"/>
      <c r="BQ50" s="294"/>
      <c r="BR50" s="539"/>
      <c r="BS50" s="294"/>
      <c r="BT50" s="294"/>
      <c r="BU50" s="294"/>
      <c r="BV50" s="294"/>
      <c r="BW50" s="539"/>
      <c r="BX50" s="294"/>
      <c r="BY50" s="294"/>
      <c r="BZ50" s="294"/>
      <c r="CA50" s="294"/>
      <c r="CB50" s="539"/>
      <c r="CC50" s="294"/>
      <c r="CD50" s="294"/>
      <c r="CE50" s="294"/>
      <c r="CF50" s="294"/>
      <c r="CG50" s="539"/>
      <c r="CH50" s="294"/>
      <c r="CI50" s="294"/>
      <c r="CJ50" s="294"/>
      <c r="CK50" s="294"/>
      <c r="CL50" s="539"/>
      <c r="CM50" s="295">
        <f t="shared" si="107"/>
        <v>14402000</v>
      </c>
      <c r="CN50" s="295">
        <f t="shared" si="50"/>
        <v>14529049</v>
      </c>
      <c r="CO50" s="295">
        <f t="shared" si="51"/>
        <v>14586755</v>
      </c>
      <c r="CP50" s="295">
        <f t="shared" si="52"/>
        <v>14649211</v>
      </c>
      <c r="CQ50" s="540">
        <f t="shared" si="4"/>
        <v>13697159</v>
      </c>
      <c r="CR50" s="519"/>
      <c r="CS50" s="519"/>
      <c r="CT50" s="519"/>
      <c r="CU50" s="519"/>
      <c r="CV50" s="519"/>
    </row>
    <row r="51" spans="1:100" ht="22.5" customHeight="1" x14ac:dyDescent="0.2">
      <c r="A51" s="291" t="s">
        <v>468</v>
      </c>
      <c r="B51" s="292" t="s">
        <v>428</v>
      </c>
      <c r="C51" s="296" t="s">
        <v>153</v>
      </c>
      <c r="D51" s="287"/>
      <c r="E51" s="294"/>
      <c r="F51" s="294"/>
      <c r="G51" s="294"/>
      <c r="H51" s="294"/>
      <c r="I51" s="539"/>
      <c r="J51" s="294"/>
      <c r="K51" s="294"/>
      <c r="L51" s="294"/>
      <c r="M51" s="294"/>
      <c r="N51" s="539"/>
      <c r="O51" s="294">
        <v>550000</v>
      </c>
      <c r="P51" s="294">
        <v>735000</v>
      </c>
      <c r="Q51" s="294">
        <v>735000</v>
      </c>
      <c r="R51" s="294">
        <v>1148150</v>
      </c>
      <c r="S51" s="539">
        <v>1148150</v>
      </c>
      <c r="T51" s="294"/>
      <c r="U51" s="294"/>
      <c r="V51" s="294"/>
      <c r="W51" s="294"/>
      <c r="X51" s="539"/>
      <c r="Y51" s="294"/>
      <c r="Z51" s="294"/>
      <c r="AA51" s="294"/>
      <c r="AB51" s="294"/>
      <c r="AC51" s="539"/>
      <c r="AD51" s="294"/>
      <c r="AE51" s="294"/>
      <c r="AF51" s="294"/>
      <c r="AG51" s="294"/>
      <c r="AH51" s="539"/>
      <c r="AI51" s="294"/>
      <c r="AJ51" s="294"/>
      <c r="AK51" s="294"/>
      <c r="AL51" s="294"/>
      <c r="AM51" s="539"/>
      <c r="AN51" s="294"/>
      <c r="AO51" s="294"/>
      <c r="AP51" s="294"/>
      <c r="AQ51" s="294"/>
      <c r="AR51" s="539"/>
      <c r="AS51" s="294"/>
      <c r="AT51" s="294"/>
      <c r="AU51" s="294"/>
      <c r="AV51" s="294"/>
      <c r="AW51" s="291" t="s">
        <v>468</v>
      </c>
      <c r="AX51" s="292" t="s">
        <v>428</v>
      </c>
      <c r="AY51" s="294"/>
      <c r="AZ51" s="294"/>
      <c r="BA51" s="294"/>
      <c r="BB51" s="294"/>
      <c r="BC51" s="539"/>
      <c r="BD51" s="294"/>
      <c r="BE51" s="294"/>
      <c r="BF51" s="294"/>
      <c r="BG51" s="294"/>
      <c r="BH51" s="539"/>
      <c r="BI51" s="294"/>
      <c r="BJ51" s="294"/>
      <c r="BK51" s="294"/>
      <c r="BL51" s="294"/>
      <c r="BM51" s="539"/>
      <c r="BN51" s="294"/>
      <c r="BO51" s="294"/>
      <c r="BP51" s="294"/>
      <c r="BQ51" s="294"/>
      <c r="BR51" s="539"/>
      <c r="BS51" s="294"/>
      <c r="BT51" s="294"/>
      <c r="BU51" s="294"/>
      <c r="BV51" s="294"/>
      <c r="BW51" s="539"/>
      <c r="BX51" s="294"/>
      <c r="BY51" s="294"/>
      <c r="BZ51" s="294"/>
      <c r="CA51" s="294"/>
      <c r="CB51" s="539"/>
      <c r="CC51" s="294"/>
      <c r="CD51" s="294"/>
      <c r="CE51" s="294"/>
      <c r="CF51" s="294"/>
      <c r="CG51" s="539"/>
      <c r="CH51" s="294"/>
      <c r="CI51" s="294"/>
      <c r="CJ51" s="294"/>
      <c r="CK51" s="294"/>
      <c r="CL51" s="539"/>
      <c r="CM51" s="295">
        <f t="shared" si="107"/>
        <v>550000</v>
      </c>
      <c r="CN51" s="295">
        <f>SUM(F51+K51+P51+U51+Z51+AE51+AJ51+AO51+AT51+AZ51+BE51+BJ51+BO51+BT51+BY51+CD51+CI51)</f>
        <v>735000</v>
      </c>
      <c r="CO51" s="295">
        <f>SUM(G51+L51+Q51+V51+AA51+AF51+AK51+AP51+AU51+BA51+BF51+BK51+BP51+BU51+BZ51+CE51+CJ51)</f>
        <v>735000</v>
      </c>
      <c r="CP51" s="295">
        <f>SUM(H51+M51+R51+W51+AB51+AG51+AL51+AQ51+AV51+BB51+BG51+BL51+BQ51+BV51+CA51+CF51+CK51)</f>
        <v>1148150</v>
      </c>
      <c r="CQ51" s="540">
        <f t="shared" si="4"/>
        <v>1148150</v>
      </c>
      <c r="CR51" s="519"/>
      <c r="CS51" s="519"/>
      <c r="CT51" s="519"/>
      <c r="CU51" s="519"/>
      <c r="CV51" s="519"/>
    </row>
    <row r="52" spans="1:100" ht="75" x14ac:dyDescent="0.2">
      <c r="A52" s="300">
        <v>107060</v>
      </c>
      <c r="B52" s="296" t="s">
        <v>469</v>
      </c>
      <c r="C52" s="296" t="s">
        <v>153</v>
      </c>
      <c r="D52" s="287"/>
      <c r="E52" s="294"/>
      <c r="F52" s="294"/>
      <c r="G52" s="294"/>
      <c r="H52" s="294"/>
      <c r="I52" s="539"/>
      <c r="J52" s="294"/>
      <c r="K52" s="294"/>
      <c r="L52" s="294"/>
      <c r="M52" s="294"/>
      <c r="N52" s="539"/>
      <c r="O52" s="294"/>
      <c r="P52" s="294"/>
      <c r="Q52" s="294"/>
      <c r="R52" s="294">
        <v>4221621</v>
      </c>
      <c r="S52" s="539">
        <v>4221621</v>
      </c>
      <c r="T52" s="294">
        <v>8500000</v>
      </c>
      <c r="U52" s="294">
        <v>8500000</v>
      </c>
      <c r="V52" s="294">
        <v>8660000</v>
      </c>
      <c r="W52" s="294">
        <v>8068200</v>
      </c>
      <c r="X52" s="539">
        <v>4422020</v>
      </c>
      <c r="Y52" s="294"/>
      <c r="Z52" s="294"/>
      <c r="AA52" s="294"/>
      <c r="AB52" s="294"/>
      <c r="AC52" s="539"/>
      <c r="AD52" s="294"/>
      <c r="AE52" s="294"/>
      <c r="AF52" s="294"/>
      <c r="AG52" s="294">
        <v>450000</v>
      </c>
      <c r="AH52" s="539">
        <v>260000</v>
      </c>
      <c r="AI52" s="294">
        <v>1000000</v>
      </c>
      <c r="AJ52" s="294">
        <v>1000000</v>
      </c>
      <c r="AK52" s="294">
        <v>1000000</v>
      </c>
      <c r="AL52" s="294">
        <v>1000000</v>
      </c>
      <c r="AM52" s="539">
        <v>342000</v>
      </c>
      <c r="AN52" s="294"/>
      <c r="AO52" s="294"/>
      <c r="AP52" s="294"/>
      <c r="AQ52" s="294"/>
      <c r="AR52" s="539"/>
      <c r="AS52" s="294"/>
      <c r="AT52" s="294"/>
      <c r="AU52" s="294"/>
      <c r="AV52" s="294"/>
      <c r="AW52" s="300">
        <v>107060</v>
      </c>
      <c r="AX52" s="296" t="s">
        <v>469</v>
      </c>
      <c r="AY52" s="294"/>
      <c r="AZ52" s="294"/>
      <c r="BA52" s="294"/>
      <c r="BB52" s="294"/>
      <c r="BC52" s="539"/>
      <c r="BD52" s="294"/>
      <c r="BE52" s="294"/>
      <c r="BF52" s="294"/>
      <c r="BG52" s="294"/>
      <c r="BH52" s="539"/>
      <c r="BI52" s="294"/>
      <c r="BJ52" s="294"/>
      <c r="BK52" s="294"/>
      <c r="BL52" s="294"/>
      <c r="BM52" s="539"/>
      <c r="BN52" s="294"/>
      <c r="BO52" s="294"/>
      <c r="BP52" s="294"/>
      <c r="BQ52" s="294"/>
      <c r="BR52" s="539"/>
      <c r="BS52" s="294"/>
      <c r="BT52" s="294"/>
      <c r="BU52" s="294"/>
      <c r="BV52" s="294"/>
      <c r="BW52" s="539"/>
      <c r="BX52" s="294"/>
      <c r="BY52" s="294"/>
      <c r="BZ52" s="294"/>
      <c r="CA52" s="294"/>
      <c r="CB52" s="539"/>
      <c r="CC52" s="294"/>
      <c r="CD52" s="294"/>
      <c r="CE52" s="294"/>
      <c r="CF52" s="294"/>
      <c r="CG52" s="539"/>
      <c r="CH52" s="294"/>
      <c r="CI52" s="294"/>
      <c r="CJ52" s="294"/>
      <c r="CK52" s="294"/>
      <c r="CL52" s="539"/>
      <c r="CM52" s="295">
        <f t="shared" si="107"/>
        <v>9500000</v>
      </c>
      <c r="CN52" s="295">
        <f>SUM(F52+K52+P52+U52+Z52+AE52+AJ52+AO52+AT52+AZ52+BE52+BJ52+BO52+BT52+BX52+BY52+CD52+CI52)</f>
        <v>9500000</v>
      </c>
      <c r="CO52" s="295">
        <f t="shared" ref="CO52:CP54" si="166">SUM(G52+L52+Q52+V52+AA52+AF52+AK52+AP52+AU52+BA52+BF52+BK52+BP52+BU52+BW52+BZ52+CE52+CJ52)</f>
        <v>9660000</v>
      </c>
      <c r="CP52" s="295">
        <f t="shared" si="166"/>
        <v>13739821</v>
      </c>
      <c r="CQ52" s="540">
        <f t="shared" si="4"/>
        <v>9245641</v>
      </c>
      <c r="CR52" s="519"/>
      <c r="CS52" s="519"/>
      <c r="CT52" s="519"/>
      <c r="CU52" s="519"/>
      <c r="CV52" s="519"/>
    </row>
    <row r="53" spans="1:100" ht="15.75" x14ac:dyDescent="0.2">
      <c r="A53" s="315"/>
      <c r="B53" s="310" t="s">
        <v>432</v>
      </c>
      <c r="C53" s="310"/>
      <c r="D53" s="305">
        <f t="shared" ref="D53:AT53" si="167">SUM(D47:D52)</f>
        <v>2</v>
      </c>
      <c r="E53" s="305">
        <f t="shared" si="167"/>
        <v>4482000</v>
      </c>
      <c r="F53" s="305">
        <f t="shared" si="167"/>
        <v>4702306</v>
      </c>
      <c r="G53" s="305">
        <f t="shared" ref="G53:I53" si="168">SUM(G47:G52)</f>
        <v>4826892</v>
      </c>
      <c r="H53" s="305">
        <f t="shared" si="168"/>
        <v>4960068</v>
      </c>
      <c r="I53" s="540">
        <f t="shared" si="168"/>
        <v>4924971</v>
      </c>
      <c r="J53" s="305">
        <f t="shared" si="167"/>
        <v>1036000</v>
      </c>
      <c r="K53" s="305">
        <f t="shared" si="167"/>
        <v>1085217</v>
      </c>
      <c r="L53" s="305">
        <f t="shared" ref="L53:N53" si="169">SUM(L47:L52)</f>
        <v>1112626</v>
      </c>
      <c r="M53" s="305">
        <f t="shared" si="169"/>
        <v>1152626</v>
      </c>
      <c r="N53" s="540">
        <f t="shared" si="169"/>
        <v>1131405</v>
      </c>
      <c r="O53" s="305">
        <f t="shared" si="167"/>
        <v>12434000</v>
      </c>
      <c r="P53" s="305">
        <f t="shared" si="167"/>
        <v>12619000</v>
      </c>
      <c r="Q53" s="305">
        <f t="shared" ref="Q53:S53" si="170">SUM(Q47:Q52)</f>
        <v>12619000</v>
      </c>
      <c r="R53" s="305">
        <f t="shared" si="170"/>
        <v>17136596</v>
      </c>
      <c r="S53" s="540">
        <f t="shared" si="170"/>
        <v>16186574</v>
      </c>
      <c r="T53" s="305">
        <f t="shared" si="167"/>
        <v>8500000</v>
      </c>
      <c r="U53" s="305">
        <f t="shared" si="167"/>
        <v>8500000</v>
      </c>
      <c r="V53" s="305">
        <f t="shared" ref="V53:W53" si="171">SUM(V47:V52)</f>
        <v>8660000</v>
      </c>
      <c r="W53" s="305">
        <f t="shared" si="171"/>
        <v>8382200</v>
      </c>
      <c r="X53" s="540">
        <f t="shared" si="167"/>
        <v>4736020</v>
      </c>
      <c r="Y53" s="305">
        <f t="shared" si="167"/>
        <v>0</v>
      </c>
      <c r="Z53" s="305">
        <f t="shared" si="167"/>
        <v>0</v>
      </c>
      <c r="AA53" s="305">
        <f t="shared" ref="AA53:AB53" si="172">SUM(AA47:AA52)</f>
        <v>0</v>
      </c>
      <c r="AB53" s="305">
        <f t="shared" si="172"/>
        <v>0</v>
      </c>
      <c r="AC53" s="540">
        <f t="shared" si="167"/>
        <v>0</v>
      </c>
      <c r="AD53" s="305">
        <f t="shared" si="167"/>
        <v>0</v>
      </c>
      <c r="AE53" s="305">
        <f t="shared" si="167"/>
        <v>0</v>
      </c>
      <c r="AF53" s="305">
        <f t="shared" ref="AF53:AG53" si="173">SUM(AF47:AF52)</f>
        <v>0</v>
      </c>
      <c r="AG53" s="305">
        <f t="shared" si="173"/>
        <v>450000</v>
      </c>
      <c r="AH53" s="540">
        <f t="shared" si="167"/>
        <v>260000</v>
      </c>
      <c r="AI53" s="305">
        <f t="shared" si="167"/>
        <v>1000000</v>
      </c>
      <c r="AJ53" s="305">
        <f t="shared" si="167"/>
        <v>1000000</v>
      </c>
      <c r="AK53" s="305">
        <f t="shared" ref="AK53:AL53" si="174">SUM(AK47:AK52)</f>
        <v>1000000</v>
      </c>
      <c r="AL53" s="305">
        <f t="shared" si="174"/>
        <v>1000000</v>
      </c>
      <c r="AM53" s="540">
        <f t="shared" si="167"/>
        <v>342000</v>
      </c>
      <c r="AN53" s="305">
        <f t="shared" si="167"/>
        <v>0</v>
      </c>
      <c r="AO53" s="305">
        <f t="shared" si="167"/>
        <v>0</v>
      </c>
      <c r="AP53" s="305">
        <f t="shared" ref="AP53:AQ53" si="175">SUM(AP47:AP52)</f>
        <v>0</v>
      </c>
      <c r="AQ53" s="305">
        <f t="shared" si="175"/>
        <v>0</v>
      </c>
      <c r="AR53" s="540">
        <f t="shared" si="167"/>
        <v>0</v>
      </c>
      <c r="AS53" s="305">
        <f t="shared" si="167"/>
        <v>0</v>
      </c>
      <c r="AT53" s="305">
        <f t="shared" si="167"/>
        <v>0</v>
      </c>
      <c r="AU53" s="305">
        <f t="shared" ref="AU53:AV53" si="176">SUM(AU47:AU52)</f>
        <v>0</v>
      </c>
      <c r="AV53" s="305">
        <f t="shared" si="176"/>
        <v>0</v>
      </c>
      <c r="AW53" s="386"/>
      <c r="AX53" s="310" t="s">
        <v>432</v>
      </c>
      <c r="AY53" s="305">
        <f t="shared" ref="AY53:CH53" si="177">SUM(AY47:AY52)</f>
        <v>0</v>
      </c>
      <c r="AZ53" s="305">
        <f t="shared" ref="AZ53:BC53" si="178">SUM(AZ47:AZ52)</f>
        <v>0</v>
      </c>
      <c r="BA53" s="305">
        <f t="shared" ref="BA53:BB53" si="179">SUM(BA47:BA52)</f>
        <v>0</v>
      </c>
      <c r="BB53" s="305">
        <f t="shared" si="179"/>
        <v>0</v>
      </c>
      <c r="BC53" s="540">
        <f t="shared" si="178"/>
        <v>0</v>
      </c>
      <c r="BD53" s="305">
        <f t="shared" si="177"/>
        <v>0</v>
      </c>
      <c r="BE53" s="305">
        <f t="shared" ref="BE53:BH53" si="180">SUM(BE47:BE52)</f>
        <v>0</v>
      </c>
      <c r="BF53" s="305">
        <f t="shared" ref="BF53:BG53" si="181">SUM(BF47:BF52)</f>
        <v>0</v>
      </c>
      <c r="BG53" s="305">
        <f t="shared" si="181"/>
        <v>0</v>
      </c>
      <c r="BH53" s="540">
        <f t="shared" si="180"/>
        <v>0</v>
      </c>
      <c r="BI53" s="305">
        <f t="shared" si="177"/>
        <v>0</v>
      </c>
      <c r="BJ53" s="305">
        <f t="shared" ref="BJ53" si="182">SUM(BJ47:BJ52)</f>
        <v>0</v>
      </c>
      <c r="BK53" s="305">
        <f t="shared" ref="BK53:BM53" si="183">SUM(BK47:BK52)</f>
        <v>0</v>
      </c>
      <c r="BL53" s="305">
        <f t="shared" si="183"/>
        <v>0</v>
      </c>
      <c r="BM53" s="540">
        <f t="shared" si="183"/>
        <v>0</v>
      </c>
      <c r="BN53" s="305">
        <f t="shared" si="177"/>
        <v>0</v>
      </c>
      <c r="BO53" s="305">
        <f t="shared" ref="BO53" si="184">SUM(BO47:BO52)</f>
        <v>0</v>
      </c>
      <c r="BP53" s="305">
        <f t="shared" ref="BP53:BR53" si="185">SUM(BP47:BP52)</f>
        <v>0</v>
      </c>
      <c r="BQ53" s="305">
        <f t="shared" si="185"/>
        <v>0</v>
      </c>
      <c r="BR53" s="540">
        <f t="shared" si="185"/>
        <v>0</v>
      </c>
      <c r="BS53" s="305">
        <f t="shared" si="177"/>
        <v>0</v>
      </c>
      <c r="BT53" s="305">
        <f t="shared" ref="BT53" si="186">SUM(BT47:BT52)</f>
        <v>0</v>
      </c>
      <c r="BU53" s="305">
        <f t="shared" ref="BU53:BW53" si="187">SUM(BU47:BU52)</f>
        <v>0</v>
      </c>
      <c r="BV53" s="305">
        <f t="shared" si="187"/>
        <v>0</v>
      </c>
      <c r="BW53" s="540">
        <f t="shared" si="187"/>
        <v>0</v>
      </c>
      <c r="BX53" s="305">
        <f t="shared" si="177"/>
        <v>0</v>
      </c>
      <c r="BY53" s="305">
        <f t="shared" ref="BY53" si="188">SUM(BY47:BY52)</f>
        <v>0</v>
      </c>
      <c r="BZ53" s="305">
        <f t="shared" ref="BZ53:CB53" si="189">SUM(BZ47:BZ52)</f>
        <v>0</v>
      </c>
      <c r="CA53" s="305">
        <f t="shared" si="189"/>
        <v>0</v>
      </c>
      <c r="CB53" s="540">
        <f t="shared" si="189"/>
        <v>0</v>
      </c>
      <c r="CC53" s="305">
        <f t="shared" si="177"/>
        <v>0</v>
      </c>
      <c r="CD53" s="305">
        <f t="shared" ref="CD53" si="190">SUM(CD47:CD52)</f>
        <v>0</v>
      </c>
      <c r="CE53" s="305">
        <f t="shared" ref="CE53:CG53" si="191">SUM(CE47:CE52)</f>
        <v>0</v>
      </c>
      <c r="CF53" s="305">
        <f t="shared" si="191"/>
        <v>0</v>
      </c>
      <c r="CG53" s="540">
        <f t="shared" si="191"/>
        <v>0</v>
      </c>
      <c r="CH53" s="305">
        <f t="shared" si="177"/>
        <v>0</v>
      </c>
      <c r="CI53" s="305">
        <f t="shared" ref="CI53" si="192">SUM(CI47:CI52)</f>
        <v>0</v>
      </c>
      <c r="CJ53" s="305">
        <f t="shared" ref="CJ53:CL53" si="193">SUM(CJ47:CJ52)</f>
        <v>0</v>
      </c>
      <c r="CK53" s="305">
        <f t="shared" si="193"/>
        <v>0</v>
      </c>
      <c r="CL53" s="540">
        <f t="shared" si="193"/>
        <v>0</v>
      </c>
      <c r="CM53" s="305">
        <f t="shared" si="107"/>
        <v>27452000</v>
      </c>
      <c r="CN53" s="305">
        <f>SUM(F53+K53+P53+U53+Z53+AE53+AJ53+AO53+AT53+AZ53+BE53+BJ53+BO53+BT53+BX53+BY53+CD53+CI53)</f>
        <v>27906523</v>
      </c>
      <c r="CO53" s="305">
        <f t="shared" si="166"/>
        <v>28218518</v>
      </c>
      <c r="CP53" s="305">
        <f t="shared" si="166"/>
        <v>33081490</v>
      </c>
      <c r="CQ53" s="540">
        <f t="shared" si="4"/>
        <v>27580970</v>
      </c>
      <c r="CR53" s="519"/>
      <c r="CS53" s="519"/>
      <c r="CT53" s="519"/>
      <c r="CU53" s="519"/>
      <c r="CV53" s="519"/>
    </row>
    <row r="54" spans="1:100" ht="27.75" customHeight="1" x14ac:dyDescent="0.2">
      <c r="A54" s="291" t="s">
        <v>470</v>
      </c>
      <c r="B54" s="292" t="s">
        <v>471</v>
      </c>
      <c r="C54" s="316"/>
      <c r="D54" s="317"/>
      <c r="E54" s="318"/>
      <c r="F54" s="318"/>
      <c r="G54" s="318"/>
      <c r="H54" s="318"/>
      <c r="I54" s="540"/>
      <c r="J54" s="318"/>
      <c r="K54" s="318"/>
      <c r="L54" s="318"/>
      <c r="M54" s="318"/>
      <c r="N54" s="540"/>
      <c r="O54" s="318"/>
      <c r="P54" s="318"/>
      <c r="Q54" s="318"/>
      <c r="R54" s="318"/>
      <c r="S54" s="540"/>
      <c r="T54" s="318"/>
      <c r="U54" s="318"/>
      <c r="V54" s="318"/>
      <c r="W54" s="318"/>
      <c r="X54" s="540"/>
      <c r="Y54" s="318"/>
      <c r="Z54" s="318"/>
      <c r="AA54" s="318"/>
      <c r="AB54" s="318"/>
      <c r="AC54" s="540"/>
      <c r="AD54" s="318"/>
      <c r="AE54" s="318"/>
      <c r="AF54" s="318"/>
      <c r="AG54" s="318"/>
      <c r="AH54" s="540"/>
      <c r="AI54" s="318"/>
      <c r="AJ54" s="318"/>
      <c r="AK54" s="318"/>
      <c r="AL54" s="318"/>
      <c r="AM54" s="540"/>
      <c r="AN54" s="318"/>
      <c r="AO54" s="318"/>
      <c r="AP54" s="318"/>
      <c r="AQ54" s="318"/>
      <c r="AR54" s="540"/>
      <c r="AS54" s="318"/>
      <c r="AT54" s="318"/>
      <c r="AU54" s="318"/>
      <c r="AV54" s="318"/>
      <c r="AW54" s="291" t="s">
        <v>470</v>
      </c>
      <c r="AX54" s="292" t="s">
        <v>471</v>
      </c>
      <c r="AY54" s="318"/>
      <c r="AZ54" s="318"/>
      <c r="BA54" s="318"/>
      <c r="BB54" s="318"/>
      <c r="BC54" s="540"/>
      <c r="BD54" s="318"/>
      <c r="BE54" s="318"/>
      <c r="BF54" s="318"/>
      <c r="BG54" s="318"/>
      <c r="BH54" s="540"/>
      <c r="BI54" s="318"/>
      <c r="BJ54" s="318"/>
      <c r="BK54" s="318"/>
      <c r="BL54" s="318"/>
      <c r="BM54" s="540"/>
      <c r="BN54" s="318"/>
      <c r="BO54" s="318"/>
      <c r="BP54" s="318"/>
      <c r="BQ54" s="318"/>
      <c r="BR54" s="540"/>
      <c r="BS54" s="318"/>
      <c r="BT54" s="318"/>
      <c r="BU54" s="318"/>
      <c r="BV54" s="318"/>
      <c r="BW54" s="540"/>
      <c r="BX54" s="318"/>
      <c r="BY54" s="318"/>
      <c r="BZ54" s="318"/>
      <c r="CA54" s="318"/>
      <c r="CB54" s="540"/>
      <c r="CC54" s="318"/>
      <c r="CD54" s="318"/>
      <c r="CE54" s="318"/>
      <c r="CF54" s="318"/>
      <c r="CG54" s="540"/>
      <c r="CH54" s="318"/>
      <c r="CI54" s="318"/>
      <c r="CJ54" s="318"/>
      <c r="CK54" s="318"/>
      <c r="CL54" s="540"/>
      <c r="CM54" s="295">
        <f t="shared" si="107"/>
        <v>0</v>
      </c>
      <c r="CN54" s="295">
        <f>SUM(F54+K54+P54+U54+Z54+AE54+AJ54+AO54+AT54+AZ54+BE54+BJ54+BO54+BT54+BX54+BY54+CD54+CI54)</f>
        <v>0</v>
      </c>
      <c r="CO54" s="295">
        <f t="shared" si="166"/>
        <v>0</v>
      </c>
      <c r="CP54" s="295">
        <f t="shared" si="166"/>
        <v>0</v>
      </c>
      <c r="CQ54" s="540">
        <f t="shared" si="4"/>
        <v>0</v>
      </c>
      <c r="CR54" s="519"/>
      <c r="CS54" s="519"/>
      <c r="CT54" s="519"/>
      <c r="CU54" s="519"/>
      <c r="CV54" s="519"/>
    </row>
    <row r="55" spans="1:100" ht="31.5" customHeight="1" x14ac:dyDescent="0.2">
      <c r="A55" s="319" t="s">
        <v>501</v>
      </c>
      <c r="B55" s="300" t="s">
        <v>857</v>
      </c>
      <c r="C55" s="316"/>
      <c r="D55" s="317"/>
      <c r="E55" s="318"/>
      <c r="F55" s="318"/>
      <c r="G55" s="318"/>
      <c r="H55" s="318"/>
      <c r="I55" s="540"/>
      <c r="J55" s="318"/>
      <c r="K55" s="318"/>
      <c r="L55" s="318"/>
      <c r="M55" s="318"/>
      <c r="N55" s="540"/>
      <c r="O55" s="326">
        <v>2200000</v>
      </c>
      <c r="P55" s="326">
        <v>2200000</v>
      </c>
      <c r="Q55" s="326">
        <v>2200000</v>
      </c>
      <c r="R55" s="326">
        <v>1201000</v>
      </c>
      <c r="S55" s="539">
        <v>1200710</v>
      </c>
      <c r="T55" s="318"/>
      <c r="U55" s="318"/>
      <c r="V55" s="318"/>
      <c r="W55" s="318"/>
      <c r="X55" s="540"/>
      <c r="Y55" s="318"/>
      <c r="Z55" s="318"/>
      <c r="AA55" s="318"/>
      <c r="AB55" s="318"/>
      <c r="AC55" s="540"/>
      <c r="AD55" s="318"/>
      <c r="AE55" s="318"/>
      <c r="AF55" s="318"/>
      <c r="AG55" s="318"/>
      <c r="AH55" s="540"/>
      <c r="AI55" s="318"/>
      <c r="AJ55" s="318"/>
      <c r="AK55" s="318"/>
      <c r="AL55" s="318"/>
      <c r="AM55" s="540"/>
      <c r="AN55" s="318"/>
      <c r="AO55" s="318"/>
      <c r="AP55" s="318"/>
      <c r="AQ55" s="318"/>
      <c r="AR55" s="540"/>
      <c r="AS55" s="318"/>
      <c r="AT55" s="318"/>
      <c r="AU55" s="318"/>
      <c r="AV55" s="318"/>
      <c r="AW55" s="319" t="s">
        <v>501</v>
      </c>
      <c r="AX55" s="300" t="s">
        <v>857</v>
      </c>
      <c r="AY55" s="318"/>
      <c r="AZ55" s="318"/>
      <c r="BA55" s="318"/>
      <c r="BB55" s="318"/>
      <c r="BC55" s="540"/>
      <c r="BD55" s="318"/>
      <c r="BE55" s="318"/>
      <c r="BF55" s="318"/>
      <c r="BG55" s="318"/>
      <c r="BH55" s="540"/>
      <c r="BI55" s="318"/>
      <c r="BJ55" s="318"/>
      <c r="BK55" s="318"/>
      <c r="BL55" s="318"/>
      <c r="BM55" s="540"/>
      <c r="BN55" s="318"/>
      <c r="BO55" s="318"/>
      <c r="BP55" s="318"/>
      <c r="BQ55" s="318"/>
      <c r="BR55" s="540"/>
      <c r="BS55" s="318"/>
      <c r="BT55" s="318"/>
      <c r="BU55" s="318"/>
      <c r="BV55" s="318"/>
      <c r="BW55" s="540"/>
      <c r="BX55" s="326">
        <v>10000000</v>
      </c>
      <c r="BY55" s="326">
        <v>10000000</v>
      </c>
      <c r="BZ55" s="326">
        <v>10000000</v>
      </c>
      <c r="CA55" s="326">
        <v>10000000</v>
      </c>
      <c r="CB55" s="539">
        <v>10000000</v>
      </c>
      <c r="CC55" s="318"/>
      <c r="CD55" s="318"/>
      <c r="CE55" s="318"/>
      <c r="CF55" s="318"/>
      <c r="CG55" s="540"/>
      <c r="CH55" s="318"/>
      <c r="CI55" s="326">
        <v>140000000</v>
      </c>
      <c r="CJ55" s="326">
        <v>140000000</v>
      </c>
      <c r="CK55" s="326">
        <v>240000000</v>
      </c>
      <c r="CL55" s="539">
        <v>240000000</v>
      </c>
      <c r="CM55" s="295">
        <f t="shared" si="107"/>
        <v>12200000</v>
      </c>
      <c r="CN55" s="295">
        <f t="shared" ref="CN55:CP56" si="194">SUM(F55+K55+P55+U55+Z55+AE55+AJ55+AO55+AT55+AZ55+BE55+BJ55+BO55+BT55+BY55+CD55+CI55)</f>
        <v>152200000</v>
      </c>
      <c r="CO55" s="295">
        <f t="shared" si="194"/>
        <v>152200000</v>
      </c>
      <c r="CP55" s="295">
        <f t="shared" si="194"/>
        <v>251201000</v>
      </c>
      <c r="CQ55" s="540">
        <f>SUM(I55+N55+S55+X55+AC55+AH55+AM55+AR55+BC55+BH55+BM55+BR55+BW55+CB55+CG55+CL55)</f>
        <v>251200710</v>
      </c>
      <c r="CR55" s="519"/>
      <c r="CS55" s="519"/>
      <c r="CT55" s="519"/>
      <c r="CU55" s="519"/>
      <c r="CV55" s="519"/>
    </row>
    <row r="56" spans="1:100" ht="15.75" customHeight="1" x14ac:dyDescent="0.2">
      <c r="A56" s="652" t="s">
        <v>472</v>
      </c>
      <c r="B56" s="652"/>
      <c r="C56" s="320"/>
      <c r="D56" s="321">
        <f>SUM(D13,D19,D24,D32,D39,D45,D53,D54)</f>
        <v>48</v>
      </c>
      <c r="E56" s="321">
        <f>SUM(E13,E19,E24,E32,E39,E45,E53,E54+E55)</f>
        <v>55513780</v>
      </c>
      <c r="F56" s="321">
        <f>SUM(F13,F19,F24,F32,F39,F45,F53,F54+F55)</f>
        <v>83779134</v>
      </c>
      <c r="G56" s="321">
        <f t="shared" ref="G56:H56" si="195">SUM(G13,G19,G24,G32,G39,G45,G53,G54+G55)</f>
        <v>84219210</v>
      </c>
      <c r="H56" s="321">
        <f t="shared" si="195"/>
        <v>79723290</v>
      </c>
      <c r="I56" s="540">
        <f>SUM(I13,I19,I24,I32,I39,I45,I53,I54+I55)</f>
        <v>77532064</v>
      </c>
      <c r="J56" s="321">
        <f>SUM(J13,J19,J24,J32,J39,J45,J53,J54+J55)</f>
        <v>12809692</v>
      </c>
      <c r="K56" s="321">
        <f>SUM(K13,K19,K24,K32,K39,K45,K53,K54+K55)</f>
        <v>15960808</v>
      </c>
      <c r="L56" s="321">
        <f t="shared" ref="L56:M56" si="196">SUM(L13,L19,L24,L32,L39,L45,L53,L54+L55)</f>
        <v>16057625</v>
      </c>
      <c r="M56" s="321">
        <f t="shared" si="196"/>
        <v>19442453</v>
      </c>
      <c r="N56" s="540">
        <f>SUM(N13,N19,N24,N32,N39,N45,N53,N54+N55)</f>
        <v>18831079</v>
      </c>
      <c r="O56" s="321">
        <f>SUM(O13,O19,O24,O32,O39,O45,O53,O54+O55)</f>
        <v>318993811</v>
      </c>
      <c r="P56" s="321">
        <f>SUM(P13,P19,P24,P32,P39,P45,P53,P54+P55)</f>
        <v>327555177</v>
      </c>
      <c r="Q56" s="321">
        <f t="shared" ref="Q56:R56" si="197">SUM(Q13,Q19,Q24,Q32,Q39,Q45,Q53,Q54+Q55)</f>
        <v>331217607</v>
      </c>
      <c r="R56" s="321">
        <f t="shared" si="197"/>
        <v>329889573</v>
      </c>
      <c r="S56" s="540">
        <f>SUM(S13,S19,S24,S32,S39,S45,S53,S54+S55)</f>
        <v>319710015</v>
      </c>
      <c r="T56" s="321">
        <f>SUM(T13,T19,T24,T32,T39,T45,T53,T54+T55)</f>
        <v>8500000</v>
      </c>
      <c r="U56" s="321">
        <f>SUM(U13,U19,U24,U32,U39,U45,U53,U54+U55)</f>
        <v>8500000</v>
      </c>
      <c r="V56" s="321">
        <f t="shared" ref="V56:W56" si="198">SUM(V13,V19,V24,V32,V39,V45,V53,V54+V55)</f>
        <v>8660000</v>
      </c>
      <c r="W56" s="321">
        <f t="shared" si="198"/>
        <v>8382200</v>
      </c>
      <c r="X56" s="540">
        <f>SUM(X13,X19,X24,X32,X39,X45,X53,X54+X55)</f>
        <v>4736020</v>
      </c>
      <c r="Y56" s="321">
        <f>SUM(Y13,Y19,Y24,Y32,Y39,Y45,Y53,Y54+Y55)</f>
        <v>0</v>
      </c>
      <c r="Z56" s="321">
        <f>SUM(Z13,Z19,Z24,Z32,Z39,Z45,Z53,Z54+Z55)</f>
        <v>262024</v>
      </c>
      <c r="AA56" s="321">
        <f t="shared" ref="AA56:AB56" si="199">SUM(AA13,AA19,AA24,AA32,AA39,AA45,AA53,AA54+AA55)</f>
        <v>262024</v>
      </c>
      <c r="AB56" s="321">
        <f t="shared" si="199"/>
        <v>262024</v>
      </c>
      <c r="AC56" s="540">
        <f>SUM(AC13,AC19,AC24,AC32,AC39,AC45,AC53,AC54+AC55)</f>
        <v>262024</v>
      </c>
      <c r="AD56" s="321">
        <f>SUM(AD13,AD19,AD24,AD32,AD39,AD45,AD53,AD54+AD55)</f>
        <v>26794000</v>
      </c>
      <c r="AE56" s="321">
        <f>SUM(AE13,AE19,AE24,AE32,AE39,AE45,AE53,AE54+AE55)</f>
        <v>31375696</v>
      </c>
      <c r="AF56" s="321">
        <f t="shared" ref="AF56:AG56" si="200">SUM(AF13,AF19,AF24,AF32,AF39,AF45,AF53,AF54+AF55)</f>
        <v>35215542</v>
      </c>
      <c r="AG56" s="321">
        <f t="shared" si="200"/>
        <v>40210601</v>
      </c>
      <c r="AH56" s="540">
        <f>SUM(AH13,AH19,AH24,AH32,AH39,AH45,AH53,AH54+AH55)</f>
        <v>40020465</v>
      </c>
      <c r="AI56" s="321">
        <f>SUM(AI13,AI19,AI24,AI32,AI39,AI45,AI53,AI54+AI55)</f>
        <v>1000000</v>
      </c>
      <c r="AJ56" s="321">
        <f>SUM(AJ13,AJ19,AJ24,AJ32,AJ39,AJ45,AJ53,AJ54+AJ55)</f>
        <v>1000000</v>
      </c>
      <c r="AK56" s="321">
        <f t="shared" ref="AK56:AL56" si="201">SUM(AK13,AK19,AK24,AK32,AK39,AK45,AK53,AK54+AK55)</f>
        <v>1000000</v>
      </c>
      <c r="AL56" s="321">
        <f t="shared" si="201"/>
        <v>1000000</v>
      </c>
      <c r="AM56" s="540">
        <f>SUM(AM13,AM19,AM24,AM32,AM39,AM45,AM53,AM54+AM55)</f>
        <v>342000</v>
      </c>
      <c r="AN56" s="321">
        <f>SUM(AN13,AN19,AN24,AN32,AN39,AN45,AN53,AN54+AN55)</f>
        <v>60000000</v>
      </c>
      <c r="AO56" s="321">
        <f>SUM(AO13,AO19,AO24,AO32,AO39,AO45,AO53,AO54+AO55)</f>
        <v>79914000</v>
      </c>
      <c r="AP56" s="321">
        <f t="shared" ref="AP56:AQ56" si="202">SUM(AP13,AP19,AP24,AP32,AP39,AP45,AP53,AP54+AP55)</f>
        <v>79964000</v>
      </c>
      <c r="AQ56" s="321">
        <f t="shared" si="202"/>
        <v>98355627</v>
      </c>
      <c r="AR56" s="540">
        <f>SUM(AR13,AR19,AR24,AR32,AR39,AR45,AR53,AR54+AR55)</f>
        <v>98355627</v>
      </c>
      <c r="AS56" s="321">
        <f>SUM(AS13,AS19,AS24,AS32,AS39,AS45,AS53,AS54+AS55)</f>
        <v>204110000</v>
      </c>
      <c r="AT56" s="321">
        <f>SUM(AT13,AT19,AT24,AT32,AT39,AT45,AT53,AT54+AT55)</f>
        <v>188239236</v>
      </c>
      <c r="AU56" s="321">
        <f t="shared" ref="AU56:AV56" si="203">SUM(AU13,AU19,AU24,AU32,AU39,AU45,AU53,AU54+AU55)</f>
        <v>189508653</v>
      </c>
      <c r="AV56" s="321">
        <f t="shared" si="203"/>
        <v>4759047</v>
      </c>
      <c r="AW56" s="652" t="s">
        <v>472</v>
      </c>
      <c r="AX56" s="652"/>
      <c r="AY56" s="321">
        <f>SUM(AY13,AY19,AY24,AY32,AY39,AY45,AY53,AY54+AY55)</f>
        <v>64337985</v>
      </c>
      <c r="AZ56" s="321">
        <f>SUM(AZ13,AZ19,AZ24,AZ32,AZ39,AZ45,AZ53,AZ54+AZ55)</f>
        <v>72026653</v>
      </c>
      <c r="BA56" s="321">
        <f t="shared" ref="BA56:BB56" si="204">SUM(BA13,BA19,BA24,BA32,BA39,BA45,BA53,BA54+BA55)</f>
        <v>72181365</v>
      </c>
      <c r="BB56" s="321">
        <f t="shared" si="204"/>
        <v>83347340</v>
      </c>
      <c r="BC56" s="540">
        <f>SUM(BC13,BC19,BC24,BC32,BC39,BC45,BC53,BC54+BC55)</f>
        <v>61954020</v>
      </c>
      <c r="BD56" s="321">
        <f>SUM(BD13,BD19,BD24,BD32,BD39,BD45,BD53,BD54+BD55)</f>
        <v>42494750</v>
      </c>
      <c r="BE56" s="321">
        <f>SUM(BE13,BE19,BE24,BE32,BE39,BE45,BE53,BE54+BE55)</f>
        <v>52061768</v>
      </c>
      <c r="BF56" s="321">
        <f t="shared" ref="BF56:BG56" si="205">SUM(BF13,BF19,BF24,BF32,BF39,BF45,BF53,BF54+BF55)</f>
        <v>51312541</v>
      </c>
      <c r="BG56" s="321">
        <f t="shared" si="205"/>
        <v>35851435</v>
      </c>
      <c r="BH56" s="540">
        <f>SUM(BH13,BH19,BH24,BH32,BH39,BH45,BH53,BH54+BH55)</f>
        <v>32376540</v>
      </c>
      <c r="BI56" s="321">
        <f>SUM(BI13,BI19,BI24,BI32,BI39,BI45,BI53,BI54+BI55)</f>
        <v>0</v>
      </c>
      <c r="BJ56" s="321">
        <f>SUM(BJ13,BJ19,BJ24,BJ32,BJ39,BJ45,BJ53,BJ54+BJ55)</f>
        <v>0</v>
      </c>
      <c r="BK56" s="321">
        <f t="shared" ref="BK56:BL56" si="206">SUM(BK13,BK19,BK24,BK32,BK39,BK45,BK53,BK54+BK55)</f>
        <v>0</v>
      </c>
      <c r="BL56" s="321">
        <f t="shared" si="206"/>
        <v>0</v>
      </c>
      <c r="BM56" s="540">
        <f>SUM(BM13,BM19,BM24,BM32,BM39,BM45,BM53,BM54+BM55)</f>
        <v>0</v>
      </c>
      <c r="BN56" s="321">
        <f>SUM(BN13,BN19,BN24,BN32,BN39,BN45,BN53,BN54+BN55)</f>
        <v>1000000</v>
      </c>
      <c r="BO56" s="321">
        <f>SUM(BO13,BO19,BO24,BO32,BO39,BO45,BO53,BO54+BO55)</f>
        <v>1000000</v>
      </c>
      <c r="BP56" s="321">
        <f t="shared" ref="BP56:BQ56" si="207">SUM(BP13,BP19,BP24,BP32,BP39,BP45,BP53,BP54+BP55)</f>
        <v>1000000</v>
      </c>
      <c r="BQ56" s="321">
        <f t="shared" si="207"/>
        <v>1000000</v>
      </c>
      <c r="BR56" s="540">
        <f>SUM(BR13,BR19,BR24,BR32,BR39,BR45,BR53,BR54+BR55)</f>
        <v>0</v>
      </c>
      <c r="BS56" s="321">
        <f>SUM(BS13,BS19,BS24,BS32,BS39,BS45,BS53,BS54+BS55)</f>
        <v>2905000</v>
      </c>
      <c r="BT56" s="321">
        <f>SUM(BT13,BT19,BT24,BT32,BT39,BT45,BT53,BT54+BT55)</f>
        <v>2905000</v>
      </c>
      <c r="BU56" s="321">
        <f t="shared" ref="BU56:BV56" si="208">SUM(BU13,BU19,BU24,BU32,BU39,BU45,BU53,BU54+BU55)</f>
        <v>2905000</v>
      </c>
      <c r="BV56" s="321">
        <f t="shared" si="208"/>
        <v>12695852</v>
      </c>
      <c r="BW56" s="540">
        <f>SUM(BW13,BW19,BW24,BW32,BW39,BW45,BW53,BW54+BW55)</f>
        <v>2095852</v>
      </c>
      <c r="BX56" s="321">
        <f>SUM(BX13,BX19,BX24,BX32,BX39,BX45,BX53,BX54+BX55)</f>
        <v>10000000</v>
      </c>
      <c r="BY56" s="321">
        <f>SUM(BY13,BY19,BY24,BY32,BY39,BY45,BY53,BY54+BY55)</f>
        <v>10000000</v>
      </c>
      <c r="BZ56" s="321">
        <f t="shared" ref="BZ56:CA56" si="209">SUM(BZ13,BZ19,BZ24,BZ32,BZ39,BZ45,BZ53,BZ54+BZ55)</f>
        <v>10000000</v>
      </c>
      <c r="CA56" s="321">
        <f t="shared" si="209"/>
        <v>10000000</v>
      </c>
      <c r="CB56" s="540">
        <f>SUM(CB13,CB19,CB24,CB32,CB39,CB45,CB53,CB54+CB55)</f>
        <v>10000000</v>
      </c>
      <c r="CC56" s="321">
        <f>SUM(CC13,CC19,CC24,CC32,CC39,CC45,CC53,CC54+CC55)</f>
        <v>12597768</v>
      </c>
      <c r="CD56" s="321">
        <f>SUM(CD13,CD19,CD24,CD32,CD39,CD45,CD53,CD54+CD55)</f>
        <v>12597768</v>
      </c>
      <c r="CE56" s="321">
        <f t="shared" ref="CE56:CF56" si="210">SUM(CE13,CE19,CE24,CE32,CE39,CE45,CE53,CE54+CE55)</f>
        <v>12597768</v>
      </c>
      <c r="CF56" s="321">
        <f t="shared" si="210"/>
        <v>13822931</v>
      </c>
      <c r="CG56" s="540">
        <f>SUM(CG13,CG19,CG24,CG32,CG39,CG45,CG53,CG54+CG55)</f>
        <v>13822931</v>
      </c>
      <c r="CH56" s="321">
        <f>SUM(CH13,CH19,CH24,CH32,CH39,CH45,CH53,CH54+CH55)</f>
        <v>0</v>
      </c>
      <c r="CI56" s="321">
        <f>SUM(CI13,CI19,CI24,CI32,CI39,CI45,CI53,CI54+CI55)</f>
        <v>140000000</v>
      </c>
      <c r="CJ56" s="321">
        <f t="shared" ref="CJ56:CK56" si="211">SUM(CJ13,CJ19,CJ24,CJ32,CJ39,CJ45,CJ53,CJ54+CJ55)</f>
        <v>140000000</v>
      </c>
      <c r="CK56" s="321">
        <f t="shared" si="211"/>
        <v>240000000</v>
      </c>
      <c r="CL56" s="540">
        <f>SUM(CL13,CL19,CL24,CL32,CL39,CL45,CL53,CL54+CL55)</f>
        <v>240000000</v>
      </c>
      <c r="CM56" s="321">
        <f>SUM(E56+J56+O56+T56+Y56+AD56+AI56+AN56+AS56+AY56+BD56+BI56+BN56+BS56+BX56+CC56+CH56)</f>
        <v>821056786</v>
      </c>
      <c r="CN56" s="321">
        <f t="shared" si="194"/>
        <v>1027177264</v>
      </c>
      <c r="CO56" s="321">
        <f t="shared" si="194"/>
        <v>1036101335</v>
      </c>
      <c r="CP56" s="321">
        <f t="shared" si="194"/>
        <v>978742373</v>
      </c>
      <c r="CQ56" s="540">
        <f t="shared" ref="CQ56:CQ84" si="212">SUM(I56+N56+S56+X56+AC56+AH56+AM56+AR56+BC56+BH56+BM56+BR56+BW56+CB56+CG56+CL56)</f>
        <v>920038637</v>
      </c>
      <c r="CR56" s="519"/>
      <c r="CS56" s="519"/>
      <c r="CT56" s="519"/>
      <c r="CU56" s="519"/>
      <c r="CV56" s="519"/>
    </row>
    <row r="57" spans="1:100" ht="33" customHeight="1" x14ac:dyDescent="0.2">
      <c r="A57" s="322"/>
      <c r="B57" s="283" t="s">
        <v>473</v>
      </c>
      <c r="C57" s="283"/>
      <c r="D57" s="323"/>
      <c r="E57" s="295"/>
      <c r="F57" s="295"/>
      <c r="G57" s="295"/>
      <c r="H57" s="295"/>
      <c r="I57" s="540"/>
      <c r="J57" s="295"/>
      <c r="K57" s="295"/>
      <c r="L57" s="295"/>
      <c r="M57" s="295"/>
      <c r="N57" s="540"/>
      <c r="O57" s="295"/>
      <c r="P57" s="295"/>
      <c r="Q57" s="295"/>
      <c r="R57" s="295"/>
      <c r="S57" s="540"/>
      <c r="T57" s="294"/>
      <c r="U57" s="295"/>
      <c r="V57" s="295"/>
      <c r="W57" s="295"/>
      <c r="X57" s="540"/>
      <c r="Y57" s="294"/>
      <c r="Z57" s="295"/>
      <c r="AA57" s="295"/>
      <c r="AB57" s="295"/>
      <c r="AC57" s="540"/>
      <c r="AD57" s="295"/>
      <c r="AE57" s="295"/>
      <c r="AF57" s="295"/>
      <c r="AG57" s="295"/>
      <c r="AH57" s="540"/>
      <c r="AI57" s="295"/>
      <c r="AJ57" s="295"/>
      <c r="AK57" s="295"/>
      <c r="AL57" s="295"/>
      <c r="AM57" s="540"/>
      <c r="AN57" s="295"/>
      <c r="AO57" s="295"/>
      <c r="AP57" s="295"/>
      <c r="AQ57" s="295"/>
      <c r="AR57" s="540"/>
      <c r="AS57" s="295"/>
      <c r="AT57" s="295"/>
      <c r="AU57" s="295"/>
      <c r="AV57" s="295"/>
      <c r="AW57" s="387"/>
      <c r="AX57" s="283" t="s">
        <v>473</v>
      </c>
      <c r="AY57" s="295"/>
      <c r="AZ57" s="295"/>
      <c r="BA57" s="295"/>
      <c r="BB57" s="295"/>
      <c r="BC57" s="540"/>
      <c r="BD57" s="295"/>
      <c r="BE57" s="295"/>
      <c r="BF57" s="295"/>
      <c r="BG57" s="295"/>
      <c r="BH57" s="540"/>
      <c r="BI57" s="295"/>
      <c r="BJ57" s="295"/>
      <c r="BK57" s="295"/>
      <c r="BL57" s="295"/>
      <c r="BM57" s="540"/>
      <c r="BN57" s="295"/>
      <c r="BO57" s="295"/>
      <c r="BP57" s="295"/>
      <c r="BQ57" s="295"/>
      <c r="BR57" s="540"/>
      <c r="BS57" s="295"/>
      <c r="BT57" s="295"/>
      <c r="BU57" s="295"/>
      <c r="BV57" s="295"/>
      <c r="BW57" s="540"/>
      <c r="BX57" s="295"/>
      <c r="BY57" s="295"/>
      <c r="BZ57" s="295"/>
      <c r="CA57" s="295"/>
      <c r="CB57" s="540"/>
      <c r="CC57" s="295"/>
      <c r="CD57" s="295"/>
      <c r="CE57" s="295"/>
      <c r="CF57" s="295"/>
      <c r="CG57" s="540"/>
      <c r="CH57" s="295"/>
      <c r="CI57" s="295"/>
      <c r="CJ57" s="295"/>
      <c r="CK57" s="295"/>
      <c r="CL57" s="540"/>
      <c r="CM57" s="295">
        <f t="shared" ref="CM57:CM84" si="213">SUM(E57+J57+O57+T57+Y57+AD57+AI57+AN57+AS57+AY57+BD57+BI57+BN57+BS57+BT57+BX57+CC57+CH57)</f>
        <v>0</v>
      </c>
      <c r="CN57" s="295">
        <f t="shared" ref="CN57:CN83" si="214">SUM(F57+K57+P57+U57+Z57+AE57+AJ57+AO57+AT57+AZ57+BE57+BJ57+BO57+BT57+BX57+BY57+CD57+CI57)</f>
        <v>0</v>
      </c>
      <c r="CO57" s="295">
        <f t="shared" ref="CO57:CO83" si="215">SUM(G57+L57+Q57+V57+AA57+AF57+AK57+AP57+AU57+BA57+BF57+BK57+BP57+BU57+BW57+BZ57+CE57+CJ57)</f>
        <v>0</v>
      </c>
      <c r="CP57" s="295">
        <f t="shared" ref="CP57:CP83" si="216">SUM(H57+M57+R57+W57+AB57+AG57+AL57+AQ57+AV57+BB57+BG57+BL57+BQ57+BV57+BX57+CA57+CF57+CK57)</f>
        <v>0</v>
      </c>
      <c r="CQ57" s="540">
        <f t="shared" si="212"/>
        <v>0</v>
      </c>
      <c r="CR57" s="519"/>
      <c r="CS57" s="519"/>
      <c r="CT57" s="519"/>
      <c r="CU57" s="519"/>
      <c r="CV57" s="519"/>
    </row>
    <row r="58" spans="1:100" ht="15.75" customHeight="1" x14ac:dyDescent="0.2">
      <c r="A58" s="322"/>
      <c r="B58" s="324" t="s">
        <v>437</v>
      </c>
      <c r="C58" s="324"/>
      <c r="D58" s="325"/>
      <c r="E58" s="294"/>
      <c r="F58" s="294"/>
      <c r="G58" s="294"/>
      <c r="H58" s="294"/>
      <c r="I58" s="539"/>
      <c r="J58" s="294"/>
      <c r="K58" s="294"/>
      <c r="L58" s="294"/>
      <c r="M58" s="294"/>
      <c r="N58" s="539"/>
      <c r="O58" s="294"/>
      <c r="P58" s="294"/>
      <c r="Q58" s="294"/>
      <c r="R58" s="294"/>
      <c r="S58" s="539"/>
      <c r="T58" s="294"/>
      <c r="U58" s="294"/>
      <c r="V58" s="294"/>
      <c r="W58" s="294"/>
      <c r="X58" s="539"/>
      <c r="Y58" s="294"/>
      <c r="Z58" s="294"/>
      <c r="AA58" s="294"/>
      <c r="AB58" s="294"/>
      <c r="AC58" s="539"/>
      <c r="AD58" s="294"/>
      <c r="AE58" s="294"/>
      <c r="AF58" s="294"/>
      <c r="AG58" s="294"/>
      <c r="AH58" s="539"/>
      <c r="AI58" s="294"/>
      <c r="AJ58" s="294"/>
      <c r="AK58" s="294"/>
      <c r="AL58" s="294"/>
      <c r="AM58" s="539"/>
      <c r="AN58" s="294"/>
      <c r="AO58" s="294"/>
      <c r="AP58" s="294"/>
      <c r="AQ58" s="294"/>
      <c r="AR58" s="539"/>
      <c r="AS58" s="294"/>
      <c r="AT58" s="294"/>
      <c r="AU58" s="294"/>
      <c r="AV58" s="294"/>
      <c r="AW58" s="387"/>
      <c r="AX58" s="324" t="s">
        <v>437</v>
      </c>
      <c r="AY58" s="294"/>
      <c r="AZ58" s="294"/>
      <c r="BA58" s="294"/>
      <c r="BB58" s="294"/>
      <c r="BC58" s="539"/>
      <c r="BD58" s="294"/>
      <c r="BE58" s="294"/>
      <c r="BF58" s="294"/>
      <c r="BG58" s="294"/>
      <c r="BH58" s="539"/>
      <c r="BI58" s="294"/>
      <c r="BJ58" s="294"/>
      <c r="BK58" s="294"/>
      <c r="BL58" s="294"/>
      <c r="BM58" s="539"/>
      <c r="BN58" s="294"/>
      <c r="BO58" s="294"/>
      <c r="BP58" s="294"/>
      <c r="BQ58" s="294"/>
      <c r="BR58" s="539"/>
      <c r="BS58" s="294"/>
      <c r="BT58" s="294"/>
      <c r="BU58" s="294"/>
      <c r="BV58" s="294"/>
      <c r="BW58" s="539"/>
      <c r="BX58" s="294"/>
      <c r="BY58" s="294"/>
      <c r="BZ58" s="294"/>
      <c r="CA58" s="294"/>
      <c r="CB58" s="539"/>
      <c r="CC58" s="294"/>
      <c r="CD58" s="294"/>
      <c r="CE58" s="294"/>
      <c r="CF58" s="294"/>
      <c r="CG58" s="539"/>
      <c r="CH58" s="294"/>
      <c r="CI58" s="294"/>
      <c r="CJ58" s="294"/>
      <c r="CK58" s="294"/>
      <c r="CL58" s="539"/>
      <c r="CM58" s="295">
        <f t="shared" si="213"/>
        <v>0</v>
      </c>
      <c r="CN58" s="295">
        <f t="shared" si="214"/>
        <v>0</v>
      </c>
      <c r="CO58" s="295">
        <f t="shared" si="215"/>
        <v>0</v>
      </c>
      <c r="CP58" s="295">
        <f t="shared" si="216"/>
        <v>0</v>
      </c>
      <c r="CQ58" s="540">
        <f t="shared" si="212"/>
        <v>0</v>
      </c>
      <c r="CR58" s="519"/>
      <c r="CS58" s="519"/>
      <c r="CT58" s="519"/>
      <c r="CU58" s="519"/>
      <c r="CV58" s="519"/>
    </row>
    <row r="59" spans="1:100" ht="29.25" customHeight="1" x14ac:dyDescent="0.2">
      <c r="A59" s="291" t="s">
        <v>351</v>
      </c>
      <c r="B59" s="292" t="s">
        <v>352</v>
      </c>
      <c r="C59" s="292" t="s">
        <v>153</v>
      </c>
      <c r="D59" s="293">
        <v>21.3</v>
      </c>
      <c r="E59" s="294">
        <v>81830500</v>
      </c>
      <c r="F59" s="294">
        <v>82310871</v>
      </c>
      <c r="G59" s="294">
        <v>82420871</v>
      </c>
      <c r="H59" s="294">
        <v>83815405</v>
      </c>
      <c r="I59" s="539">
        <v>83283754</v>
      </c>
      <c r="J59" s="294">
        <v>19185116</v>
      </c>
      <c r="K59" s="294">
        <v>19290798</v>
      </c>
      <c r="L59" s="294">
        <v>19314998</v>
      </c>
      <c r="M59" s="294">
        <v>19069924</v>
      </c>
      <c r="N59" s="539">
        <v>19069924</v>
      </c>
      <c r="O59" s="294">
        <v>21131000</v>
      </c>
      <c r="P59" s="294">
        <v>21739854</v>
      </c>
      <c r="Q59" s="294">
        <v>21739854</v>
      </c>
      <c r="R59" s="294">
        <v>21731271</v>
      </c>
      <c r="S59" s="539">
        <v>17997127</v>
      </c>
      <c r="T59" s="294"/>
      <c r="U59" s="294"/>
      <c r="V59" s="294"/>
      <c r="W59" s="294"/>
      <c r="X59" s="539"/>
      <c r="Y59" s="294"/>
      <c r="Z59" s="294"/>
      <c r="AA59" s="294"/>
      <c r="AB59" s="294"/>
      <c r="AC59" s="539"/>
      <c r="AD59" s="294">
        <v>1200000</v>
      </c>
      <c r="AE59" s="294">
        <v>1200000</v>
      </c>
      <c r="AF59" s="294">
        <v>1200000</v>
      </c>
      <c r="AG59" s="294">
        <v>1200000</v>
      </c>
      <c r="AH59" s="539">
        <v>1200000</v>
      </c>
      <c r="AI59" s="294"/>
      <c r="AJ59" s="294"/>
      <c r="AK59" s="294"/>
      <c r="AL59" s="294"/>
      <c r="AM59" s="539"/>
      <c r="AN59" s="294"/>
      <c r="AO59" s="294"/>
      <c r="AP59" s="294"/>
      <c r="AQ59" s="294"/>
      <c r="AR59" s="539"/>
      <c r="AS59" s="294"/>
      <c r="AT59" s="294"/>
      <c r="AU59" s="294"/>
      <c r="AV59" s="294"/>
      <c r="AW59" s="291" t="s">
        <v>351</v>
      </c>
      <c r="AX59" s="292" t="s">
        <v>352</v>
      </c>
      <c r="AY59" s="294">
        <v>1270000</v>
      </c>
      <c r="AZ59" s="294">
        <v>3270000</v>
      </c>
      <c r="BA59" s="294">
        <v>3270000</v>
      </c>
      <c r="BB59" s="294">
        <v>3270000</v>
      </c>
      <c r="BC59" s="539">
        <v>2538507</v>
      </c>
      <c r="BD59" s="294"/>
      <c r="BE59" s="294"/>
      <c r="BF59" s="294"/>
      <c r="BG59" s="294"/>
      <c r="BH59" s="539"/>
      <c r="BI59" s="294"/>
      <c r="BJ59" s="294"/>
      <c r="BK59" s="294"/>
      <c r="BL59" s="294"/>
      <c r="BM59" s="539"/>
      <c r="BN59" s="294"/>
      <c r="BO59" s="294"/>
      <c r="BP59" s="294"/>
      <c r="BQ59" s="294"/>
      <c r="BR59" s="539"/>
      <c r="BS59" s="294"/>
      <c r="BT59" s="294"/>
      <c r="BU59" s="294"/>
      <c r="BV59" s="294"/>
      <c r="BW59" s="539"/>
      <c r="BX59" s="294"/>
      <c r="BY59" s="294"/>
      <c r="BZ59" s="294"/>
      <c r="CA59" s="294"/>
      <c r="CB59" s="539"/>
      <c r="CC59" s="294"/>
      <c r="CD59" s="294"/>
      <c r="CE59" s="294"/>
      <c r="CF59" s="294"/>
      <c r="CG59" s="539"/>
      <c r="CH59" s="294"/>
      <c r="CI59" s="294"/>
      <c r="CJ59" s="294"/>
      <c r="CK59" s="294"/>
      <c r="CL59" s="539"/>
      <c r="CM59" s="295">
        <f t="shared" si="213"/>
        <v>124616616</v>
      </c>
      <c r="CN59" s="295">
        <f t="shared" si="214"/>
        <v>127811523</v>
      </c>
      <c r="CO59" s="295">
        <f t="shared" si="215"/>
        <v>127945723</v>
      </c>
      <c r="CP59" s="295">
        <f t="shared" si="216"/>
        <v>129086600</v>
      </c>
      <c r="CQ59" s="540">
        <f t="shared" si="212"/>
        <v>124089312</v>
      </c>
      <c r="CR59" s="519"/>
      <c r="CS59" s="519"/>
      <c r="CT59" s="519"/>
      <c r="CU59" s="519"/>
      <c r="CV59" s="519"/>
    </row>
    <row r="60" spans="1:100" ht="31.5" customHeight="1" x14ac:dyDescent="0.2">
      <c r="A60" s="291" t="s">
        <v>351</v>
      </c>
      <c r="B60" s="292" t="s">
        <v>474</v>
      </c>
      <c r="C60" s="292" t="s">
        <v>456</v>
      </c>
      <c r="D60" s="293"/>
      <c r="E60" s="294"/>
      <c r="F60" s="294"/>
      <c r="G60" s="294"/>
      <c r="H60" s="294"/>
      <c r="I60" s="539"/>
      <c r="J60" s="294"/>
      <c r="K60" s="294"/>
      <c r="L60" s="294"/>
      <c r="M60" s="294"/>
      <c r="N60" s="539"/>
      <c r="O60" s="294"/>
      <c r="P60" s="294"/>
      <c r="Q60" s="294"/>
      <c r="R60" s="294"/>
      <c r="S60" s="539"/>
      <c r="T60" s="294"/>
      <c r="U60" s="294"/>
      <c r="V60" s="294"/>
      <c r="W60" s="294"/>
      <c r="X60" s="539"/>
      <c r="Y60" s="294"/>
      <c r="Z60" s="294"/>
      <c r="AA60" s="294"/>
      <c r="AB60" s="294"/>
      <c r="AC60" s="539"/>
      <c r="AD60" s="294"/>
      <c r="AE60" s="294"/>
      <c r="AF60" s="294"/>
      <c r="AG60" s="294"/>
      <c r="AH60" s="539"/>
      <c r="AI60" s="294"/>
      <c r="AJ60" s="294"/>
      <c r="AK60" s="294"/>
      <c r="AL60" s="294"/>
      <c r="AM60" s="539"/>
      <c r="AN60" s="294"/>
      <c r="AO60" s="294"/>
      <c r="AP60" s="294"/>
      <c r="AQ60" s="294"/>
      <c r="AR60" s="539"/>
      <c r="AS60" s="294"/>
      <c r="AT60" s="294"/>
      <c r="AU60" s="294"/>
      <c r="AV60" s="294"/>
      <c r="AW60" s="291" t="s">
        <v>351</v>
      </c>
      <c r="AX60" s="292" t="s">
        <v>474</v>
      </c>
      <c r="AY60" s="294"/>
      <c r="AZ60" s="294"/>
      <c r="BA60" s="294"/>
      <c r="BB60" s="294"/>
      <c r="BC60" s="539"/>
      <c r="BD60" s="294"/>
      <c r="BE60" s="294"/>
      <c r="BF60" s="294"/>
      <c r="BG60" s="294"/>
      <c r="BH60" s="539"/>
      <c r="BI60" s="294"/>
      <c r="BJ60" s="294"/>
      <c r="BK60" s="294"/>
      <c r="BL60" s="294"/>
      <c r="BM60" s="539"/>
      <c r="BN60" s="294"/>
      <c r="BO60" s="294"/>
      <c r="BP60" s="294"/>
      <c r="BQ60" s="294"/>
      <c r="BR60" s="539"/>
      <c r="BS60" s="294"/>
      <c r="BT60" s="294"/>
      <c r="BU60" s="294"/>
      <c r="BV60" s="294"/>
      <c r="BW60" s="539"/>
      <c r="BX60" s="294"/>
      <c r="BY60" s="294"/>
      <c r="BZ60" s="294"/>
      <c r="CA60" s="294"/>
      <c r="CB60" s="539"/>
      <c r="CC60" s="294"/>
      <c r="CD60" s="294"/>
      <c r="CE60" s="294"/>
      <c r="CF60" s="294"/>
      <c r="CG60" s="539"/>
      <c r="CH60" s="294"/>
      <c r="CI60" s="294"/>
      <c r="CJ60" s="294"/>
      <c r="CK60" s="294"/>
      <c r="CL60" s="539"/>
      <c r="CM60" s="295">
        <f t="shared" si="213"/>
        <v>0</v>
      </c>
      <c r="CN60" s="295">
        <f t="shared" si="214"/>
        <v>0</v>
      </c>
      <c r="CO60" s="295">
        <f t="shared" si="215"/>
        <v>0</v>
      </c>
      <c r="CP60" s="295">
        <f t="shared" si="216"/>
        <v>0</v>
      </c>
      <c r="CQ60" s="540">
        <f t="shared" si="212"/>
        <v>0</v>
      </c>
      <c r="CR60" s="519"/>
      <c r="CS60" s="519"/>
      <c r="CT60" s="519"/>
      <c r="CU60" s="519"/>
      <c r="CV60" s="519"/>
    </row>
    <row r="61" spans="1:100" ht="34.5" customHeight="1" x14ac:dyDescent="0.2">
      <c r="A61" s="291" t="s">
        <v>561</v>
      </c>
      <c r="B61" s="292" t="s">
        <v>883</v>
      </c>
      <c r="C61" s="292" t="s">
        <v>153</v>
      </c>
      <c r="D61" s="293"/>
      <c r="E61" s="294"/>
      <c r="F61" s="294"/>
      <c r="G61" s="294"/>
      <c r="H61" s="294"/>
      <c r="I61" s="539"/>
      <c r="J61" s="294"/>
      <c r="K61" s="294"/>
      <c r="L61" s="294"/>
      <c r="M61" s="294"/>
      <c r="N61" s="539"/>
      <c r="O61" s="294"/>
      <c r="P61" s="294"/>
      <c r="Q61" s="294"/>
      <c r="R61" s="294"/>
      <c r="S61" s="539"/>
      <c r="T61" s="294"/>
      <c r="U61" s="294"/>
      <c r="V61" s="294"/>
      <c r="W61" s="294"/>
      <c r="X61" s="539"/>
      <c r="Y61" s="294"/>
      <c r="Z61" s="294"/>
      <c r="AA61" s="294"/>
      <c r="AB61" s="294"/>
      <c r="AC61" s="539"/>
      <c r="AD61" s="294"/>
      <c r="AE61" s="294"/>
      <c r="AF61" s="294"/>
      <c r="AG61" s="294"/>
      <c r="AH61" s="539"/>
      <c r="AI61" s="294"/>
      <c r="AJ61" s="294"/>
      <c r="AK61" s="294"/>
      <c r="AL61" s="294"/>
      <c r="AM61" s="539"/>
      <c r="AN61" s="294"/>
      <c r="AO61" s="294"/>
      <c r="AP61" s="294"/>
      <c r="AQ61" s="294"/>
      <c r="AR61" s="539"/>
      <c r="AS61" s="294"/>
      <c r="AT61" s="294"/>
      <c r="AU61" s="294"/>
      <c r="AV61" s="294"/>
      <c r="AW61" s="291" t="s">
        <v>561</v>
      </c>
      <c r="AX61" s="292" t="s">
        <v>883</v>
      </c>
      <c r="AY61" s="294"/>
      <c r="AZ61" s="294"/>
      <c r="BA61" s="294"/>
      <c r="BB61" s="294"/>
      <c r="BC61" s="539"/>
      <c r="BD61" s="294"/>
      <c r="BE61" s="294"/>
      <c r="BF61" s="294"/>
      <c r="BG61" s="294"/>
      <c r="BH61" s="539"/>
      <c r="BI61" s="294"/>
      <c r="BJ61" s="294"/>
      <c r="BK61" s="294"/>
      <c r="BL61" s="294"/>
      <c r="BM61" s="539"/>
      <c r="BN61" s="294"/>
      <c r="BO61" s="294"/>
      <c r="BP61" s="294"/>
      <c r="BQ61" s="294"/>
      <c r="BR61" s="539"/>
      <c r="BS61" s="294"/>
      <c r="BT61" s="294"/>
      <c r="BU61" s="294"/>
      <c r="BV61" s="294"/>
      <c r="BW61" s="539"/>
      <c r="BX61" s="294"/>
      <c r="BY61" s="294"/>
      <c r="BZ61" s="294"/>
      <c r="CA61" s="294"/>
      <c r="CB61" s="539"/>
      <c r="CC61" s="294"/>
      <c r="CD61" s="294"/>
      <c r="CE61" s="294"/>
      <c r="CF61" s="294"/>
      <c r="CG61" s="539"/>
      <c r="CH61" s="294"/>
      <c r="CI61" s="294"/>
      <c r="CJ61" s="294"/>
      <c r="CK61" s="294"/>
      <c r="CL61" s="539"/>
      <c r="CM61" s="295">
        <f t="shared" si="213"/>
        <v>0</v>
      </c>
      <c r="CN61" s="295">
        <f t="shared" si="214"/>
        <v>0</v>
      </c>
      <c r="CO61" s="295">
        <f t="shared" si="215"/>
        <v>0</v>
      </c>
      <c r="CP61" s="295">
        <f t="shared" si="216"/>
        <v>0</v>
      </c>
      <c r="CQ61" s="540">
        <f t="shared" si="212"/>
        <v>0</v>
      </c>
      <c r="CR61" s="519"/>
      <c r="CS61" s="519"/>
      <c r="CT61" s="519"/>
      <c r="CU61" s="519"/>
      <c r="CV61" s="519"/>
    </row>
    <row r="62" spans="1:100" ht="31.5" customHeight="1" x14ac:dyDescent="0.2">
      <c r="A62" s="291" t="s">
        <v>359</v>
      </c>
      <c r="B62" s="300" t="s">
        <v>360</v>
      </c>
      <c r="C62" s="292"/>
      <c r="D62" s="293"/>
      <c r="E62" s="294"/>
      <c r="F62" s="294"/>
      <c r="G62" s="294"/>
      <c r="H62" s="294"/>
      <c r="I62" s="539"/>
      <c r="J62" s="294"/>
      <c r="K62" s="294"/>
      <c r="L62" s="294"/>
      <c r="M62" s="294"/>
      <c r="N62" s="539"/>
      <c r="O62" s="294"/>
      <c r="P62" s="294"/>
      <c r="Q62" s="294"/>
      <c r="R62" s="294"/>
      <c r="S62" s="539"/>
      <c r="T62" s="294"/>
      <c r="U62" s="294"/>
      <c r="V62" s="294"/>
      <c r="W62" s="294"/>
      <c r="X62" s="539"/>
      <c r="Y62" s="294"/>
      <c r="Z62" s="294">
        <v>2000000</v>
      </c>
      <c r="AA62" s="294">
        <v>2000000</v>
      </c>
      <c r="AB62" s="294">
        <v>2000000</v>
      </c>
      <c r="AC62" s="539">
        <v>2000000</v>
      </c>
      <c r="AD62" s="294"/>
      <c r="AE62" s="294"/>
      <c r="AF62" s="294"/>
      <c r="AG62" s="294"/>
      <c r="AH62" s="539"/>
      <c r="AI62" s="294"/>
      <c r="AJ62" s="294"/>
      <c r="AK62" s="294"/>
      <c r="AL62" s="294"/>
      <c r="AM62" s="539"/>
      <c r="AN62" s="294"/>
      <c r="AO62" s="294"/>
      <c r="AP62" s="294"/>
      <c r="AQ62" s="294"/>
      <c r="AR62" s="539"/>
      <c r="AS62" s="294"/>
      <c r="AT62" s="294"/>
      <c r="AU62" s="294"/>
      <c r="AV62" s="294"/>
      <c r="AW62" s="291" t="s">
        <v>359</v>
      </c>
      <c r="AX62" s="300" t="s">
        <v>360</v>
      </c>
      <c r="AY62" s="294"/>
      <c r="AZ62" s="294"/>
      <c r="BA62" s="294"/>
      <c r="BB62" s="294"/>
      <c r="BC62" s="539"/>
      <c r="BD62" s="294"/>
      <c r="BE62" s="294"/>
      <c r="BF62" s="294"/>
      <c r="BG62" s="294"/>
      <c r="BH62" s="539"/>
      <c r="BI62" s="294"/>
      <c r="BJ62" s="294"/>
      <c r="BK62" s="294"/>
      <c r="BL62" s="294"/>
      <c r="BM62" s="539"/>
      <c r="BN62" s="294"/>
      <c r="BO62" s="294"/>
      <c r="BP62" s="294"/>
      <c r="BQ62" s="294"/>
      <c r="BR62" s="539"/>
      <c r="BS62" s="294"/>
      <c r="BT62" s="294"/>
      <c r="BU62" s="294"/>
      <c r="BV62" s="294"/>
      <c r="BW62" s="539"/>
      <c r="BX62" s="294"/>
      <c r="BY62" s="294"/>
      <c r="BZ62" s="294"/>
      <c r="CA62" s="294"/>
      <c r="CB62" s="539"/>
      <c r="CC62" s="294"/>
      <c r="CD62" s="294"/>
      <c r="CE62" s="294"/>
      <c r="CF62" s="294"/>
      <c r="CG62" s="539"/>
      <c r="CH62" s="294"/>
      <c r="CI62" s="294"/>
      <c r="CJ62" s="294"/>
      <c r="CK62" s="294"/>
      <c r="CL62" s="539"/>
      <c r="CM62" s="295">
        <f t="shared" si="213"/>
        <v>0</v>
      </c>
      <c r="CN62" s="295">
        <f t="shared" si="214"/>
        <v>2000000</v>
      </c>
      <c r="CO62" s="295">
        <f t="shared" si="215"/>
        <v>2000000</v>
      </c>
      <c r="CP62" s="295">
        <f t="shared" si="216"/>
        <v>2000000</v>
      </c>
      <c r="CQ62" s="540">
        <f t="shared" si="212"/>
        <v>2000000</v>
      </c>
      <c r="CR62" s="519"/>
      <c r="CS62" s="519"/>
      <c r="CT62" s="519"/>
      <c r="CU62" s="519"/>
      <c r="CV62" s="519"/>
    </row>
    <row r="63" spans="1:100" ht="15.75" customHeight="1" x14ac:dyDescent="0.2">
      <c r="A63" s="652" t="s">
        <v>475</v>
      </c>
      <c r="B63" s="652"/>
      <c r="C63" s="320"/>
      <c r="D63" s="321">
        <f t="shared" ref="D63:AT63" si="217">SUM(D59:D62)</f>
        <v>21.3</v>
      </c>
      <c r="E63" s="321">
        <f t="shared" si="217"/>
        <v>81830500</v>
      </c>
      <c r="F63" s="321">
        <f t="shared" si="217"/>
        <v>82310871</v>
      </c>
      <c r="G63" s="321">
        <f t="shared" ref="G63:I63" si="218">SUM(G59:G62)</f>
        <v>82420871</v>
      </c>
      <c r="H63" s="321">
        <f t="shared" si="218"/>
        <v>83815405</v>
      </c>
      <c r="I63" s="540">
        <f t="shared" si="218"/>
        <v>83283754</v>
      </c>
      <c r="J63" s="321">
        <f t="shared" si="217"/>
        <v>19185116</v>
      </c>
      <c r="K63" s="321">
        <f t="shared" si="217"/>
        <v>19290798</v>
      </c>
      <c r="L63" s="321">
        <f t="shared" ref="L63:N63" si="219">SUM(L59:L62)</f>
        <v>19314998</v>
      </c>
      <c r="M63" s="321">
        <f t="shared" si="219"/>
        <v>19069924</v>
      </c>
      <c r="N63" s="540">
        <f t="shared" si="219"/>
        <v>19069924</v>
      </c>
      <c r="O63" s="321">
        <f t="shared" si="217"/>
        <v>21131000</v>
      </c>
      <c r="P63" s="321">
        <f t="shared" si="217"/>
        <v>21739854</v>
      </c>
      <c r="Q63" s="321">
        <f t="shared" ref="Q63:S63" si="220">SUM(Q59:Q62)</f>
        <v>21739854</v>
      </c>
      <c r="R63" s="321">
        <f t="shared" si="220"/>
        <v>21731271</v>
      </c>
      <c r="S63" s="540">
        <f t="shared" si="220"/>
        <v>17997127</v>
      </c>
      <c r="T63" s="321">
        <f t="shared" si="217"/>
        <v>0</v>
      </c>
      <c r="U63" s="321">
        <f t="shared" si="217"/>
        <v>0</v>
      </c>
      <c r="V63" s="321">
        <f t="shared" ref="V63:W63" si="221">SUM(V59:V62)</f>
        <v>0</v>
      </c>
      <c r="W63" s="321">
        <f t="shared" si="221"/>
        <v>0</v>
      </c>
      <c r="X63" s="540">
        <f t="shared" si="217"/>
        <v>0</v>
      </c>
      <c r="Y63" s="136">
        <f>'4.számú melléklet'!BA108</f>
        <v>0</v>
      </c>
      <c r="Z63" s="321">
        <f t="shared" si="217"/>
        <v>2000000</v>
      </c>
      <c r="AA63" s="321">
        <f t="shared" ref="AA63:AB63" si="222">SUM(AA59:AA62)</f>
        <v>2000000</v>
      </c>
      <c r="AB63" s="321">
        <f t="shared" si="222"/>
        <v>2000000</v>
      </c>
      <c r="AC63" s="540">
        <f t="shared" si="217"/>
        <v>2000000</v>
      </c>
      <c r="AD63" s="321">
        <f t="shared" si="217"/>
        <v>1200000</v>
      </c>
      <c r="AE63" s="321">
        <f t="shared" si="217"/>
        <v>1200000</v>
      </c>
      <c r="AF63" s="321">
        <f t="shared" ref="AF63:AG63" si="223">SUM(AF59:AF62)</f>
        <v>1200000</v>
      </c>
      <c r="AG63" s="321">
        <f t="shared" si="223"/>
        <v>1200000</v>
      </c>
      <c r="AH63" s="540">
        <f t="shared" si="217"/>
        <v>1200000</v>
      </c>
      <c r="AI63" s="321">
        <f t="shared" si="217"/>
        <v>0</v>
      </c>
      <c r="AJ63" s="321">
        <f t="shared" si="217"/>
        <v>0</v>
      </c>
      <c r="AK63" s="321">
        <f t="shared" ref="AK63:AL63" si="224">SUM(AK59:AK62)</f>
        <v>0</v>
      </c>
      <c r="AL63" s="321">
        <f t="shared" si="224"/>
        <v>0</v>
      </c>
      <c r="AM63" s="540">
        <f t="shared" si="217"/>
        <v>0</v>
      </c>
      <c r="AN63" s="321">
        <f t="shared" si="217"/>
        <v>0</v>
      </c>
      <c r="AO63" s="321">
        <f t="shared" si="217"/>
        <v>0</v>
      </c>
      <c r="AP63" s="321">
        <f t="shared" ref="AP63:AQ63" si="225">SUM(AP59:AP62)</f>
        <v>0</v>
      </c>
      <c r="AQ63" s="321">
        <f t="shared" si="225"/>
        <v>0</v>
      </c>
      <c r="AR63" s="540">
        <f t="shared" si="217"/>
        <v>0</v>
      </c>
      <c r="AS63" s="321">
        <f t="shared" si="217"/>
        <v>0</v>
      </c>
      <c r="AT63" s="321">
        <f t="shared" si="217"/>
        <v>0</v>
      </c>
      <c r="AU63" s="321">
        <f t="shared" ref="AU63:AV63" si="226">SUM(AU59:AU62)</f>
        <v>0</v>
      </c>
      <c r="AV63" s="321">
        <f t="shared" si="226"/>
        <v>0</v>
      </c>
      <c r="AW63" s="652" t="s">
        <v>475</v>
      </c>
      <c r="AX63" s="652"/>
      <c r="AY63" s="321">
        <f t="shared" ref="AY63:CH63" si="227">SUM(AY59:AY62)</f>
        <v>1270000</v>
      </c>
      <c r="AZ63" s="321">
        <f t="shared" ref="AZ63" si="228">SUM(AZ59:AZ62)</f>
        <v>3270000</v>
      </c>
      <c r="BA63" s="321">
        <f t="shared" ref="BA63:BC63" si="229">SUM(BA59:BA62)</f>
        <v>3270000</v>
      </c>
      <c r="BB63" s="321">
        <f t="shared" si="229"/>
        <v>3270000</v>
      </c>
      <c r="BC63" s="540">
        <f t="shared" si="229"/>
        <v>2538507</v>
      </c>
      <c r="BD63" s="321">
        <f t="shared" si="227"/>
        <v>0</v>
      </c>
      <c r="BE63" s="321">
        <f t="shared" ref="BE63" si="230">SUM(BE59:BE62)</f>
        <v>0</v>
      </c>
      <c r="BF63" s="321">
        <f t="shared" ref="BF63:BH63" si="231">SUM(BF59:BF62)</f>
        <v>0</v>
      </c>
      <c r="BG63" s="321">
        <f t="shared" si="231"/>
        <v>0</v>
      </c>
      <c r="BH63" s="540">
        <f t="shared" si="231"/>
        <v>0</v>
      </c>
      <c r="BI63" s="321">
        <f t="shared" si="227"/>
        <v>0</v>
      </c>
      <c r="BJ63" s="321">
        <f t="shared" ref="BJ63:BM63" si="232">SUM(BJ59:BJ62)</f>
        <v>0</v>
      </c>
      <c r="BK63" s="321">
        <f t="shared" ref="BK63:BL63" si="233">SUM(BK59:BK62)</f>
        <v>0</v>
      </c>
      <c r="BL63" s="321">
        <f t="shared" si="233"/>
        <v>0</v>
      </c>
      <c r="BM63" s="540">
        <f t="shared" si="232"/>
        <v>0</v>
      </c>
      <c r="BN63" s="321">
        <f t="shared" si="227"/>
        <v>0</v>
      </c>
      <c r="BO63" s="321">
        <f t="shared" ref="BO63:BR63" si="234">SUM(BO59:BO62)</f>
        <v>0</v>
      </c>
      <c r="BP63" s="321">
        <f t="shared" ref="BP63:BQ63" si="235">SUM(BP59:BP62)</f>
        <v>0</v>
      </c>
      <c r="BQ63" s="321">
        <f t="shared" si="235"/>
        <v>0</v>
      </c>
      <c r="BR63" s="540">
        <f t="shared" si="234"/>
        <v>0</v>
      </c>
      <c r="BS63" s="321">
        <f t="shared" si="227"/>
        <v>0</v>
      </c>
      <c r="BT63" s="321">
        <f t="shared" ref="BT63:BW63" si="236">SUM(BT59:BT62)</f>
        <v>0</v>
      </c>
      <c r="BU63" s="321">
        <f t="shared" ref="BU63:BV63" si="237">SUM(BU59:BU62)</f>
        <v>0</v>
      </c>
      <c r="BV63" s="321">
        <f t="shared" si="237"/>
        <v>0</v>
      </c>
      <c r="BW63" s="540">
        <f t="shared" si="236"/>
        <v>0</v>
      </c>
      <c r="BX63" s="321">
        <f t="shared" si="227"/>
        <v>0</v>
      </c>
      <c r="BY63" s="321">
        <f t="shared" ref="BY63:CB63" si="238">SUM(BY59:BY62)</f>
        <v>0</v>
      </c>
      <c r="BZ63" s="321">
        <f t="shared" ref="BZ63:CA63" si="239">SUM(BZ59:BZ62)</f>
        <v>0</v>
      </c>
      <c r="CA63" s="321">
        <f t="shared" si="239"/>
        <v>0</v>
      </c>
      <c r="CB63" s="540">
        <f t="shared" si="238"/>
        <v>0</v>
      </c>
      <c r="CC63" s="321">
        <f t="shared" si="227"/>
        <v>0</v>
      </c>
      <c r="CD63" s="321">
        <f t="shared" ref="CD63:CG63" si="240">SUM(CD59:CD62)</f>
        <v>0</v>
      </c>
      <c r="CE63" s="321">
        <f t="shared" ref="CE63:CF63" si="241">SUM(CE59:CE62)</f>
        <v>0</v>
      </c>
      <c r="CF63" s="321">
        <f t="shared" si="241"/>
        <v>0</v>
      </c>
      <c r="CG63" s="540">
        <f t="shared" si="240"/>
        <v>0</v>
      </c>
      <c r="CH63" s="321">
        <f t="shared" si="227"/>
        <v>0</v>
      </c>
      <c r="CI63" s="321">
        <f t="shared" ref="CI63:CL63" si="242">SUM(CI59:CI62)</f>
        <v>0</v>
      </c>
      <c r="CJ63" s="321">
        <f t="shared" ref="CJ63:CK63" si="243">SUM(CJ59:CJ62)</f>
        <v>0</v>
      </c>
      <c r="CK63" s="321">
        <f t="shared" si="243"/>
        <v>0</v>
      </c>
      <c r="CL63" s="540">
        <f t="shared" si="242"/>
        <v>0</v>
      </c>
      <c r="CM63" s="321">
        <f t="shared" si="213"/>
        <v>124616616</v>
      </c>
      <c r="CN63" s="321">
        <f t="shared" si="214"/>
        <v>129811523</v>
      </c>
      <c r="CO63" s="321">
        <f t="shared" si="215"/>
        <v>129945723</v>
      </c>
      <c r="CP63" s="321">
        <f t="shared" si="216"/>
        <v>131086600</v>
      </c>
      <c r="CQ63" s="540">
        <f t="shared" si="212"/>
        <v>126089312</v>
      </c>
      <c r="CR63" s="519"/>
      <c r="CS63" s="519"/>
      <c r="CT63" s="519"/>
      <c r="CU63" s="519"/>
      <c r="CV63" s="519"/>
    </row>
    <row r="64" spans="1:100" ht="60" x14ac:dyDescent="0.2">
      <c r="A64" s="322"/>
      <c r="B64" s="283" t="s">
        <v>451</v>
      </c>
      <c r="C64" s="283"/>
      <c r="D64" s="284"/>
      <c r="E64" s="323"/>
      <c r="F64" s="295"/>
      <c r="G64" s="295"/>
      <c r="H64" s="295"/>
      <c r="I64" s="540"/>
      <c r="J64" s="318"/>
      <c r="K64" s="295"/>
      <c r="L64" s="295"/>
      <c r="M64" s="295"/>
      <c r="N64" s="540"/>
      <c r="O64" s="318"/>
      <c r="P64" s="295"/>
      <c r="Q64" s="295"/>
      <c r="R64" s="295"/>
      <c r="S64" s="540"/>
      <c r="T64" s="318"/>
      <c r="U64" s="295"/>
      <c r="V64" s="295"/>
      <c r="W64" s="295"/>
      <c r="X64" s="540"/>
      <c r="Y64" s="318"/>
      <c r="Z64" s="295"/>
      <c r="AA64" s="295"/>
      <c r="AB64" s="295"/>
      <c r="AC64" s="540"/>
      <c r="AD64" s="295"/>
      <c r="AE64" s="295"/>
      <c r="AF64" s="295"/>
      <c r="AG64" s="295"/>
      <c r="AH64" s="540"/>
      <c r="AI64" s="295"/>
      <c r="AJ64" s="295"/>
      <c r="AK64" s="295"/>
      <c r="AL64" s="295"/>
      <c r="AM64" s="540"/>
      <c r="AN64" s="295"/>
      <c r="AO64" s="295"/>
      <c r="AP64" s="295"/>
      <c r="AQ64" s="295"/>
      <c r="AR64" s="540"/>
      <c r="AS64" s="295"/>
      <c r="AT64" s="295"/>
      <c r="AU64" s="295"/>
      <c r="AV64" s="295"/>
      <c r="AW64" s="387"/>
      <c r="AX64" s="283" t="s">
        <v>451</v>
      </c>
      <c r="AY64" s="295"/>
      <c r="AZ64" s="295"/>
      <c r="BA64" s="295"/>
      <c r="BB64" s="295"/>
      <c r="BC64" s="540"/>
      <c r="BD64" s="295"/>
      <c r="BE64" s="295"/>
      <c r="BF64" s="295"/>
      <c r="BG64" s="295"/>
      <c r="BH64" s="540"/>
      <c r="BI64" s="323"/>
      <c r="BJ64" s="295"/>
      <c r="BK64" s="295"/>
      <c r="BL64" s="295"/>
      <c r="BM64" s="540"/>
      <c r="BN64" s="295"/>
      <c r="BO64" s="295"/>
      <c r="BP64" s="295"/>
      <c r="BQ64" s="295"/>
      <c r="BR64" s="540"/>
      <c r="BS64" s="295"/>
      <c r="BT64" s="295"/>
      <c r="BU64" s="295"/>
      <c r="BV64" s="295"/>
      <c r="BW64" s="540"/>
      <c r="BX64" s="295"/>
      <c r="BY64" s="295"/>
      <c r="BZ64" s="295"/>
      <c r="CA64" s="295"/>
      <c r="CB64" s="540"/>
      <c r="CC64" s="295"/>
      <c r="CD64" s="295"/>
      <c r="CE64" s="295"/>
      <c r="CF64" s="295"/>
      <c r="CG64" s="540"/>
      <c r="CH64" s="295"/>
      <c r="CI64" s="295"/>
      <c r="CJ64" s="295"/>
      <c r="CK64" s="295"/>
      <c r="CL64" s="540"/>
      <c r="CM64" s="295">
        <f t="shared" si="213"/>
        <v>0</v>
      </c>
      <c r="CN64" s="295">
        <f t="shared" si="214"/>
        <v>0</v>
      </c>
      <c r="CO64" s="295">
        <f t="shared" si="215"/>
        <v>0</v>
      </c>
      <c r="CP64" s="295">
        <f t="shared" si="216"/>
        <v>0</v>
      </c>
      <c r="CQ64" s="540">
        <f t="shared" si="212"/>
        <v>0</v>
      </c>
      <c r="CR64" s="519"/>
      <c r="CS64" s="519"/>
      <c r="CT64" s="519"/>
      <c r="CU64" s="519"/>
      <c r="CV64" s="519"/>
    </row>
    <row r="65" spans="1:100" ht="45" x14ac:dyDescent="0.2">
      <c r="A65" s="291" t="s">
        <v>355</v>
      </c>
      <c r="B65" s="297" t="s">
        <v>356</v>
      </c>
      <c r="C65" s="292" t="s">
        <v>153</v>
      </c>
      <c r="D65" s="293"/>
      <c r="E65" s="326"/>
      <c r="F65" s="295"/>
      <c r="G65" s="295"/>
      <c r="H65" s="295"/>
      <c r="I65" s="540"/>
      <c r="J65" s="326"/>
      <c r="K65" s="295"/>
      <c r="L65" s="295"/>
      <c r="M65" s="295"/>
      <c r="N65" s="540"/>
      <c r="O65" s="326">
        <v>2388000</v>
      </c>
      <c r="P65" s="326">
        <v>2388000</v>
      </c>
      <c r="Q65" s="326">
        <v>2388000</v>
      </c>
      <c r="R65" s="326">
        <v>3523180</v>
      </c>
      <c r="S65" s="539">
        <v>3140393</v>
      </c>
      <c r="T65" s="326"/>
      <c r="U65" s="295"/>
      <c r="V65" s="295"/>
      <c r="W65" s="295"/>
      <c r="X65" s="540"/>
      <c r="Y65" s="326"/>
      <c r="Z65" s="295"/>
      <c r="AA65" s="295"/>
      <c r="AB65" s="295"/>
      <c r="AC65" s="540"/>
      <c r="AD65" s="294"/>
      <c r="AE65" s="295"/>
      <c r="AF65" s="295"/>
      <c r="AG65" s="295"/>
      <c r="AH65" s="540"/>
      <c r="AI65" s="294"/>
      <c r="AJ65" s="295"/>
      <c r="AK65" s="295"/>
      <c r="AL65" s="295"/>
      <c r="AM65" s="540"/>
      <c r="AN65" s="294"/>
      <c r="AO65" s="295"/>
      <c r="AP65" s="295"/>
      <c r="AQ65" s="295"/>
      <c r="AR65" s="540"/>
      <c r="AS65" s="294"/>
      <c r="AT65" s="295"/>
      <c r="AU65" s="295"/>
      <c r="AV65" s="295"/>
      <c r="AW65" s="291" t="s">
        <v>355</v>
      </c>
      <c r="AX65" s="297" t="s">
        <v>356</v>
      </c>
      <c r="AY65" s="294"/>
      <c r="AZ65" s="295"/>
      <c r="BA65" s="295"/>
      <c r="BB65" s="295"/>
      <c r="BC65" s="540"/>
      <c r="BD65" s="295"/>
      <c r="BE65" s="295"/>
      <c r="BF65" s="295"/>
      <c r="BG65" s="295"/>
      <c r="BH65" s="540"/>
      <c r="BI65" s="295"/>
      <c r="BJ65" s="295"/>
      <c r="BK65" s="295"/>
      <c r="BL65" s="295"/>
      <c r="BM65" s="540"/>
      <c r="BN65" s="295"/>
      <c r="BO65" s="295"/>
      <c r="BP65" s="295"/>
      <c r="BQ65" s="295"/>
      <c r="BR65" s="540"/>
      <c r="BS65" s="295"/>
      <c r="BT65" s="295"/>
      <c r="BU65" s="295"/>
      <c r="BV65" s="295"/>
      <c r="BW65" s="540"/>
      <c r="BX65" s="295"/>
      <c r="BY65" s="295"/>
      <c r="BZ65" s="295"/>
      <c r="CA65" s="295"/>
      <c r="CB65" s="540"/>
      <c r="CC65" s="295"/>
      <c r="CD65" s="295"/>
      <c r="CE65" s="295"/>
      <c r="CF65" s="295"/>
      <c r="CG65" s="540"/>
      <c r="CH65" s="295"/>
      <c r="CI65" s="295"/>
      <c r="CJ65" s="295"/>
      <c r="CK65" s="295"/>
      <c r="CL65" s="540"/>
      <c r="CM65" s="295">
        <f t="shared" si="213"/>
        <v>2388000</v>
      </c>
      <c r="CN65" s="295">
        <f t="shared" si="214"/>
        <v>2388000</v>
      </c>
      <c r="CO65" s="295">
        <f t="shared" si="215"/>
        <v>2388000</v>
      </c>
      <c r="CP65" s="295">
        <f t="shared" si="216"/>
        <v>3523180</v>
      </c>
      <c r="CQ65" s="540">
        <f t="shared" si="212"/>
        <v>3140393</v>
      </c>
      <c r="CR65" s="519"/>
      <c r="CS65" s="519"/>
      <c r="CT65" s="519"/>
      <c r="CU65" s="519"/>
      <c r="CV65" s="519"/>
    </row>
    <row r="66" spans="1:100" ht="30" customHeight="1" x14ac:dyDescent="0.2">
      <c r="A66" s="291" t="s">
        <v>440</v>
      </c>
      <c r="B66" s="292" t="s">
        <v>441</v>
      </c>
      <c r="C66" s="292" t="s">
        <v>153</v>
      </c>
      <c r="D66" s="293"/>
      <c r="E66" s="294">
        <v>5854027</v>
      </c>
      <c r="F66" s="294">
        <v>5854027</v>
      </c>
      <c r="G66" s="294">
        <v>5854027</v>
      </c>
      <c r="H66" s="294">
        <v>6647861</v>
      </c>
      <c r="I66" s="539">
        <v>6647861</v>
      </c>
      <c r="J66" s="294">
        <v>1342513</v>
      </c>
      <c r="K66" s="294">
        <v>1342513</v>
      </c>
      <c r="L66" s="294">
        <v>1342513</v>
      </c>
      <c r="M66" s="294">
        <v>1500673</v>
      </c>
      <c r="N66" s="539">
        <v>1500673</v>
      </c>
      <c r="O66" s="294">
        <v>23541988</v>
      </c>
      <c r="P66" s="294">
        <v>23541988</v>
      </c>
      <c r="Q66" s="294">
        <v>23541988</v>
      </c>
      <c r="R66" s="294">
        <v>20501063</v>
      </c>
      <c r="S66" s="539">
        <v>20501063</v>
      </c>
      <c r="T66" s="294"/>
      <c r="U66" s="295"/>
      <c r="V66" s="294"/>
      <c r="W66" s="294"/>
      <c r="X66" s="539"/>
      <c r="Y66" s="294"/>
      <c r="Z66" s="295"/>
      <c r="AA66" s="294"/>
      <c r="AB66" s="294"/>
      <c r="AC66" s="539"/>
      <c r="AD66" s="294"/>
      <c r="AE66" s="295"/>
      <c r="AF66" s="294"/>
      <c r="AG66" s="294"/>
      <c r="AH66" s="539"/>
      <c r="AI66" s="294"/>
      <c r="AJ66" s="295"/>
      <c r="AK66" s="294"/>
      <c r="AL66" s="294"/>
      <c r="AM66" s="539"/>
      <c r="AN66" s="294"/>
      <c r="AO66" s="295"/>
      <c r="AP66" s="294"/>
      <c r="AQ66" s="294"/>
      <c r="AR66" s="539"/>
      <c r="AS66" s="294"/>
      <c r="AT66" s="295"/>
      <c r="AU66" s="294"/>
      <c r="AV66" s="294"/>
      <c r="AW66" s="291" t="s">
        <v>440</v>
      </c>
      <c r="AX66" s="292" t="s">
        <v>441</v>
      </c>
      <c r="AY66" s="294">
        <v>2000000</v>
      </c>
      <c r="AZ66" s="294">
        <v>2000000</v>
      </c>
      <c r="BA66" s="294">
        <v>0</v>
      </c>
      <c r="BB66" s="294">
        <v>0</v>
      </c>
      <c r="BC66" s="539">
        <v>0</v>
      </c>
      <c r="BD66" s="295"/>
      <c r="BE66" s="295"/>
      <c r="BF66" s="295"/>
      <c r="BG66" s="295"/>
      <c r="BH66" s="540"/>
      <c r="BI66" s="295"/>
      <c r="BJ66" s="295"/>
      <c r="BK66" s="294"/>
      <c r="BL66" s="294"/>
      <c r="BM66" s="539"/>
      <c r="BN66" s="295"/>
      <c r="BO66" s="295"/>
      <c r="BP66" s="294"/>
      <c r="BQ66" s="294"/>
      <c r="BR66" s="539"/>
      <c r="BS66" s="295"/>
      <c r="BT66" s="295"/>
      <c r="BU66" s="294"/>
      <c r="BV66" s="294"/>
      <c r="BW66" s="539"/>
      <c r="BX66" s="295"/>
      <c r="BY66" s="295"/>
      <c r="BZ66" s="294"/>
      <c r="CA66" s="294"/>
      <c r="CB66" s="539"/>
      <c r="CC66" s="295"/>
      <c r="CD66" s="295"/>
      <c r="CE66" s="294"/>
      <c r="CF66" s="294"/>
      <c r="CG66" s="539"/>
      <c r="CH66" s="295"/>
      <c r="CI66" s="295"/>
      <c r="CJ66" s="294"/>
      <c r="CK66" s="294"/>
      <c r="CL66" s="539"/>
      <c r="CM66" s="295">
        <f t="shared" si="213"/>
        <v>32738528</v>
      </c>
      <c r="CN66" s="295">
        <f t="shared" si="214"/>
        <v>32738528</v>
      </c>
      <c r="CO66" s="295">
        <f t="shared" si="215"/>
        <v>30738528</v>
      </c>
      <c r="CP66" s="295">
        <f t="shared" si="216"/>
        <v>28649597</v>
      </c>
      <c r="CQ66" s="540">
        <f t="shared" si="212"/>
        <v>28649597</v>
      </c>
      <c r="CR66" s="519"/>
      <c r="CS66" s="519"/>
      <c r="CT66" s="519"/>
      <c r="CU66" s="519"/>
      <c r="CV66" s="519"/>
    </row>
    <row r="67" spans="1:100" ht="60" x14ac:dyDescent="0.2">
      <c r="A67" s="291" t="s">
        <v>359</v>
      </c>
      <c r="B67" s="292" t="s">
        <v>360</v>
      </c>
      <c r="C67" s="296" t="s">
        <v>153</v>
      </c>
      <c r="D67" s="287"/>
      <c r="E67" s="326"/>
      <c r="F67" s="294"/>
      <c r="G67" s="294"/>
      <c r="H67" s="294"/>
      <c r="I67" s="539"/>
      <c r="J67" s="326"/>
      <c r="K67" s="294"/>
      <c r="L67" s="294"/>
      <c r="M67" s="294"/>
      <c r="N67" s="539"/>
      <c r="O67" s="326"/>
      <c r="P67" s="326"/>
      <c r="Q67" s="326"/>
      <c r="R67" s="326"/>
      <c r="S67" s="539"/>
      <c r="T67" s="326"/>
      <c r="U67" s="295"/>
      <c r="V67" s="294"/>
      <c r="W67" s="294"/>
      <c r="X67" s="539"/>
      <c r="Y67" s="326"/>
      <c r="Z67" s="294">
        <v>4019522</v>
      </c>
      <c r="AA67" s="294">
        <v>4019522</v>
      </c>
      <c r="AB67" s="294">
        <v>4019522</v>
      </c>
      <c r="AC67" s="539">
        <v>4019522</v>
      </c>
      <c r="AD67" s="294"/>
      <c r="AE67" s="295"/>
      <c r="AF67" s="294"/>
      <c r="AG67" s="294"/>
      <c r="AH67" s="539"/>
      <c r="AI67" s="294"/>
      <c r="AJ67" s="295"/>
      <c r="AK67" s="294"/>
      <c r="AL67" s="294"/>
      <c r="AM67" s="539"/>
      <c r="AN67" s="294"/>
      <c r="AO67" s="295"/>
      <c r="AP67" s="294"/>
      <c r="AQ67" s="294"/>
      <c r="AR67" s="539"/>
      <c r="AS67" s="294"/>
      <c r="AT67" s="295"/>
      <c r="AU67" s="294"/>
      <c r="AV67" s="294"/>
      <c r="AW67" s="291" t="s">
        <v>359</v>
      </c>
      <c r="AX67" s="292" t="s">
        <v>360</v>
      </c>
      <c r="AY67" s="294"/>
      <c r="AZ67" s="294"/>
      <c r="BA67" s="294"/>
      <c r="BB67" s="294"/>
      <c r="BC67" s="539"/>
      <c r="BD67" s="295"/>
      <c r="BE67" s="295"/>
      <c r="BF67" s="295"/>
      <c r="BG67" s="295"/>
      <c r="BH67" s="540"/>
      <c r="BI67" s="295"/>
      <c r="BJ67" s="295"/>
      <c r="BK67" s="294"/>
      <c r="BL67" s="294"/>
      <c r="BM67" s="539"/>
      <c r="BN67" s="295"/>
      <c r="BO67" s="295"/>
      <c r="BP67" s="294"/>
      <c r="BQ67" s="294"/>
      <c r="BR67" s="539"/>
      <c r="BS67" s="295"/>
      <c r="BT67" s="295"/>
      <c r="BU67" s="294"/>
      <c r="BV67" s="294"/>
      <c r="BW67" s="539"/>
      <c r="BX67" s="295"/>
      <c r="BY67" s="295"/>
      <c r="BZ67" s="294"/>
      <c r="CA67" s="294"/>
      <c r="CB67" s="539"/>
      <c r="CC67" s="295"/>
      <c r="CD67" s="295"/>
      <c r="CE67" s="294"/>
      <c r="CF67" s="294"/>
      <c r="CG67" s="539"/>
      <c r="CH67" s="295"/>
      <c r="CI67" s="295"/>
      <c r="CJ67" s="294"/>
      <c r="CK67" s="294"/>
      <c r="CL67" s="539"/>
      <c r="CM67" s="295">
        <f t="shared" si="213"/>
        <v>0</v>
      </c>
      <c r="CN67" s="295">
        <f t="shared" si="214"/>
        <v>4019522</v>
      </c>
      <c r="CO67" s="295">
        <f t="shared" si="215"/>
        <v>4019522</v>
      </c>
      <c r="CP67" s="295">
        <f t="shared" si="216"/>
        <v>4019522</v>
      </c>
      <c r="CQ67" s="540">
        <f t="shared" si="212"/>
        <v>4019522</v>
      </c>
      <c r="CR67" s="519"/>
      <c r="CS67" s="519"/>
      <c r="CT67" s="519"/>
      <c r="CU67" s="519"/>
      <c r="CV67" s="519"/>
    </row>
    <row r="68" spans="1:100" ht="30" customHeight="1" x14ac:dyDescent="0.2">
      <c r="A68" s="291" t="s">
        <v>444</v>
      </c>
      <c r="B68" s="292" t="s">
        <v>476</v>
      </c>
      <c r="C68" s="292" t="s">
        <v>153</v>
      </c>
      <c r="D68" s="293"/>
      <c r="E68" s="326"/>
      <c r="F68" s="294"/>
      <c r="G68" s="294"/>
      <c r="H68" s="294"/>
      <c r="I68" s="539"/>
      <c r="J68" s="326"/>
      <c r="K68" s="294"/>
      <c r="L68" s="294"/>
      <c r="M68" s="294"/>
      <c r="N68" s="539"/>
      <c r="O68" s="326"/>
      <c r="P68" s="326"/>
      <c r="Q68" s="326"/>
      <c r="R68" s="326"/>
      <c r="S68" s="539"/>
      <c r="T68" s="326"/>
      <c r="U68" s="295"/>
      <c r="V68" s="294"/>
      <c r="W68" s="294"/>
      <c r="X68" s="539"/>
      <c r="Y68" s="326"/>
      <c r="Z68" s="295"/>
      <c r="AA68" s="294"/>
      <c r="AB68" s="294"/>
      <c r="AC68" s="539"/>
      <c r="AD68" s="294"/>
      <c r="AE68" s="295"/>
      <c r="AF68" s="294"/>
      <c r="AG68" s="294"/>
      <c r="AH68" s="539"/>
      <c r="AI68" s="294"/>
      <c r="AJ68" s="295"/>
      <c r="AK68" s="294"/>
      <c r="AL68" s="294"/>
      <c r="AM68" s="539"/>
      <c r="AN68" s="294"/>
      <c r="AO68" s="295"/>
      <c r="AP68" s="294"/>
      <c r="AQ68" s="294"/>
      <c r="AR68" s="539"/>
      <c r="AS68" s="294"/>
      <c r="AT68" s="295"/>
      <c r="AU68" s="294"/>
      <c r="AV68" s="294"/>
      <c r="AW68" s="291" t="s">
        <v>444</v>
      </c>
      <c r="AX68" s="292" t="s">
        <v>476</v>
      </c>
      <c r="AY68" s="294"/>
      <c r="AZ68" s="294"/>
      <c r="BA68" s="294"/>
      <c r="BB68" s="294"/>
      <c r="BC68" s="539"/>
      <c r="BD68" s="295"/>
      <c r="BE68" s="295"/>
      <c r="BF68" s="295"/>
      <c r="BG68" s="295"/>
      <c r="BH68" s="540"/>
      <c r="BI68" s="295"/>
      <c r="BJ68" s="295"/>
      <c r="BK68" s="294"/>
      <c r="BL68" s="294"/>
      <c r="BM68" s="539"/>
      <c r="BN68" s="295"/>
      <c r="BO68" s="295"/>
      <c r="BP68" s="294"/>
      <c r="BQ68" s="294"/>
      <c r="BR68" s="539"/>
      <c r="BS68" s="295"/>
      <c r="BT68" s="295"/>
      <c r="BU68" s="294"/>
      <c r="BV68" s="294"/>
      <c r="BW68" s="539"/>
      <c r="BX68" s="295"/>
      <c r="BY68" s="295"/>
      <c r="BZ68" s="294"/>
      <c r="CA68" s="294"/>
      <c r="CB68" s="539"/>
      <c r="CC68" s="295"/>
      <c r="CD68" s="295"/>
      <c r="CE68" s="294"/>
      <c r="CF68" s="294"/>
      <c r="CG68" s="539"/>
      <c r="CH68" s="295"/>
      <c r="CI68" s="295"/>
      <c r="CJ68" s="294"/>
      <c r="CK68" s="294"/>
      <c r="CL68" s="539"/>
      <c r="CM68" s="295">
        <f t="shared" si="213"/>
        <v>0</v>
      </c>
      <c r="CN68" s="295">
        <f t="shared" si="214"/>
        <v>0</v>
      </c>
      <c r="CO68" s="295">
        <f t="shared" si="215"/>
        <v>0</v>
      </c>
      <c r="CP68" s="295">
        <f t="shared" si="216"/>
        <v>0</v>
      </c>
      <c r="CQ68" s="540">
        <f t="shared" si="212"/>
        <v>0</v>
      </c>
      <c r="CR68" s="519"/>
      <c r="CS68" s="519"/>
      <c r="CT68" s="519"/>
      <c r="CU68" s="519"/>
      <c r="CV68" s="519"/>
    </row>
    <row r="69" spans="1:100" ht="60" x14ac:dyDescent="0.2">
      <c r="A69" s="291" t="s">
        <v>413</v>
      </c>
      <c r="B69" s="292" t="s">
        <v>445</v>
      </c>
      <c r="C69" s="292" t="s">
        <v>153</v>
      </c>
      <c r="D69" s="293">
        <v>11</v>
      </c>
      <c r="E69" s="326">
        <v>37964427</v>
      </c>
      <c r="F69" s="294">
        <v>38613915</v>
      </c>
      <c r="G69" s="294">
        <v>39379638</v>
      </c>
      <c r="H69" s="294">
        <v>40556431</v>
      </c>
      <c r="I69" s="539">
        <v>40556431</v>
      </c>
      <c r="J69" s="326">
        <v>10193697</v>
      </c>
      <c r="K69" s="294">
        <v>10336580</v>
      </c>
      <c r="L69" s="294">
        <v>10505039</v>
      </c>
      <c r="M69" s="294">
        <v>9214005</v>
      </c>
      <c r="N69" s="539">
        <v>9214005</v>
      </c>
      <c r="O69" s="326">
        <v>571500</v>
      </c>
      <c r="P69" s="326">
        <v>571500</v>
      </c>
      <c r="Q69" s="326">
        <v>571500</v>
      </c>
      <c r="R69" s="326">
        <v>201790</v>
      </c>
      <c r="S69" s="539">
        <v>201790</v>
      </c>
      <c r="T69" s="326"/>
      <c r="U69" s="295"/>
      <c r="V69" s="294"/>
      <c r="W69" s="294"/>
      <c r="X69" s="539"/>
      <c r="Y69" s="326"/>
      <c r="Z69" s="295"/>
      <c r="AA69" s="294"/>
      <c r="AB69" s="294"/>
      <c r="AC69" s="539"/>
      <c r="AD69" s="294"/>
      <c r="AE69" s="295"/>
      <c r="AF69" s="294"/>
      <c r="AG69" s="294"/>
      <c r="AH69" s="539"/>
      <c r="AI69" s="294"/>
      <c r="AJ69" s="295"/>
      <c r="AK69" s="294"/>
      <c r="AL69" s="294"/>
      <c r="AM69" s="539"/>
      <c r="AN69" s="294"/>
      <c r="AO69" s="295"/>
      <c r="AP69" s="294"/>
      <c r="AQ69" s="294"/>
      <c r="AR69" s="539"/>
      <c r="AS69" s="294"/>
      <c r="AT69" s="295"/>
      <c r="AU69" s="294"/>
      <c r="AV69" s="294"/>
      <c r="AW69" s="291" t="s">
        <v>413</v>
      </c>
      <c r="AX69" s="292" t="s">
        <v>445</v>
      </c>
      <c r="AY69" s="294"/>
      <c r="AZ69" s="294"/>
      <c r="BA69" s="294"/>
      <c r="BB69" s="294"/>
      <c r="BC69" s="539"/>
      <c r="BD69" s="295"/>
      <c r="BE69" s="295"/>
      <c r="BF69" s="295"/>
      <c r="BG69" s="295"/>
      <c r="BH69" s="540"/>
      <c r="BI69" s="295"/>
      <c r="BJ69" s="295"/>
      <c r="BK69" s="294"/>
      <c r="BL69" s="294"/>
      <c r="BM69" s="539"/>
      <c r="BN69" s="295"/>
      <c r="BO69" s="295"/>
      <c r="BP69" s="294"/>
      <c r="BQ69" s="294"/>
      <c r="BR69" s="539"/>
      <c r="BS69" s="295"/>
      <c r="BT69" s="295"/>
      <c r="BU69" s="294"/>
      <c r="BV69" s="294"/>
      <c r="BW69" s="539"/>
      <c r="BX69" s="295"/>
      <c r="BY69" s="295"/>
      <c r="BZ69" s="294"/>
      <c r="CA69" s="294"/>
      <c r="CB69" s="539"/>
      <c r="CC69" s="295"/>
      <c r="CD69" s="295"/>
      <c r="CE69" s="294"/>
      <c r="CF69" s="294"/>
      <c r="CG69" s="539"/>
      <c r="CH69" s="295"/>
      <c r="CI69" s="295"/>
      <c r="CJ69" s="294"/>
      <c r="CK69" s="294"/>
      <c r="CL69" s="539"/>
      <c r="CM69" s="295">
        <f t="shared" si="213"/>
        <v>48729624</v>
      </c>
      <c r="CN69" s="295">
        <f t="shared" si="214"/>
        <v>49521995</v>
      </c>
      <c r="CO69" s="295">
        <f t="shared" si="215"/>
        <v>50456177</v>
      </c>
      <c r="CP69" s="295">
        <f t="shared" si="216"/>
        <v>49972226</v>
      </c>
      <c r="CQ69" s="540">
        <f t="shared" si="212"/>
        <v>49972226</v>
      </c>
      <c r="CR69" s="519"/>
      <c r="CS69" s="519"/>
      <c r="CT69" s="519"/>
      <c r="CU69" s="519"/>
      <c r="CV69" s="519"/>
    </row>
    <row r="70" spans="1:100" ht="60" x14ac:dyDescent="0.2">
      <c r="A70" s="291" t="s">
        <v>415</v>
      </c>
      <c r="B70" s="292" t="s">
        <v>446</v>
      </c>
      <c r="C70" s="292" t="s">
        <v>153</v>
      </c>
      <c r="D70" s="293">
        <v>3</v>
      </c>
      <c r="E70" s="326">
        <v>5765527</v>
      </c>
      <c r="F70" s="326">
        <v>5765527</v>
      </c>
      <c r="G70" s="326">
        <v>5860727</v>
      </c>
      <c r="H70" s="326">
        <v>6415129</v>
      </c>
      <c r="I70" s="539">
        <v>6415129</v>
      </c>
      <c r="J70" s="326">
        <v>1421389</v>
      </c>
      <c r="K70" s="326">
        <v>1421389</v>
      </c>
      <c r="L70" s="326">
        <v>1442333</v>
      </c>
      <c r="M70" s="326">
        <v>2516749</v>
      </c>
      <c r="N70" s="539">
        <v>2516749</v>
      </c>
      <c r="O70" s="326">
        <v>3652990</v>
      </c>
      <c r="P70" s="326">
        <v>3652990</v>
      </c>
      <c r="Q70" s="326">
        <v>3652990</v>
      </c>
      <c r="R70" s="326">
        <v>7382838</v>
      </c>
      <c r="S70" s="539">
        <v>7382838</v>
      </c>
      <c r="T70" s="326"/>
      <c r="U70" s="295"/>
      <c r="V70" s="326"/>
      <c r="W70" s="326"/>
      <c r="X70" s="539"/>
      <c r="Y70" s="326"/>
      <c r="Z70" s="295"/>
      <c r="AA70" s="326"/>
      <c r="AB70" s="326"/>
      <c r="AC70" s="539"/>
      <c r="AD70" s="294"/>
      <c r="AE70" s="295"/>
      <c r="AF70" s="326"/>
      <c r="AG70" s="326"/>
      <c r="AH70" s="539"/>
      <c r="AI70" s="294"/>
      <c r="AJ70" s="295"/>
      <c r="AK70" s="326"/>
      <c r="AL70" s="326"/>
      <c r="AM70" s="539"/>
      <c r="AN70" s="294"/>
      <c r="AO70" s="295"/>
      <c r="AP70" s="326"/>
      <c r="AQ70" s="326"/>
      <c r="AR70" s="539"/>
      <c r="AS70" s="294"/>
      <c r="AT70" s="295"/>
      <c r="AU70" s="326"/>
      <c r="AV70" s="326"/>
      <c r="AW70" s="291" t="s">
        <v>415</v>
      </c>
      <c r="AX70" s="292" t="s">
        <v>446</v>
      </c>
      <c r="AY70" s="294">
        <v>3200000</v>
      </c>
      <c r="AZ70" s="294">
        <v>3200000</v>
      </c>
      <c r="BA70" s="294">
        <v>3185780</v>
      </c>
      <c r="BB70" s="294">
        <v>3095880</v>
      </c>
      <c r="BC70" s="539">
        <v>1528206</v>
      </c>
      <c r="BD70" s="295"/>
      <c r="BE70" s="295"/>
      <c r="BF70" s="295"/>
      <c r="BG70" s="295"/>
      <c r="BH70" s="540"/>
      <c r="BI70" s="295"/>
      <c r="BJ70" s="295"/>
      <c r="BK70" s="326"/>
      <c r="BL70" s="326"/>
      <c r="BM70" s="539"/>
      <c r="BN70" s="295"/>
      <c r="BO70" s="295"/>
      <c r="BP70" s="326"/>
      <c r="BQ70" s="326"/>
      <c r="BR70" s="539"/>
      <c r="BS70" s="295"/>
      <c r="BT70" s="295"/>
      <c r="BU70" s="326"/>
      <c r="BV70" s="326"/>
      <c r="BW70" s="539"/>
      <c r="BX70" s="295"/>
      <c r="BY70" s="295"/>
      <c r="BZ70" s="326"/>
      <c r="CA70" s="326"/>
      <c r="CB70" s="539"/>
      <c r="CC70" s="295"/>
      <c r="CD70" s="295"/>
      <c r="CE70" s="326"/>
      <c r="CF70" s="326"/>
      <c r="CG70" s="539"/>
      <c r="CH70" s="295"/>
      <c r="CI70" s="295"/>
      <c r="CJ70" s="326"/>
      <c r="CK70" s="326"/>
      <c r="CL70" s="539"/>
      <c r="CM70" s="295">
        <f t="shared" si="213"/>
        <v>14039906</v>
      </c>
      <c r="CN70" s="295">
        <f t="shared" si="214"/>
        <v>14039906</v>
      </c>
      <c r="CO70" s="295">
        <f t="shared" si="215"/>
        <v>14141830</v>
      </c>
      <c r="CP70" s="295">
        <f t="shared" si="216"/>
        <v>19410596</v>
      </c>
      <c r="CQ70" s="540">
        <f t="shared" si="212"/>
        <v>17842922</v>
      </c>
      <c r="CR70" s="519"/>
      <c r="CS70" s="519"/>
      <c r="CT70" s="519"/>
      <c r="CU70" s="519"/>
      <c r="CV70" s="519"/>
    </row>
    <row r="71" spans="1:100" ht="32.25" customHeight="1" x14ac:dyDescent="0.2">
      <c r="A71" s="291" t="s">
        <v>416</v>
      </c>
      <c r="B71" s="292" t="s">
        <v>417</v>
      </c>
      <c r="C71" s="292" t="s">
        <v>153</v>
      </c>
      <c r="D71" s="293">
        <v>7</v>
      </c>
      <c r="E71" s="326">
        <v>6300707</v>
      </c>
      <c r="F71" s="326">
        <v>6300707</v>
      </c>
      <c r="G71" s="326">
        <v>6300707</v>
      </c>
      <c r="H71" s="326">
        <v>7504350</v>
      </c>
      <c r="I71" s="539">
        <v>7504350</v>
      </c>
      <c r="J71" s="326">
        <v>1459833</v>
      </c>
      <c r="K71" s="326">
        <v>1459833</v>
      </c>
      <c r="L71" s="326">
        <v>1459833</v>
      </c>
      <c r="M71" s="326">
        <v>1728483</v>
      </c>
      <c r="N71" s="539">
        <v>1728483</v>
      </c>
      <c r="O71" s="326">
        <v>16126122</v>
      </c>
      <c r="P71" s="326">
        <v>16126122</v>
      </c>
      <c r="Q71" s="326">
        <v>16126122</v>
      </c>
      <c r="R71" s="326">
        <v>19416410</v>
      </c>
      <c r="S71" s="539">
        <v>19416410</v>
      </c>
      <c r="T71" s="326"/>
      <c r="U71" s="295"/>
      <c r="V71" s="326"/>
      <c r="W71" s="326"/>
      <c r="X71" s="539"/>
      <c r="Y71" s="326"/>
      <c r="Z71" s="295"/>
      <c r="AA71" s="326"/>
      <c r="AB71" s="326"/>
      <c r="AC71" s="539"/>
      <c r="AD71" s="294"/>
      <c r="AE71" s="295"/>
      <c r="AF71" s="326"/>
      <c r="AG71" s="326"/>
      <c r="AH71" s="539"/>
      <c r="AI71" s="294"/>
      <c r="AJ71" s="295"/>
      <c r="AK71" s="326"/>
      <c r="AL71" s="326"/>
      <c r="AM71" s="539"/>
      <c r="AN71" s="294"/>
      <c r="AO71" s="295"/>
      <c r="AP71" s="326"/>
      <c r="AQ71" s="326"/>
      <c r="AR71" s="539"/>
      <c r="AS71" s="294"/>
      <c r="AT71" s="295"/>
      <c r="AU71" s="326"/>
      <c r="AV71" s="326"/>
      <c r="AW71" s="291" t="s">
        <v>416</v>
      </c>
      <c r="AX71" s="292" t="s">
        <v>417</v>
      </c>
      <c r="AY71" s="294"/>
      <c r="AZ71" s="294"/>
      <c r="BA71" s="294"/>
      <c r="BB71" s="294">
        <v>89900</v>
      </c>
      <c r="BC71" s="539">
        <v>89900</v>
      </c>
      <c r="BD71" s="295"/>
      <c r="BE71" s="295"/>
      <c r="BF71" s="295"/>
      <c r="BG71" s="295"/>
      <c r="BH71" s="540"/>
      <c r="BI71" s="295"/>
      <c r="BJ71" s="295"/>
      <c r="BK71" s="326"/>
      <c r="BL71" s="326"/>
      <c r="BM71" s="539"/>
      <c r="BN71" s="295"/>
      <c r="BO71" s="295"/>
      <c r="BP71" s="326"/>
      <c r="BQ71" s="326"/>
      <c r="BR71" s="539"/>
      <c r="BS71" s="295"/>
      <c r="BT71" s="295"/>
      <c r="BU71" s="326"/>
      <c r="BV71" s="326"/>
      <c r="BW71" s="539"/>
      <c r="BX71" s="295"/>
      <c r="BY71" s="295"/>
      <c r="BZ71" s="326"/>
      <c r="CA71" s="326"/>
      <c r="CB71" s="539"/>
      <c r="CC71" s="295"/>
      <c r="CD71" s="295"/>
      <c r="CE71" s="326"/>
      <c r="CF71" s="326"/>
      <c r="CG71" s="539"/>
      <c r="CH71" s="295"/>
      <c r="CI71" s="295"/>
      <c r="CJ71" s="326"/>
      <c r="CK71" s="326"/>
      <c r="CL71" s="539"/>
      <c r="CM71" s="295">
        <f t="shared" si="213"/>
        <v>23886662</v>
      </c>
      <c r="CN71" s="295">
        <f t="shared" si="214"/>
        <v>23886662</v>
      </c>
      <c r="CO71" s="295">
        <f t="shared" si="215"/>
        <v>23886662</v>
      </c>
      <c r="CP71" s="295">
        <f t="shared" si="216"/>
        <v>28739143</v>
      </c>
      <c r="CQ71" s="540">
        <f t="shared" si="212"/>
        <v>28739143</v>
      </c>
      <c r="CR71" s="519"/>
      <c r="CS71" s="519"/>
      <c r="CT71" s="519"/>
      <c r="CU71" s="519"/>
      <c r="CV71" s="519"/>
    </row>
    <row r="72" spans="1:100" ht="28.5" customHeight="1" x14ac:dyDescent="0.2">
      <c r="A72" s="291" t="s">
        <v>447</v>
      </c>
      <c r="B72" s="292" t="s">
        <v>448</v>
      </c>
      <c r="C72" s="292" t="s">
        <v>153</v>
      </c>
      <c r="D72" s="293"/>
      <c r="E72" s="326">
        <v>2064009</v>
      </c>
      <c r="F72" s="326">
        <v>2064009</v>
      </c>
      <c r="G72" s="326">
        <v>2064009</v>
      </c>
      <c r="H72" s="326">
        <v>600453</v>
      </c>
      <c r="I72" s="539">
        <v>600453</v>
      </c>
      <c r="J72" s="326">
        <v>472291</v>
      </c>
      <c r="K72" s="326">
        <v>472291</v>
      </c>
      <c r="L72" s="326">
        <v>472291</v>
      </c>
      <c r="M72" s="326">
        <v>135545</v>
      </c>
      <c r="N72" s="539">
        <v>135545</v>
      </c>
      <c r="O72" s="326">
        <v>3391831</v>
      </c>
      <c r="P72" s="326">
        <v>3391831</v>
      </c>
      <c r="Q72" s="326">
        <v>3391831</v>
      </c>
      <c r="R72" s="326">
        <v>1797515</v>
      </c>
      <c r="S72" s="539">
        <v>1797515</v>
      </c>
      <c r="T72" s="326"/>
      <c r="U72" s="295"/>
      <c r="V72" s="326"/>
      <c r="W72" s="326"/>
      <c r="X72" s="539"/>
      <c r="Y72" s="326"/>
      <c r="Z72" s="295"/>
      <c r="AA72" s="326"/>
      <c r="AB72" s="326"/>
      <c r="AC72" s="539"/>
      <c r="AD72" s="294"/>
      <c r="AE72" s="295"/>
      <c r="AF72" s="326"/>
      <c r="AG72" s="326"/>
      <c r="AH72" s="539"/>
      <c r="AI72" s="294"/>
      <c r="AJ72" s="295"/>
      <c r="AK72" s="326"/>
      <c r="AL72" s="326"/>
      <c r="AM72" s="539"/>
      <c r="AN72" s="294"/>
      <c r="AO72" s="295"/>
      <c r="AP72" s="326"/>
      <c r="AQ72" s="326"/>
      <c r="AR72" s="539"/>
      <c r="AS72" s="294"/>
      <c r="AT72" s="295"/>
      <c r="AU72" s="326"/>
      <c r="AV72" s="326"/>
      <c r="AW72" s="291" t="s">
        <v>447</v>
      </c>
      <c r="AX72" s="292" t="s">
        <v>448</v>
      </c>
      <c r="AY72" s="294"/>
      <c r="AZ72" s="294"/>
      <c r="BA72" s="294"/>
      <c r="BB72" s="294"/>
      <c r="BC72" s="539"/>
      <c r="BD72" s="295"/>
      <c r="BE72" s="295"/>
      <c r="BF72" s="295"/>
      <c r="BG72" s="295"/>
      <c r="BH72" s="540"/>
      <c r="BI72" s="295"/>
      <c r="BJ72" s="295"/>
      <c r="BK72" s="326"/>
      <c r="BL72" s="326"/>
      <c r="BM72" s="539"/>
      <c r="BN72" s="295"/>
      <c r="BO72" s="295"/>
      <c r="BP72" s="326"/>
      <c r="BQ72" s="326"/>
      <c r="BR72" s="539"/>
      <c r="BS72" s="295"/>
      <c r="BT72" s="295"/>
      <c r="BU72" s="326"/>
      <c r="BV72" s="326"/>
      <c r="BW72" s="539"/>
      <c r="BX72" s="295"/>
      <c r="BY72" s="295"/>
      <c r="BZ72" s="326"/>
      <c r="CA72" s="326"/>
      <c r="CB72" s="539"/>
      <c r="CC72" s="295"/>
      <c r="CD72" s="295"/>
      <c r="CE72" s="326"/>
      <c r="CF72" s="326"/>
      <c r="CG72" s="539"/>
      <c r="CH72" s="295"/>
      <c r="CI72" s="295"/>
      <c r="CJ72" s="326"/>
      <c r="CK72" s="326"/>
      <c r="CL72" s="539"/>
      <c r="CM72" s="295">
        <f t="shared" si="213"/>
        <v>5928131</v>
      </c>
      <c r="CN72" s="295">
        <f t="shared" si="214"/>
        <v>5928131</v>
      </c>
      <c r="CO72" s="295">
        <f t="shared" si="215"/>
        <v>5928131</v>
      </c>
      <c r="CP72" s="295">
        <f t="shared" si="216"/>
        <v>2533513</v>
      </c>
      <c r="CQ72" s="540">
        <f t="shared" si="212"/>
        <v>2533513</v>
      </c>
      <c r="CR72" s="519"/>
      <c r="CS72" s="519"/>
      <c r="CT72" s="519"/>
      <c r="CU72" s="519"/>
      <c r="CV72" s="519"/>
    </row>
    <row r="73" spans="1:100" ht="45" x14ac:dyDescent="0.2">
      <c r="A73" s="291" t="s">
        <v>517</v>
      </c>
      <c r="B73" s="292" t="s">
        <v>421</v>
      </c>
      <c r="C73" s="292" t="s">
        <v>153</v>
      </c>
      <c r="D73" s="293">
        <v>8</v>
      </c>
      <c r="E73" s="326">
        <v>17483238</v>
      </c>
      <c r="F73" s="294">
        <v>18820332</v>
      </c>
      <c r="G73" s="294">
        <v>19692821</v>
      </c>
      <c r="H73" s="294">
        <v>21273800</v>
      </c>
      <c r="I73" s="539">
        <v>21273800</v>
      </c>
      <c r="J73" s="326">
        <v>3777045</v>
      </c>
      <c r="K73" s="294">
        <v>4071206</v>
      </c>
      <c r="L73" s="294">
        <v>4263154</v>
      </c>
      <c r="M73" s="294">
        <v>4693950</v>
      </c>
      <c r="N73" s="539">
        <v>4693950</v>
      </c>
      <c r="O73" s="326">
        <v>2186540</v>
      </c>
      <c r="P73" s="326">
        <v>2186540</v>
      </c>
      <c r="Q73" s="326">
        <v>2186540</v>
      </c>
      <c r="R73" s="326">
        <v>997925</v>
      </c>
      <c r="S73" s="539">
        <v>997925</v>
      </c>
      <c r="T73" s="326"/>
      <c r="U73" s="295"/>
      <c r="V73" s="294"/>
      <c r="W73" s="294"/>
      <c r="X73" s="539"/>
      <c r="Y73" s="326"/>
      <c r="Z73" s="295"/>
      <c r="AA73" s="294"/>
      <c r="AB73" s="294"/>
      <c r="AC73" s="539"/>
      <c r="AD73" s="294"/>
      <c r="AE73" s="295"/>
      <c r="AF73" s="294"/>
      <c r="AG73" s="294"/>
      <c r="AH73" s="539"/>
      <c r="AI73" s="294"/>
      <c r="AJ73" s="295"/>
      <c r="AK73" s="294"/>
      <c r="AL73" s="294"/>
      <c r="AM73" s="539"/>
      <c r="AN73" s="294"/>
      <c r="AO73" s="295"/>
      <c r="AP73" s="294"/>
      <c r="AQ73" s="294"/>
      <c r="AR73" s="539"/>
      <c r="AS73" s="294"/>
      <c r="AT73" s="295"/>
      <c r="AU73" s="294"/>
      <c r="AV73" s="294"/>
      <c r="AW73" s="291" t="s">
        <v>517</v>
      </c>
      <c r="AX73" s="292" t="s">
        <v>421</v>
      </c>
      <c r="AY73" s="294">
        <v>300000</v>
      </c>
      <c r="AZ73" s="294">
        <v>300000</v>
      </c>
      <c r="BA73" s="294">
        <v>300000</v>
      </c>
      <c r="BB73" s="294">
        <v>300000</v>
      </c>
      <c r="BC73" s="539">
        <v>37899</v>
      </c>
      <c r="BD73" s="295"/>
      <c r="BE73" s="295"/>
      <c r="BF73" s="295"/>
      <c r="BG73" s="295"/>
      <c r="BH73" s="540"/>
      <c r="BI73" s="295"/>
      <c r="BJ73" s="295"/>
      <c r="BK73" s="294"/>
      <c r="BL73" s="294"/>
      <c r="BM73" s="539"/>
      <c r="BN73" s="295"/>
      <c r="BO73" s="295"/>
      <c r="BP73" s="294"/>
      <c r="BQ73" s="294"/>
      <c r="BR73" s="539"/>
      <c r="BS73" s="295"/>
      <c r="BT73" s="295"/>
      <c r="BU73" s="294"/>
      <c r="BV73" s="294"/>
      <c r="BW73" s="539"/>
      <c r="BX73" s="295"/>
      <c r="BY73" s="295"/>
      <c r="BZ73" s="294"/>
      <c r="CA73" s="294"/>
      <c r="CB73" s="539"/>
      <c r="CC73" s="295"/>
      <c r="CD73" s="295"/>
      <c r="CE73" s="294"/>
      <c r="CF73" s="294"/>
      <c r="CG73" s="539"/>
      <c r="CH73" s="295"/>
      <c r="CI73" s="295"/>
      <c r="CJ73" s="294"/>
      <c r="CK73" s="294"/>
      <c r="CL73" s="539"/>
      <c r="CM73" s="295">
        <f t="shared" si="213"/>
        <v>23746823</v>
      </c>
      <c r="CN73" s="295">
        <f t="shared" si="214"/>
        <v>25378078</v>
      </c>
      <c r="CO73" s="295">
        <f t="shared" si="215"/>
        <v>26442515</v>
      </c>
      <c r="CP73" s="295">
        <f t="shared" si="216"/>
        <v>27265675</v>
      </c>
      <c r="CQ73" s="540">
        <f t="shared" si="212"/>
        <v>27003574</v>
      </c>
      <c r="CR73" s="519"/>
      <c r="CS73" s="519"/>
      <c r="CT73" s="519"/>
      <c r="CU73" s="519"/>
      <c r="CV73" s="519"/>
    </row>
    <row r="74" spans="1:100" ht="21" customHeight="1" x14ac:dyDescent="0.2">
      <c r="A74" s="291" t="s">
        <v>422</v>
      </c>
      <c r="B74" s="292" t="s">
        <v>423</v>
      </c>
      <c r="C74" s="292" t="s">
        <v>153</v>
      </c>
      <c r="D74" s="293"/>
      <c r="E74" s="326"/>
      <c r="F74" s="294"/>
      <c r="G74" s="294"/>
      <c r="H74" s="294">
        <v>643341</v>
      </c>
      <c r="I74" s="539">
        <v>643341</v>
      </c>
      <c r="J74" s="326"/>
      <c r="K74" s="294"/>
      <c r="L74" s="294"/>
      <c r="M74" s="294">
        <v>145226</v>
      </c>
      <c r="N74" s="539">
        <v>145226</v>
      </c>
      <c r="O74" s="326">
        <v>2377456</v>
      </c>
      <c r="P74" s="326">
        <v>2377456</v>
      </c>
      <c r="Q74" s="326">
        <v>2377456</v>
      </c>
      <c r="R74" s="326">
        <v>1925909</v>
      </c>
      <c r="S74" s="539">
        <v>1925909</v>
      </c>
      <c r="T74" s="326"/>
      <c r="U74" s="295"/>
      <c r="V74" s="294"/>
      <c r="W74" s="294"/>
      <c r="X74" s="539"/>
      <c r="Y74" s="326"/>
      <c r="Z74" s="295"/>
      <c r="AA74" s="294"/>
      <c r="AB74" s="294"/>
      <c r="AC74" s="539"/>
      <c r="AD74" s="294"/>
      <c r="AE74" s="295"/>
      <c r="AF74" s="294"/>
      <c r="AG74" s="294"/>
      <c r="AH74" s="539"/>
      <c r="AI74" s="294"/>
      <c r="AJ74" s="295"/>
      <c r="AK74" s="294"/>
      <c r="AL74" s="294"/>
      <c r="AM74" s="539"/>
      <c r="AN74" s="294"/>
      <c r="AO74" s="295"/>
      <c r="AP74" s="294"/>
      <c r="AQ74" s="294"/>
      <c r="AR74" s="539"/>
      <c r="AS74" s="294"/>
      <c r="AT74" s="295"/>
      <c r="AU74" s="294"/>
      <c r="AV74" s="294"/>
      <c r="AW74" s="291" t="s">
        <v>422</v>
      </c>
      <c r="AX74" s="292" t="s">
        <v>423</v>
      </c>
      <c r="AY74" s="294"/>
      <c r="AZ74" s="295"/>
      <c r="BA74" s="295"/>
      <c r="BB74" s="295"/>
      <c r="BC74" s="540"/>
      <c r="BD74" s="295"/>
      <c r="BE74" s="295"/>
      <c r="BF74" s="295"/>
      <c r="BG74" s="295"/>
      <c r="BH74" s="540"/>
      <c r="BI74" s="295"/>
      <c r="BJ74" s="295"/>
      <c r="BK74" s="294"/>
      <c r="BL74" s="294"/>
      <c r="BM74" s="539"/>
      <c r="BN74" s="295"/>
      <c r="BO74" s="295"/>
      <c r="BP74" s="294"/>
      <c r="BQ74" s="294"/>
      <c r="BR74" s="539"/>
      <c r="BS74" s="295"/>
      <c r="BT74" s="295"/>
      <c r="BU74" s="294"/>
      <c r="BV74" s="294"/>
      <c r="BW74" s="539"/>
      <c r="BX74" s="295"/>
      <c r="BY74" s="295"/>
      <c r="BZ74" s="294"/>
      <c r="CA74" s="294"/>
      <c r="CB74" s="539"/>
      <c r="CC74" s="295"/>
      <c r="CD74" s="295"/>
      <c r="CE74" s="294"/>
      <c r="CF74" s="294"/>
      <c r="CG74" s="539"/>
      <c r="CH74" s="295"/>
      <c r="CI74" s="295"/>
      <c r="CJ74" s="294"/>
      <c r="CK74" s="294"/>
      <c r="CL74" s="539"/>
      <c r="CM74" s="295">
        <f t="shared" si="213"/>
        <v>2377456</v>
      </c>
      <c r="CN74" s="295">
        <f t="shared" si="214"/>
        <v>2377456</v>
      </c>
      <c r="CO74" s="295">
        <f t="shared" si="215"/>
        <v>2377456</v>
      </c>
      <c r="CP74" s="295">
        <f t="shared" si="216"/>
        <v>2714476</v>
      </c>
      <c r="CQ74" s="540">
        <f t="shared" si="212"/>
        <v>2714476</v>
      </c>
      <c r="CR74" s="519"/>
      <c r="CS74" s="519"/>
      <c r="CT74" s="519"/>
      <c r="CU74" s="519"/>
      <c r="CV74" s="519"/>
    </row>
    <row r="75" spans="1:100" ht="24" customHeight="1" x14ac:dyDescent="0.2">
      <c r="A75" s="291" t="s">
        <v>449</v>
      </c>
      <c r="B75" s="292" t="s">
        <v>477</v>
      </c>
      <c r="C75" s="292" t="s">
        <v>153</v>
      </c>
      <c r="D75" s="293"/>
      <c r="E75" s="326"/>
      <c r="F75" s="294"/>
      <c r="G75" s="294"/>
      <c r="H75" s="294"/>
      <c r="I75" s="539"/>
      <c r="J75" s="326"/>
      <c r="K75" s="294"/>
      <c r="L75" s="294"/>
      <c r="M75" s="294"/>
      <c r="N75" s="539"/>
      <c r="O75" s="326"/>
      <c r="P75" s="295"/>
      <c r="Q75" s="295"/>
      <c r="R75" s="295"/>
      <c r="S75" s="540"/>
      <c r="T75" s="326"/>
      <c r="U75" s="295"/>
      <c r="V75" s="294"/>
      <c r="W75" s="294"/>
      <c r="X75" s="539"/>
      <c r="Y75" s="326"/>
      <c r="Z75" s="295"/>
      <c r="AA75" s="294"/>
      <c r="AB75" s="294"/>
      <c r="AC75" s="539"/>
      <c r="AD75" s="294"/>
      <c r="AE75" s="295"/>
      <c r="AF75" s="294"/>
      <c r="AG75" s="294"/>
      <c r="AH75" s="539"/>
      <c r="AI75" s="294"/>
      <c r="AJ75" s="295"/>
      <c r="AK75" s="294"/>
      <c r="AL75" s="294"/>
      <c r="AM75" s="539"/>
      <c r="AN75" s="294"/>
      <c r="AO75" s="295"/>
      <c r="AP75" s="294"/>
      <c r="AQ75" s="294"/>
      <c r="AR75" s="539"/>
      <c r="AS75" s="294"/>
      <c r="AT75" s="295"/>
      <c r="AU75" s="294"/>
      <c r="AV75" s="294"/>
      <c r="AW75" s="291" t="s">
        <v>449</v>
      </c>
      <c r="AX75" s="292" t="s">
        <v>477</v>
      </c>
      <c r="AY75" s="294"/>
      <c r="AZ75" s="295"/>
      <c r="BA75" s="295"/>
      <c r="BB75" s="295"/>
      <c r="BC75" s="540"/>
      <c r="BD75" s="295"/>
      <c r="BE75" s="295"/>
      <c r="BF75" s="295"/>
      <c r="BG75" s="295"/>
      <c r="BH75" s="540"/>
      <c r="BI75" s="295"/>
      <c r="BJ75" s="295"/>
      <c r="BK75" s="294"/>
      <c r="BL75" s="294"/>
      <c r="BM75" s="539"/>
      <c r="BN75" s="295"/>
      <c r="BO75" s="295"/>
      <c r="BP75" s="294"/>
      <c r="BQ75" s="294"/>
      <c r="BR75" s="539"/>
      <c r="BS75" s="295"/>
      <c r="BT75" s="295"/>
      <c r="BU75" s="294"/>
      <c r="BV75" s="294"/>
      <c r="BW75" s="539"/>
      <c r="BX75" s="295"/>
      <c r="BY75" s="295"/>
      <c r="BZ75" s="294"/>
      <c r="CA75" s="294"/>
      <c r="CB75" s="539"/>
      <c r="CC75" s="295"/>
      <c r="CD75" s="295"/>
      <c r="CE75" s="294"/>
      <c r="CF75" s="294"/>
      <c r="CG75" s="539"/>
      <c r="CH75" s="295"/>
      <c r="CI75" s="295"/>
      <c r="CJ75" s="294"/>
      <c r="CK75" s="294"/>
      <c r="CL75" s="539"/>
      <c r="CM75" s="295">
        <f t="shared" si="213"/>
        <v>0</v>
      </c>
      <c r="CN75" s="295">
        <f t="shared" si="214"/>
        <v>0</v>
      </c>
      <c r="CO75" s="295">
        <f t="shared" si="215"/>
        <v>0</v>
      </c>
      <c r="CP75" s="295">
        <f t="shared" si="216"/>
        <v>0</v>
      </c>
      <c r="CQ75" s="540">
        <f t="shared" si="212"/>
        <v>0</v>
      </c>
      <c r="CR75" s="519"/>
      <c r="CS75" s="519"/>
      <c r="CT75" s="519"/>
      <c r="CU75" s="519"/>
      <c r="CV75" s="519"/>
    </row>
    <row r="76" spans="1:100" ht="60" x14ac:dyDescent="0.2">
      <c r="A76" s="319" t="s">
        <v>433</v>
      </c>
      <c r="B76" s="300" t="s">
        <v>434</v>
      </c>
      <c r="C76" s="300" t="s">
        <v>153</v>
      </c>
      <c r="D76" s="301"/>
      <c r="E76" s="298"/>
      <c r="F76" s="313"/>
      <c r="G76" s="313"/>
      <c r="H76" s="313"/>
      <c r="I76" s="540"/>
      <c r="J76" s="298"/>
      <c r="K76" s="313"/>
      <c r="L76" s="313"/>
      <c r="M76" s="313"/>
      <c r="N76" s="540"/>
      <c r="O76" s="298"/>
      <c r="P76" s="313"/>
      <c r="Q76" s="313"/>
      <c r="R76" s="313"/>
      <c r="S76" s="540"/>
      <c r="T76" s="298"/>
      <c r="U76" s="313"/>
      <c r="V76" s="313"/>
      <c r="W76" s="313"/>
      <c r="X76" s="540"/>
      <c r="Y76" s="298"/>
      <c r="Z76" s="313"/>
      <c r="AA76" s="313"/>
      <c r="AB76" s="313"/>
      <c r="AC76" s="540"/>
      <c r="AD76" s="298"/>
      <c r="AE76" s="313"/>
      <c r="AF76" s="313"/>
      <c r="AG76" s="313"/>
      <c r="AH76" s="540"/>
      <c r="AI76" s="298"/>
      <c r="AJ76" s="313"/>
      <c r="AK76" s="313"/>
      <c r="AL76" s="313"/>
      <c r="AM76" s="540"/>
      <c r="AN76" s="298"/>
      <c r="AO76" s="313"/>
      <c r="AP76" s="313"/>
      <c r="AQ76" s="313"/>
      <c r="AR76" s="540"/>
      <c r="AS76" s="298"/>
      <c r="AT76" s="313"/>
      <c r="AU76" s="313"/>
      <c r="AV76" s="313"/>
      <c r="AW76" s="319" t="s">
        <v>433</v>
      </c>
      <c r="AX76" s="300" t="s">
        <v>434</v>
      </c>
      <c r="AY76" s="298"/>
      <c r="AZ76" s="313"/>
      <c r="BA76" s="313"/>
      <c r="BB76" s="313"/>
      <c r="BC76" s="540"/>
      <c r="BD76" s="313"/>
      <c r="BE76" s="313"/>
      <c r="BF76" s="313"/>
      <c r="BG76" s="313"/>
      <c r="BH76" s="540"/>
      <c r="BI76" s="313"/>
      <c r="BJ76" s="313"/>
      <c r="BK76" s="313"/>
      <c r="BL76" s="313"/>
      <c r="BM76" s="540"/>
      <c r="BN76" s="313"/>
      <c r="BO76" s="313"/>
      <c r="BP76" s="313"/>
      <c r="BQ76" s="313"/>
      <c r="BR76" s="540"/>
      <c r="BS76" s="313"/>
      <c r="BT76" s="313"/>
      <c r="BU76" s="313"/>
      <c r="BV76" s="313"/>
      <c r="BW76" s="540"/>
      <c r="BX76" s="313"/>
      <c r="BY76" s="313"/>
      <c r="BZ76" s="313"/>
      <c r="CA76" s="313"/>
      <c r="CB76" s="540"/>
      <c r="CC76" s="313"/>
      <c r="CD76" s="313"/>
      <c r="CE76" s="313"/>
      <c r="CF76" s="313"/>
      <c r="CG76" s="540"/>
      <c r="CH76" s="313"/>
      <c r="CI76" s="313"/>
      <c r="CJ76" s="313"/>
      <c r="CK76" s="313"/>
      <c r="CL76" s="540"/>
      <c r="CM76" s="295">
        <f t="shared" si="213"/>
        <v>0</v>
      </c>
      <c r="CN76" s="295">
        <f t="shared" si="214"/>
        <v>0</v>
      </c>
      <c r="CO76" s="295">
        <f t="shared" si="215"/>
        <v>0</v>
      </c>
      <c r="CP76" s="295">
        <f t="shared" si="216"/>
        <v>0</v>
      </c>
      <c r="CQ76" s="540">
        <f t="shared" si="212"/>
        <v>0</v>
      </c>
      <c r="CR76" s="519"/>
      <c r="CS76" s="519"/>
      <c r="CT76" s="519"/>
      <c r="CU76" s="519"/>
      <c r="CV76" s="519"/>
    </row>
    <row r="77" spans="1:100" ht="15.75" customHeight="1" x14ac:dyDescent="0.2">
      <c r="A77" s="653" t="s">
        <v>503</v>
      </c>
      <c r="B77" s="653"/>
      <c r="C77" s="327"/>
      <c r="D77" s="328">
        <f>SUM(D65:D76)</f>
        <v>29</v>
      </c>
      <c r="E77" s="321">
        <f>SUM(E65:E76)</f>
        <v>75431935</v>
      </c>
      <c r="F77" s="321">
        <f t="shared" ref="F77" si="244">SUM(F65:F76)</f>
        <v>77418517</v>
      </c>
      <c r="G77" s="321">
        <f t="shared" ref="G77:I77" si="245">SUM(G65:G76)</f>
        <v>79151929</v>
      </c>
      <c r="H77" s="321">
        <f t="shared" si="245"/>
        <v>83641365</v>
      </c>
      <c r="I77" s="540">
        <f t="shared" si="245"/>
        <v>83641365</v>
      </c>
      <c r="J77" s="321">
        <f>SUM(J65:J76)</f>
        <v>18666768</v>
      </c>
      <c r="K77" s="321">
        <f t="shared" ref="K77" si="246">SUM(K65:K76)</f>
        <v>19103812</v>
      </c>
      <c r="L77" s="321">
        <f t="shared" ref="L77:N77" si="247">SUM(L65:L76)</f>
        <v>19485163</v>
      </c>
      <c r="M77" s="321">
        <f t="shared" si="247"/>
        <v>19934631</v>
      </c>
      <c r="N77" s="540">
        <f t="shared" si="247"/>
        <v>19934631</v>
      </c>
      <c r="O77" s="321">
        <f>SUM(O65:O76)</f>
        <v>54236427</v>
      </c>
      <c r="P77" s="321">
        <f t="shared" ref="P77" si="248">SUM(P65:P76)</f>
        <v>54236427</v>
      </c>
      <c r="Q77" s="321">
        <f t="shared" ref="Q77:S77" si="249">SUM(Q65:Q76)</f>
        <v>54236427</v>
      </c>
      <c r="R77" s="321">
        <f t="shared" si="249"/>
        <v>55746630</v>
      </c>
      <c r="S77" s="540">
        <f t="shared" si="249"/>
        <v>55363843</v>
      </c>
      <c r="T77" s="321">
        <f t="shared" ref="T77:AT77" si="250">SUM(T65:T76)</f>
        <v>0</v>
      </c>
      <c r="U77" s="321">
        <f t="shared" si="250"/>
        <v>0</v>
      </c>
      <c r="V77" s="321">
        <f t="shared" ref="V77:W77" si="251">SUM(V65:V76)</f>
        <v>0</v>
      </c>
      <c r="W77" s="321">
        <f t="shared" si="251"/>
        <v>0</v>
      </c>
      <c r="X77" s="540">
        <f t="shared" si="250"/>
        <v>0</v>
      </c>
      <c r="Y77" s="321">
        <f t="shared" si="250"/>
        <v>0</v>
      </c>
      <c r="Z77" s="321">
        <f t="shared" si="250"/>
        <v>4019522</v>
      </c>
      <c r="AA77" s="321">
        <f t="shared" ref="AA77:AB77" si="252">SUM(AA65:AA76)</f>
        <v>4019522</v>
      </c>
      <c r="AB77" s="321">
        <f t="shared" si="252"/>
        <v>4019522</v>
      </c>
      <c r="AC77" s="540">
        <f t="shared" si="250"/>
        <v>4019522</v>
      </c>
      <c r="AD77" s="321">
        <f t="shared" si="250"/>
        <v>0</v>
      </c>
      <c r="AE77" s="321">
        <f t="shared" si="250"/>
        <v>0</v>
      </c>
      <c r="AF77" s="321">
        <f t="shared" ref="AF77:AG77" si="253">SUM(AF65:AF76)</f>
        <v>0</v>
      </c>
      <c r="AG77" s="321">
        <f t="shared" si="253"/>
        <v>0</v>
      </c>
      <c r="AH77" s="540">
        <f t="shared" si="250"/>
        <v>0</v>
      </c>
      <c r="AI77" s="321">
        <f t="shared" si="250"/>
        <v>0</v>
      </c>
      <c r="AJ77" s="321">
        <f t="shared" si="250"/>
        <v>0</v>
      </c>
      <c r="AK77" s="321">
        <f t="shared" ref="AK77:AL77" si="254">SUM(AK65:AK76)</f>
        <v>0</v>
      </c>
      <c r="AL77" s="321">
        <f t="shared" si="254"/>
        <v>0</v>
      </c>
      <c r="AM77" s="540">
        <f t="shared" si="250"/>
        <v>0</v>
      </c>
      <c r="AN77" s="321">
        <f t="shared" si="250"/>
        <v>0</v>
      </c>
      <c r="AO77" s="321">
        <f t="shared" si="250"/>
        <v>0</v>
      </c>
      <c r="AP77" s="321">
        <f t="shared" ref="AP77:AQ77" si="255">SUM(AP65:AP76)</f>
        <v>0</v>
      </c>
      <c r="AQ77" s="321">
        <f t="shared" si="255"/>
        <v>0</v>
      </c>
      <c r="AR77" s="540">
        <f t="shared" si="250"/>
        <v>0</v>
      </c>
      <c r="AS77" s="321">
        <f t="shared" si="250"/>
        <v>0</v>
      </c>
      <c r="AT77" s="321">
        <f t="shared" si="250"/>
        <v>0</v>
      </c>
      <c r="AU77" s="321">
        <f t="shared" ref="AU77:AV77" si="256">SUM(AU65:AU76)</f>
        <v>0</v>
      </c>
      <c r="AV77" s="321">
        <f t="shared" si="256"/>
        <v>0</v>
      </c>
      <c r="AW77" s="653" t="s">
        <v>503</v>
      </c>
      <c r="AX77" s="653"/>
      <c r="AY77" s="321">
        <f t="shared" ref="AY77:CH77" si="257">SUM(AY65:AY76)</f>
        <v>5500000</v>
      </c>
      <c r="AZ77" s="321">
        <f t="shared" ref="AZ77" si="258">SUM(AZ65:AZ76)</f>
        <v>5500000</v>
      </c>
      <c r="BA77" s="321">
        <f t="shared" ref="BA77:BC77" si="259">SUM(BA65:BA76)</f>
        <v>3485780</v>
      </c>
      <c r="BB77" s="321">
        <f t="shared" si="259"/>
        <v>3485780</v>
      </c>
      <c r="BC77" s="540">
        <f t="shared" si="259"/>
        <v>1656005</v>
      </c>
      <c r="BD77" s="321">
        <f t="shared" si="257"/>
        <v>0</v>
      </c>
      <c r="BE77" s="321">
        <f t="shared" ref="BE77" si="260">SUM(BE65:BE76)</f>
        <v>0</v>
      </c>
      <c r="BF77" s="321">
        <f t="shared" ref="BF77:BH77" si="261">SUM(BF65:BF76)</f>
        <v>0</v>
      </c>
      <c r="BG77" s="321">
        <f t="shared" si="261"/>
        <v>0</v>
      </c>
      <c r="BH77" s="540">
        <f t="shared" si="261"/>
        <v>0</v>
      </c>
      <c r="BI77" s="321">
        <f t="shared" si="257"/>
        <v>0</v>
      </c>
      <c r="BJ77" s="321">
        <f t="shared" ref="BJ77:BM77" si="262">SUM(BJ65:BJ76)</f>
        <v>0</v>
      </c>
      <c r="BK77" s="321">
        <f t="shared" ref="BK77:BL77" si="263">SUM(BK65:BK76)</f>
        <v>0</v>
      </c>
      <c r="BL77" s="321">
        <f t="shared" si="263"/>
        <v>0</v>
      </c>
      <c r="BM77" s="540">
        <f t="shared" si="262"/>
        <v>0</v>
      </c>
      <c r="BN77" s="321">
        <f t="shared" si="257"/>
        <v>0</v>
      </c>
      <c r="BO77" s="321">
        <f t="shared" ref="BO77:BR77" si="264">SUM(BO65:BO76)</f>
        <v>0</v>
      </c>
      <c r="BP77" s="321">
        <f t="shared" ref="BP77:BQ77" si="265">SUM(BP65:BP76)</f>
        <v>0</v>
      </c>
      <c r="BQ77" s="321">
        <f t="shared" si="265"/>
        <v>0</v>
      </c>
      <c r="BR77" s="540">
        <f t="shared" si="264"/>
        <v>0</v>
      </c>
      <c r="BS77" s="321">
        <f t="shared" si="257"/>
        <v>0</v>
      </c>
      <c r="BT77" s="321">
        <f t="shared" ref="BT77:BW77" si="266">SUM(BT65:BT76)</f>
        <v>0</v>
      </c>
      <c r="BU77" s="321">
        <f t="shared" ref="BU77:BV77" si="267">SUM(BU65:BU76)</f>
        <v>0</v>
      </c>
      <c r="BV77" s="321">
        <f t="shared" si="267"/>
        <v>0</v>
      </c>
      <c r="BW77" s="540">
        <f t="shared" si="266"/>
        <v>0</v>
      </c>
      <c r="BX77" s="321">
        <f t="shared" si="257"/>
        <v>0</v>
      </c>
      <c r="BY77" s="321">
        <f t="shared" ref="BY77:CB77" si="268">SUM(BY65:BY76)</f>
        <v>0</v>
      </c>
      <c r="BZ77" s="321">
        <f t="shared" ref="BZ77:CA77" si="269">SUM(BZ65:BZ76)</f>
        <v>0</v>
      </c>
      <c r="CA77" s="321">
        <f t="shared" si="269"/>
        <v>0</v>
      </c>
      <c r="CB77" s="540">
        <f t="shared" si="268"/>
        <v>0</v>
      </c>
      <c r="CC77" s="321">
        <f t="shared" si="257"/>
        <v>0</v>
      </c>
      <c r="CD77" s="321">
        <f t="shared" ref="CD77:CG77" si="270">SUM(CD65:CD76)</f>
        <v>0</v>
      </c>
      <c r="CE77" s="321">
        <f t="shared" ref="CE77:CF77" si="271">SUM(CE65:CE76)</f>
        <v>0</v>
      </c>
      <c r="CF77" s="321">
        <f t="shared" si="271"/>
        <v>0</v>
      </c>
      <c r="CG77" s="540">
        <f t="shared" si="270"/>
        <v>0</v>
      </c>
      <c r="CH77" s="321">
        <f t="shared" si="257"/>
        <v>0</v>
      </c>
      <c r="CI77" s="321">
        <f t="shared" ref="CI77:CL77" si="272">SUM(CI65:CI76)</f>
        <v>0</v>
      </c>
      <c r="CJ77" s="321">
        <f t="shared" ref="CJ77:CK77" si="273">SUM(CJ65:CJ76)</f>
        <v>0</v>
      </c>
      <c r="CK77" s="321">
        <f t="shared" si="273"/>
        <v>0</v>
      </c>
      <c r="CL77" s="540">
        <f t="shared" si="272"/>
        <v>0</v>
      </c>
      <c r="CM77" s="321">
        <f t="shared" si="213"/>
        <v>153835130</v>
      </c>
      <c r="CN77" s="321">
        <f t="shared" si="214"/>
        <v>160278278</v>
      </c>
      <c r="CO77" s="321">
        <f t="shared" si="215"/>
        <v>160378821</v>
      </c>
      <c r="CP77" s="321">
        <f t="shared" si="216"/>
        <v>166827928</v>
      </c>
      <c r="CQ77" s="540">
        <f t="shared" si="212"/>
        <v>164615366</v>
      </c>
      <c r="CR77" s="519"/>
      <c r="CS77" s="519"/>
      <c r="CT77" s="519"/>
      <c r="CU77" s="519"/>
      <c r="CV77" s="519"/>
    </row>
    <row r="78" spans="1:100" ht="45" x14ac:dyDescent="0.2">
      <c r="A78" s="319" t="s">
        <v>355</v>
      </c>
      <c r="B78" s="300" t="s">
        <v>356</v>
      </c>
      <c r="C78" s="300" t="s">
        <v>153</v>
      </c>
      <c r="D78" s="329"/>
      <c r="E78" s="330"/>
      <c r="F78" s="330"/>
      <c r="G78" s="330"/>
      <c r="H78" s="330"/>
      <c r="I78" s="540"/>
      <c r="J78" s="330"/>
      <c r="K78" s="330"/>
      <c r="L78" s="330"/>
      <c r="M78" s="330"/>
      <c r="N78" s="540"/>
      <c r="O78" s="332">
        <v>1720000</v>
      </c>
      <c r="P78" s="332">
        <v>1720000</v>
      </c>
      <c r="Q78" s="332">
        <v>1720000</v>
      </c>
      <c r="R78" s="332">
        <v>1720000</v>
      </c>
      <c r="S78" s="539"/>
      <c r="T78" s="330"/>
      <c r="U78" s="330"/>
      <c r="V78" s="330"/>
      <c r="W78" s="330"/>
      <c r="X78" s="540"/>
      <c r="Y78" s="330"/>
      <c r="Z78" s="330"/>
      <c r="AA78" s="330"/>
      <c r="AB78" s="330"/>
      <c r="AC78" s="540"/>
      <c r="AD78" s="330"/>
      <c r="AE78" s="330"/>
      <c r="AF78" s="330"/>
      <c r="AG78" s="330"/>
      <c r="AH78" s="540"/>
      <c r="AI78" s="330"/>
      <c r="AJ78" s="330"/>
      <c r="AK78" s="330"/>
      <c r="AL78" s="330"/>
      <c r="AM78" s="540"/>
      <c r="AN78" s="330"/>
      <c r="AO78" s="330"/>
      <c r="AP78" s="330"/>
      <c r="AQ78" s="330"/>
      <c r="AR78" s="540"/>
      <c r="AS78" s="330"/>
      <c r="AT78" s="330"/>
      <c r="AU78" s="330"/>
      <c r="AV78" s="330"/>
      <c r="AW78" s="319" t="s">
        <v>355</v>
      </c>
      <c r="AX78" s="300" t="s">
        <v>356</v>
      </c>
      <c r="AY78" s="330"/>
      <c r="AZ78" s="330"/>
      <c r="BA78" s="330"/>
      <c r="BB78" s="330"/>
      <c r="BC78" s="540"/>
      <c r="BD78" s="330"/>
      <c r="BE78" s="330"/>
      <c r="BF78" s="330"/>
      <c r="BG78" s="330"/>
      <c r="BH78" s="540"/>
      <c r="BI78" s="330"/>
      <c r="BJ78" s="330"/>
      <c r="BK78" s="330"/>
      <c r="BL78" s="330"/>
      <c r="BM78" s="540"/>
      <c r="BN78" s="330"/>
      <c r="BO78" s="330"/>
      <c r="BP78" s="330"/>
      <c r="BQ78" s="330"/>
      <c r="BR78" s="540"/>
      <c r="BS78" s="330"/>
      <c r="BT78" s="330"/>
      <c r="BU78" s="330"/>
      <c r="BV78" s="330"/>
      <c r="BW78" s="540"/>
      <c r="BX78" s="330"/>
      <c r="BY78" s="330"/>
      <c r="BZ78" s="330"/>
      <c r="CA78" s="330"/>
      <c r="CB78" s="540"/>
      <c r="CC78" s="330"/>
      <c r="CD78" s="330"/>
      <c r="CE78" s="330"/>
      <c r="CF78" s="330"/>
      <c r="CG78" s="540"/>
      <c r="CH78" s="330"/>
      <c r="CI78" s="330"/>
      <c r="CJ78" s="330"/>
      <c r="CK78" s="330"/>
      <c r="CL78" s="540"/>
      <c r="CM78" s="295">
        <f t="shared" si="213"/>
        <v>1720000</v>
      </c>
      <c r="CN78" s="295">
        <f t="shared" si="214"/>
        <v>1720000</v>
      </c>
      <c r="CO78" s="295">
        <f t="shared" si="215"/>
        <v>1720000</v>
      </c>
      <c r="CP78" s="295">
        <f t="shared" si="216"/>
        <v>1720000</v>
      </c>
      <c r="CQ78" s="540">
        <f t="shared" si="212"/>
        <v>0</v>
      </c>
      <c r="CR78" s="519"/>
      <c r="CS78" s="519"/>
      <c r="CT78" s="519"/>
      <c r="CU78" s="519"/>
      <c r="CV78" s="519"/>
    </row>
    <row r="79" spans="1:100" ht="60" x14ac:dyDescent="0.2">
      <c r="A79" s="291" t="s">
        <v>359</v>
      </c>
      <c r="B79" s="292" t="s">
        <v>360</v>
      </c>
      <c r="C79" s="300" t="s">
        <v>153</v>
      </c>
      <c r="D79" s="329"/>
      <c r="E79" s="330"/>
      <c r="F79" s="330"/>
      <c r="G79" s="330"/>
      <c r="H79" s="330"/>
      <c r="I79" s="540"/>
      <c r="J79" s="330"/>
      <c r="K79" s="330"/>
      <c r="L79" s="330"/>
      <c r="M79" s="330"/>
      <c r="N79" s="540"/>
      <c r="O79" s="330"/>
      <c r="P79" s="330"/>
      <c r="Q79" s="330"/>
      <c r="R79" s="330"/>
      <c r="S79" s="540"/>
      <c r="T79" s="330"/>
      <c r="U79" s="330"/>
      <c r="V79" s="330"/>
      <c r="W79" s="330"/>
      <c r="X79" s="540"/>
      <c r="Y79" s="330"/>
      <c r="Z79" s="332">
        <v>5740836</v>
      </c>
      <c r="AA79" s="330">
        <v>5740836</v>
      </c>
      <c r="AB79" s="330">
        <v>5740836</v>
      </c>
      <c r="AC79" s="540">
        <v>5740836</v>
      </c>
      <c r="AD79" s="330"/>
      <c r="AE79" s="332"/>
      <c r="AF79" s="332"/>
      <c r="AG79" s="332"/>
      <c r="AH79" s="539"/>
      <c r="AI79" s="330"/>
      <c r="AJ79" s="330"/>
      <c r="AK79" s="330"/>
      <c r="AL79" s="330"/>
      <c r="AM79" s="540"/>
      <c r="AN79" s="330"/>
      <c r="AO79" s="330"/>
      <c r="AP79" s="330"/>
      <c r="AQ79" s="330"/>
      <c r="AR79" s="540"/>
      <c r="AS79" s="330"/>
      <c r="AT79" s="330"/>
      <c r="AU79" s="330"/>
      <c r="AV79" s="330"/>
      <c r="AW79" s="291" t="s">
        <v>359</v>
      </c>
      <c r="AX79" s="292" t="s">
        <v>360</v>
      </c>
      <c r="AY79" s="332"/>
      <c r="AZ79" s="330"/>
      <c r="BA79" s="330"/>
      <c r="BB79" s="330"/>
      <c r="BC79" s="540"/>
      <c r="BD79" s="330"/>
      <c r="BE79" s="330"/>
      <c r="BF79" s="330"/>
      <c r="BG79" s="330"/>
      <c r="BH79" s="540"/>
      <c r="BI79" s="330"/>
      <c r="BJ79" s="330"/>
      <c r="BK79" s="330"/>
      <c r="BL79" s="330"/>
      <c r="BM79" s="540"/>
      <c r="BN79" s="330"/>
      <c r="BO79" s="330"/>
      <c r="BP79" s="330"/>
      <c r="BQ79" s="330"/>
      <c r="BR79" s="540"/>
      <c r="BS79" s="330"/>
      <c r="BT79" s="330"/>
      <c r="BU79" s="330"/>
      <c r="BV79" s="330"/>
      <c r="BW79" s="540"/>
      <c r="BX79" s="330"/>
      <c r="BY79" s="330"/>
      <c r="BZ79" s="330"/>
      <c r="CA79" s="330"/>
      <c r="CB79" s="540"/>
      <c r="CC79" s="330"/>
      <c r="CD79" s="330"/>
      <c r="CE79" s="330"/>
      <c r="CF79" s="330"/>
      <c r="CG79" s="540"/>
      <c r="CH79" s="330"/>
      <c r="CI79" s="330"/>
      <c r="CJ79" s="330"/>
      <c r="CK79" s="330"/>
      <c r="CL79" s="540"/>
      <c r="CM79" s="295">
        <f t="shared" si="213"/>
        <v>0</v>
      </c>
      <c r="CN79" s="295">
        <f t="shared" si="214"/>
        <v>5740836</v>
      </c>
      <c r="CO79" s="295">
        <f t="shared" si="215"/>
        <v>5740836</v>
      </c>
      <c r="CP79" s="295">
        <f t="shared" si="216"/>
        <v>5740836</v>
      </c>
      <c r="CQ79" s="540">
        <f t="shared" si="212"/>
        <v>5740836</v>
      </c>
      <c r="CR79" s="519"/>
      <c r="CS79" s="519"/>
      <c r="CT79" s="519"/>
      <c r="CU79" s="519"/>
      <c r="CV79" s="519"/>
    </row>
    <row r="80" spans="1:100" ht="30" x14ac:dyDescent="0.2">
      <c r="A80" s="319" t="s">
        <v>405</v>
      </c>
      <c r="B80" s="300" t="s">
        <v>406</v>
      </c>
      <c r="C80" s="300" t="s">
        <v>153</v>
      </c>
      <c r="D80" s="331">
        <v>0.6</v>
      </c>
      <c r="E80" s="332">
        <v>1831604</v>
      </c>
      <c r="F80" s="332">
        <v>1831604</v>
      </c>
      <c r="G80" s="332">
        <v>1831604</v>
      </c>
      <c r="H80" s="332">
        <v>2090473</v>
      </c>
      <c r="I80" s="539">
        <v>2090473</v>
      </c>
      <c r="J80" s="332">
        <v>413880</v>
      </c>
      <c r="K80" s="332">
        <v>413880</v>
      </c>
      <c r="L80" s="332">
        <v>413880</v>
      </c>
      <c r="M80" s="332">
        <v>477743</v>
      </c>
      <c r="N80" s="539">
        <v>477743</v>
      </c>
      <c r="O80" s="332">
        <v>2031600</v>
      </c>
      <c r="P80" s="332">
        <v>2031600</v>
      </c>
      <c r="Q80" s="332">
        <v>2240935</v>
      </c>
      <c r="R80" s="332">
        <v>709149</v>
      </c>
      <c r="S80" s="539">
        <v>709149</v>
      </c>
      <c r="T80" s="332"/>
      <c r="U80" s="330"/>
      <c r="V80" s="332"/>
      <c r="W80" s="332"/>
      <c r="X80" s="539"/>
      <c r="Y80" s="332"/>
      <c r="Z80" s="330"/>
      <c r="AA80" s="332"/>
      <c r="AB80" s="332"/>
      <c r="AC80" s="539"/>
      <c r="AD80" s="332"/>
      <c r="AE80" s="330"/>
      <c r="AF80" s="332"/>
      <c r="AG80" s="332"/>
      <c r="AH80" s="539"/>
      <c r="AI80" s="332"/>
      <c r="AJ80" s="330"/>
      <c r="AK80" s="332"/>
      <c r="AL80" s="332"/>
      <c r="AM80" s="539"/>
      <c r="AN80" s="332"/>
      <c r="AO80" s="330"/>
      <c r="AP80" s="332"/>
      <c r="AQ80" s="332"/>
      <c r="AR80" s="539"/>
      <c r="AS80" s="330"/>
      <c r="AT80" s="330"/>
      <c r="AU80" s="332"/>
      <c r="AV80" s="332"/>
      <c r="AW80" s="319" t="s">
        <v>405</v>
      </c>
      <c r="AX80" s="300" t="s">
        <v>406</v>
      </c>
      <c r="AY80" s="332">
        <v>25000</v>
      </c>
      <c r="AZ80" s="332">
        <v>25000</v>
      </c>
      <c r="BA80" s="332">
        <v>25000</v>
      </c>
      <c r="BB80" s="332"/>
      <c r="BC80" s="539"/>
      <c r="BD80" s="330"/>
      <c r="BE80" s="330"/>
      <c r="BF80" s="330"/>
      <c r="BG80" s="330"/>
      <c r="BH80" s="540"/>
      <c r="BI80" s="330"/>
      <c r="BJ80" s="330"/>
      <c r="BK80" s="332"/>
      <c r="BL80" s="332"/>
      <c r="BM80" s="539"/>
      <c r="BN80" s="330"/>
      <c r="BO80" s="330"/>
      <c r="BP80" s="332"/>
      <c r="BQ80" s="332"/>
      <c r="BR80" s="539"/>
      <c r="BS80" s="330"/>
      <c r="BT80" s="330"/>
      <c r="BU80" s="332"/>
      <c r="BV80" s="332"/>
      <c r="BW80" s="539"/>
      <c r="BX80" s="330"/>
      <c r="BY80" s="330"/>
      <c r="BZ80" s="332"/>
      <c r="CA80" s="332"/>
      <c r="CB80" s="539"/>
      <c r="CC80" s="330"/>
      <c r="CD80" s="330"/>
      <c r="CE80" s="332"/>
      <c r="CF80" s="332"/>
      <c r="CG80" s="539"/>
      <c r="CH80" s="330"/>
      <c r="CI80" s="330"/>
      <c r="CJ80" s="332"/>
      <c r="CK80" s="332"/>
      <c r="CL80" s="539"/>
      <c r="CM80" s="295">
        <f t="shared" si="213"/>
        <v>4302084</v>
      </c>
      <c r="CN80" s="295">
        <f t="shared" si="214"/>
        <v>4302084</v>
      </c>
      <c r="CO80" s="295">
        <f t="shared" si="215"/>
        <v>4511419</v>
      </c>
      <c r="CP80" s="295">
        <f t="shared" si="216"/>
        <v>3277365</v>
      </c>
      <c r="CQ80" s="540">
        <f t="shared" si="212"/>
        <v>3277365</v>
      </c>
      <c r="CR80" s="519"/>
      <c r="CS80" s="519"/>
      <c r="CT80" s="519"/>
      <c r="CU80" s="519"/>
      <c r="CV80" s="519"/>
    </row>
    <row r="81" spans="1:100" ht="60" x14ac:dyDescent="0.2">
      <c r="A81" s="319" t="s">
        <v>444</v>
      </c>
      <c r="B81" s="300" t="s">
        <v>880</v>
      </c>
      <c r="C81" s="300" t="s">
        <v>153</v>
      </c>
      <c r="D81" s="331">
        <v>4</v>
      </c>
      <c r="E81" s="332">
        <v>6781727</v>
      </c>
      <c r="F81" s="332">
        <v>7017007</v>
      </c>
      <c r="G81" s="332">
        <v>7193467</v>
      </c>
      <c r="H81" s="332">
        <v>8689769</v>
      </c>
      <c r="I81" s="539">
        <f>1384766+7305003</f>
        <v>8689769</v>
      </c>
      <c r="J81" s="332">
        <v>1546607</v>
      </c>
      <c r="K81" s="332">
        <v>1598368</v>
      </c>
      <c r="L81" s="332">
        <v>1637189</v>
      </c>
      <c r="M81" s="332">
        <v>1926391</v>
      </c>
      <c r="N81" s="539">
        <f>301792+1624599</f>
        <v>1926391</v>
      </c>
      <c r="O81" s="332">
        <v>11111922</v>
      </c>
      <c r="P81" s="332">
        <v>14141922</v>
      </c>
      <c r="Q81" s="332">
        <v>14141922</v>
      </c>
      <c r="R81" s="332">
        <v>13419926</v>
      </c>
      <c r="S81" s="539">
        <f>53022+12604115</f>
        <v>12657137</v>
      </c>
      <c r="T81" s="332"/>
      <c r="U81" s="330"/>
      <c r="V81" s="332"/>
      <c r="W81" s="332"/>
      <c r="X81" s="539"/>
      <c r="Y81" s="332"/>
      <c r="Z81" s="330"/>
      <c r="AA81" s="332"/>
      <c r="AB81" s="332"/>
      <c r="AC81" s="539"/>
      <c r="AD81" s="332"/>
      <c r="AE81" s="332">
        <v>10674</v>
      </c>
      <c r="AF81" s="332">
        <v>10674</v>
      </c>
      <c r="AG81" s="332">
        <v>10674</v>
      </c>
      <c r="AH81" s="539">
        <v>10674</v>
      </c>
      <c r="AI81" s="332"/>
      <c r="AJ81" s="330"/>
      <c r="AK81" s="332"/>
      <c r="AL81" s="332"/>
      <c r="AM81" s="539"/>
      <c r="AN81" s="332"/>
      <c r="AO81" s="330"/>
      <c r="AP81" s="332"/>
      <c r="AQ81" s="332"/>
      <c r="AR81" s="539"/>
      <c r="AS81" s="330"/>
      <c r="AT81" s="330"/>
      <c r="AU81" s="332"/>
      <c r="AV81" s="332"/>
      <c r="AW81" s="319" t="s">
        <v>444</v>
      </c>
      <c r="AX81" s="300" t="s">
        <v>880</v>
      </c>
      <c r="AY81" s="332">
        <v>25000</v>
      </c>
      <c r="AZ81" s="332">
        <v>25000</v>
      </c>
      <c r="BA81" s="332">
        <v>25000</v>
      </c>
      <c r="BB81" s="332">
        <v>1009999</v>
      </c>
      <c r="BC81" s="539">
        <v>1009999</v>
      </c>
      <c r="BD81" s="330"/>
      <c r="BE81" s="330"/>
      <c r="BF81" s="330"/>
      <c r="BG81" s="330"/>
      <c r="BH81" s="540"/>
      <c r="BI81" s="330"/>
      <c r="BJ81" s="330"/>
      <c r="BK81" s="332"/>
      <c r="BL81" s="332"/>
      <c r="BM81" s="539"/>
      <c r="BN81" s="330"/>
      <c r="BO81" s="330"/>
      <c r="BP81" s="332"/>
      <c r="BQ81" s="332"/>
      <c r="BR81" s="539"/>
      <c r="BS81" s="330"/>
      <c r="BT81" s="330"/>
      <c r="BU81" s="332"/>
      <c r="BV81" s="332"/>
      <c r="BW81" s="539"/>
      <c r="BX81" s="330"/>
      <c r="BY81" s="330"/>
      <c r="BZ81" s="332"/>
      <c r="CA81" s="332"/>
      <c r="CB81" s="539"/>
      <c r="CC81" s="330"/>
      <c r="CD81" s="330"/>
      <c r="CE81" s="332"/>
      <c r="CF81" s="332"/>
      <c r="CG81" s="539"/>
      <c r="CH81" s="330"/>
      <c r="CI81" s="330"/>
      <c r="CJ81" s="332"/>
      <c r="CK81" s="332"/>
      <c r="CL81" s="539"/>
      <c r="CM81" s="295">
        <f t="shared" si="213"/>
        <v>19465256</v>
      </c>
      <c r="CN81" s="295">
        <f t="shared" si="214"/>
        <v>22792971</v>
      </c>
      <c r="CO81" s="295">
        <f t="shared" si="215"/>
        <v>23008252</v>
      </c>
      <c r="CP81" s="295">
        <f t="shared" si="216"/>
        <v>25056759</v>
      </c>
      <c r="CQ81" s="540">
        <f t="shared" si="212"/>
        <v>24293970</v>
      </c>
      <c r="CR81" s="519"/>
      <c r="CS81" s="519"/>
      <c r="CT81" s="519"/>
      <c r="CU81" s="519"/>
      <c r="CV81" s="519"/>
    </row>
    <row r="82" spans="1:100" ht="60" x14ac:dyDescent="0.2">
      <c r="A82" s="319" t="s">
        <v>409</v>
      </c>
      <c r="B82" s="300" t="s">
        <v>452</v>
      </c>
      <c r="C82" s="300" t="s">
        <v>153</v>
      </c>
      <c r="D82" s="331"/>
      <c r="E82" s="332">
        <v>445375</v>
      </c>
      <c r="F82" s="332">
        <v>445375</v>
      </c>
      <c r="G82" s="332">
        <v>445375</v>
      </c>
      <c r="H82" s="332">
        <v>302054</v>
      </c>
      <c r="I82" s="539">
        <v>287983</v>
      </c>
      <c r="J82" s="332">
        <v>97983</v>
      </c>
      <c r="K82" s="332">
        <v>97983</v>
      </c>
      <c r="L82" s="332">
        <v>97983</v>
      </c>
      <c r="M82" s="332">
        <v>57021</v>
      </c>
      <c r="N82" s="539">
        <v>57021</v>
      </c>
      <c r="O82" s="332">
        <v>2555770</v>
      </c>
      <c r="P82" s="332">
        <v>2555770</v>
      </c>
      <c r="Q82" s="332">
        <v>2555770</v>
      </c>
      <c r="R82" s="332">
        <v>4809552</v>
      </c>
      <c r="S82" s="539">
        <v>4809552</v>
      </c>
      <c r="T82" s="332"/>
      <c r="U82" s="330"/>
      <c r="V82" s="332"/>
      <c r="W82" s="332"/>
      <c r="X82" s="539"/>
      <c r="Y82" s="332"/>
      <c r="Z82" s="330"/>
      <c r="AA82" s="332"/>
      <c r="AB82" s="332"/>
      <c r="AC82" s="539"/>
      <c r="AD82" s="332"/>
      <c r="AE82" s="330"/>
      <c r="AF82" s="332"/>
      <c r="AG82" s="332"/>
      <c r="AH82" s="539"/>
      <c r="AI82" s="332"/>
      <c r="AJ82" s="330"/>
      <c r="AK82" s="332"/>
      <c r="AL82" s="332"/>
      <c r="AM82" s="539"/>
      <c r="AN82" s="332"/>
      <c r="AO82" s="330"/>
      <c r="AP82" s="332"/>
      <c r="AQ82" s="332"/>
      <c r="AR82" s="539"/>
      <c r="AS82" s="330"/>
      <c r="AT82" s="330"/>
      <c r="AU82" s="332"/>
      <c r="AV82" s="332"/>
      <c r="AW82" s="319" t="s">
        <v>409</v>
      </c>
      <c r="AX82" s="300" t="s">
        <v>452</v>
      </c>
      <c r="AY82" s="332">
        <v>310000</v>
      </c>
      <c r="AZ82" s="332">
        <v>310000</v>
      </c>
      <c r="BA82" s="332">
        <v>310000</v>
      </c>
      <c r="BB82" s="332">
        <v>304800</v>
      </c>
      <c r="BC82" s="539">
        <v>304800</v>
      </c>
      <c r="BD82" s="330"/>
      <c r="BE82" s="330"/>
      <c r="BF82" s="330"/>
      <c r="BG82" s="330"/>
      <c r="BH82" s="540"/>
      <c r="BI82" s="330"/>
      <c r="BJ82" s="330"/>
      <c r="BK82" s="332"/>
      <c r="BL82" s="332"/>
      <c r="BM82" s="539"/>
      <c r="BN82" s="330"/>
      <c r="BO82" s="330"/>
      <c r="BP82" s="332"/>
      <c r="BQ82" s="332"/>
      <c r="BR82" s="539"/>
      <c r="BS82" s="330"/>
      <c r="BT82" s="330"/>
      <c r="BU82" s="332"/>
      <c r="BV82" s="332"/>
      <c r="BW82" s="539"/>
      <c r="BX82" s="330"/>
      <c r="BY82" s="330"/>
      <c r="BZ82" s="332"/>
      <c r="CA82" s="332"/>
      <c r="CB82" s="539"/>
      <c r="CC82" s="330"/>
      <c r="CD82" s="330"/>
      <c r="CE82" s="332"/>
      <c r="CF82" s="332"/>
      <c r="CG82" s="539"/>
      <c r="CH82" s="330"/>
      <c r="CI82" s="330"/>
      <c r="CJ82" s="332"/>
      <c r="CK82" s="332"/>
      <c r="CL82" s="539"/>
      <c r="CM82" s="295">
        <f t="shared" si="213"/>
        <v>3409128</v>
      </c>
      <c r="CN82" s="295">
        <f t="shared" si="214"/>
        <v>3409128</v>
      </c>
      <c r="CO82" s="295">
        <f t="shared" si="215"/>
        <v>3409128</v>
      </c>
      <c r="CP82" s="295">
        <f t="shared" si="216"/>
        <v>5473427</v>
      </c>
      <c r="CQ82" s="540">
        <f t="shared" si="212"/>
        <v>5459356</v>
      </c>
      <c r="CR82" s="519"/>
      <c r="CS82" s="519"/>
      <c r="CT82" s="519"/>
      <c r="CU82" s="519"/>
      <c r="CV82" s="519"/>
    </row>
    <row r="83" spans="1:100" ht="15.75" customHeight="1" x14ac:dyDescent="0.2">
      <c r="A83" s="653" t="s">
        <v>504</v>
      </c>
      <c r="B83" s="653"/>
      <c r="C83" s="333"/>
      <c r="D83" s="328">
        <f t="shared" ref="D83:AT83" si="274">SUM(D78:D82)</f>
        <v>4.5999999999999996</v>
      </c>
      <c r="E83" s="321">
        <f>SUM(E80:E82)</f>
        <v>9058706</v>
      </c>
      <c r="F83" s="321">
        <f t="shared" ref="F83" si="275">SUM(F78:F82)</f>
        <v>9293986</v>
      </c>
      <c r="G83" s="321">
        <f t="shared" ref="G83:I83" si="276">SUM(G78:G82)</f>
        <v>9470446</v>
      </c>
      <c r="H83" s="321">
        <f t="shared" si="276"/>
        <v>11082296</v>
      </c>
      <c r="I83" s="540">
        <f t="shared" si="276"/>
        <v>11068225</v>
      </c>
      <c r="J83" s="321">
        <f>SUM(J80:J82)</f>
        <v>2058470</v>
      </c>
      <c r="K83" s="321">
        <f t="shared" ref="K83" si="277">SUM(K78:K82)</f>
        <v>2110231</v>
      </c>
      <c r="L83" s="321">
        <f t="shared" ref="L83:N83" si="278">SUM(L78:L82)</f>
        <v>2149052</v>
      </c>
      <c r="M83" s="321">
        <f t="shared" si="278"/>
        <v>2461155</v>
      </c>
      <c r="N83" s="540">
        <f t="shared" si="278"/>
        <v>2461155</v>
      </c>
      <c r="O83" s="321">
        <f>SUM(O78:O82)</f>
        <v>17419292</v>
      </c>
      <c r="P83" s="321">
        <f t="shared" ref="P83" si="279">SUM(P78:P82)</f>
        <v>20449292</v>
      </c>
      <c r="Q83" s="321">
        <f t="shared" ref="Q83:S83" si="280">SUM(Q78:Q82)</f>
        <v>20658627</v>
      </c>
      <c r="R83" s="321">
        <f t="shared" si="280"/>
        <v>20658627</v>
      </c>
      <c r="S83" s="540">
        <f t="shared" si="280"/>
        <v>18175838</v>
      </c>
      <c r="T83" s="321">
        <f t="shared" si="274"/>
        <v>0</v>
      </c>
      <c r="U83" s="321">
        <f t="shared" si="274"/>
        <v>0</v>
      </c>
      <c r="V83" s="321">
        <f t="shared" ref="V83:W83" si="281">SUM(V78:V82)</f>
        <v>0</v>
      </c>
      <c r="W83" s="321">
        <f t="shared" si="281"/>
        <v>0</v>
      </c>
      <c r="X83" s="540">
        <f t="shared" si="274"/>
        <v>0</v>
      </c>
      <c r="Y83" s="321">
        <f t="shared" si="274"/>
        <v>0</v>
      </c>
      <c r="Z83" s="321">
        <f t="shared" si="274"/>
        <v>5740836</v>
      </c>
      <c r="AA83" s="321">
        <f t="shared" ref="AA83:AB83" si="282">SUM(AA78:AA82)</f>
        <v>5740836</v>
      </c>
      <c r="AB83" s="321">
        <f t="shared" si="282"/>
        <v>5740836</v>
      </c>
      <c r="AC83" s="540">
        <f t="shared" si="274"/>
        <v>5740836</v>
      </c>
      <c r="AD83" s="321">
        <f t="shared" si="274"/>
        <v>0</v>
      </c>
      <c r="AE83" s="321">
        <f t="shared" si="274"/>
        <v>10674</v>
      </c>
      <c r="AF83" s="321">
        <f t="shared" ref="AF83:AG83" si="283">SUM(AF78:AF82)</f>
        <v>10674</v>
      </c>
      <c r="AG83" s="321">
        <f t="shared" si="283"/>
        <v>10674</v>
      </c>
      <c r="AH83" s="540">
        <f t="shared" si="274"/>
        <v>10674</v>
      </c>
      <c r="AI83" s="321">
        <f t="shared" si="274"/>
        <v>0</v>
      </c>
      <c r="AJ83" s="321">
        <f t="shared" si="274"/>
        <v>0</v>
      </c>
      <c r="AK83" s="321">
        <f t="shared" ref="AK83:AL83" si="284">SUM(AK78:AK82)</f>
        <v>0</v>
      </c>
      <c r="AL83" s="321">
        <f t="shared" si="284"/>
        <v>0</v>
      </c>
      <c r="AM83" s="540">
        <f t="shared" si="274"/>
        <v>0</v>
      </c>
      <c r="AN83" s="321">
        <f t="shared" si="274"/>
        <v>0</v>
      </c>
      <c r="AO83" s="321">
        <f t="shared" si="274"/>
        <v>0</v>
      </c>
      <c r="AP83" s="321">
        <f t="shared" ref="AP83:AQ83" si="285">SUM(AP78:AP82)</f>
        <v>0</v>
      </c>
      <c r="AQ83" s="321">
        <f t="shared" si="285"/>
        <v>0</v>
      </c>
      <c r="AR83" s="540">
        <f t="shared" si="274"/>
        <v>0</v>
      </c>
      <c r="AS83" s="321">
        <f t="shared" si="274"/>
        <v>0</v>
      </c>
      <c r="AT83" s="321">
        <f t="shared" si="274"/>
        <v>0</v>
      </c>
      <c r="AU83" s="321">
        <f t="shared" ref="AU83:AV83" si="286">SUM(AU78:AU82)</f>
        <v>0</v>
      </c>
      <c r="AV83" s="321">
        <f t="shared" si="286"/>
        <v>0</v>
      </c>
      <c r="AW83" s="653" t="s">
        <v>504</v>
      </c>
      <c r="AX83" s="653"/>
      <c r="AY83" s="321">
        <f>SUM(AY78:AY82)</f>
        <v>360000</v>
      </c>
      <c r="AZ83" s="321">
        <f t="shared" ref="AZ83" si="287">SUM(AZ78:AZ82)</f>
        <v>360000</v>
      </c>
      <c r="BA83" s="321">
        <f t="shared" ref="BA83:BC83" si="288">SUM(BA78:BA82)</f>
        <v>360000</v>
      </c>
      <c r="BB83" s="321">
        <f t="shared" si="288"/>
        <v>1314799</v>
      </c>
      <c r="BC83" s="540">
        <f t="shared" si="288"/>
        <v>1314799</v>
      </c>
      <c r="BD83" s="321">
        <f t="shared" ref="BD83:CH83" si="289">SUM(BD78:BD82)</f>
        <v>0</v>
      </c>
      <c r="BE83" s="321">
        <f t="shared" ref="BE83" si="290">SUM(BE78:BE82)</f>
        <v>0</v>
      </c>
      <c r="BF83" s="321">
        <f t="shared" ref="BF83:BH83" si="291">SUM(BF78:BF82)</f>
        <v>0</v>
      </c>
      <c r="BG83" s="321">
        <f t="shared" si="291"/>
        <v>0</v>
      </c>
      <c r="BH83" s="540">
        <f t="shared" si="291"/>
        <v>0</v>
      </c>
      <c r="BI83" s="321">
        <f t="shared" si="289"/>
        <v>0</v>
      </c>
      <c r="BJ83" s="321">
        <f t="shared" ref="BJ83:BM83" si="292">SUM(BJ78:BJ82)</f>
        <v>0</v>
      </c>
      <c r="BK83" s="321">
        <f t="shared" ref="BK83:BL83" si="293">SUM(BK78:BK82)</f>
        <v>0</v>
      </c>
      <c r="BL83" s="321">
        <f t="shared" si="293"/>
        <v>0</v>
      </c>
      <c r="BM83" s="540">
        <f t="shared" si="292"/>
        <v>0</v>
      </c>
      <c r="BN83" s="321">
        <f t="shared" si="289"/>
        <v>0</v>
      </c>
      <c r="BO83" s="321">
        <f t="shared" ref="BO83:BR83" si="294">SUM(BO78:BO82)</f>
        <v>0</v>
      </c>
      <c r="BP83" s="321">
        <f t="shared" ref="BP83:BQ83" si="295">SUM(BP78:BP82)</f>
        <v>0</v>
      </c>
      <c r="BQ83" s="321">
        <f t="shared" si="295"/>
        <v>0</v>
      </c>
      <c r="BR83" s="540">
        <f t="shared" si="294"/>
        <v>0</v>
      </c>
      <c r="BS83" s="321">
        <f t="shared" si="289"/>
        <v>0</v>
      </c>
      <c r="BT83" s="321">
        <f t="shared" ref="BT83:BW83" si="296">SUM(BT78:BT82)</f>
        <v>0</v>
      </c>
      <c r="BU83" s="321">
        <f t="shared" ref="BU83:BV83" si="297">SUM(BU78:BU82)</f>
        <v>0</v>
      </c>
      <c r="BV83" s="321">
        <f t="shared" si="297"/>
        <v>0</v>
      </c>
      <c r="BW83" s="540">
        <f t="shared" si="296"/>
        <v>0</v>
      </c>
      <c r="BX83" s="321">
        <f t="shared" si="289"/>
        <v>0</v>
      </c>
      <c r="BY83" s="321">
        <f t="shared" ref="BY83:CB83" si="298">SUM(BY78:BY82)</f>
        <v>0</v>
      </c>
      <c r="BZ83" s="321">
        <f t="shared" ref="BZ83:CA83" si="299">SUM(BZ78:BZ82)</f>
        <v>0</v>
      </c>
      <c r="CA83" s="321">
        <f t="shared" si="299"/>
        <v>0</v>
      </c>
      <c r="CB83" s="540">
        <f t="shared" si="298"/>
        <v>0</v>
      </c>
      <c r="CC83" s="321">
        <f t="shared" si="289"/>
        <v>0</v>
      </c>
      <c r="CD83" s="321">
        <f t="shared" ref="CD83:CG83" si="300">SUM(CD78:CD82)</f>
        <v>0</v>
      </c>
      <c r="CE83" s="321">
        <f t="shared" ref="CE83:CF83" si="301">SUM(CE78:CE82)</f>
        <v>0</v>
      </c>
      <c r="CF83" s="321">
        <f t="shared" si="301"/>
        <v>0</v>
      </c>
      <c r="CG83" s="540">
        <f t="shared" si="300"/>
        <v>0</v>
      </c>
      <c r="CH83" s="321">
        <f t="shared" si="289"/>
        <v>0</v>
      </c>
      <c r="CI83" s="321">
        <f t="shared" ref="CI83:CL83" si="302">SUM(CI78:CI82)</f>
        <v>0</v>
      </c>
      <c r="CJ83" s="321">
        <f t="shared" ref="CJ83:CK83" si="303">SUM(CJ78:CJ82)</f>
        <v>0</v>
      </c>
      <c r="CK83" s="321">
        <f t="shared" si="303"/>
        <v>0</v>
      </c>
      <c r="CL83" s="540">
        <f t="shared" si="302"/>
        <v>0</v>
      </c>
      <c r="CM83" s="321">
        <f t="shared" si="213"/>
        <v>28896468</v>
      </c>
      <c r="CN83" s="321">
        <f t="shared" si="214"/>
        <v>37965019</v>
      </c>
      <c r="CO83" s="321">
        <f t="shared" si="215"/>
        <v>38389635</v>
      </c>
      <c r="CP83" s="321">
        <f t="shared" si="216"/>
        <v>41268387</v>
      </c>
      <c r="CQ83" s="540">
        <f t="shared" si="212"/>
        <v>38771527</v>
      </c>
      <c r="CR83" s="519"/>
      <c r="CS83" s="519"/>
      <c r="CT83" s="519"/>
      <c r="CU83" s="519"/>
      <c r="CV83" s="519"/>
    </row>
    <row r="84" spans="1:100" ht="15.75" customHeight="1" x14ac:dyDescent="0.2">
      <c r="A84" s="651" t="s">
        <v>478</v>
      </c>
      <c r="B84" s="651"/>
      <c r="C84" s="334"/>
      <c r="D84" s="335">
        <f t="shared" ref="D84:AT84" si="304">SUM(D56,D63,D77,D83)</f>
        <v>102.89999999999999</v>
      </c>
      <c r="E84" s="336">
        <f t="shared" si="304"/>
        <v>221834921</v>
      </c>
      <c r="F84" s="336">
        <f t="shared" si="304"/>
        <v>252802508</v>
      </c>
      <c r="G84" s="336">
        <f t="shared" ref="G84:I84" si="305">SUM(G56,G63,G77,G83)</f>
        <v>255262456</v>
      </c>
      <c r="H84" s="336">
        <f t="shared" si="305"/>
        <v>258262356</v>
      </c>
      <c r="I84" s="540">
        <f t="shared" si="305"/>
        <v>255525408</v>
      </c>
      <c r="J84" s="336">
        <f t="shared" si="304"/>
        <v>52720046</v>
      </c>
      <c r="K84" s="336">
        <f t="shared" si="304"/>
        <v>56465649</v>
      </c>
      <c r="L84" s="336">
        <f t="shared" ref="L84:N84" si="306">SUM(L56,L63,L77,L83)</f>
        <v>57006838</v>
      </c>
      <c r="M84" s="336">
        <f t="shared" si="306"/>
        <v>60908163</v>
      </c>
      <c r="N84" s="540">
        <f t="shared" si="306"/>
        <v>60296789</v>
      </c>
      <c r="O84" s="336">
        <f t="shared" si="304"/>
        <v>411780530</v>
      </c>
      <c r="P84" s="336">
        <f t="shared" si="304"/>
        <v>423980750</v>
      </c>
      <c r="Q84" s="336">
        <f t="shared" ref="Q84:S84" si="307">SUM(Q56,Q63,Q77,Q83)</f>
        <v>427852515</v>
      </c>
      <c r="R84" s="336">
        <f t="shared" si="307"/>
        <v>428026101</v>
      </c>
      <c r="S84" s="540">
        <f t="shared" si="307"/>
        <v>411246823</v>
      </c>
      <c r="T84" s="336">
        <f t="shared" si="304"/>
        <v>8500000</v>
      </c>
      <c r="U84" s="336">
        <f t="shared" si="304"/>
        <v>8500000</v>
      </c>
      <c r="V84" s="336">
        <f t="shared" ref="V84:W84" si="308">SUM(V56,V63,V77,V83)</f>
        <v>8660000</v>
      </c>
      <c r="W84" s="336">
        <f t="shared" si="308"/>
        <v>8382200</v>
      </c>
      <c r="X84" s="540">
        <f t="shared" si="304"/>
        <v>4736020</v>
      </c>
      <c r="Y84" s="336">
        <f t="shared" si="304"/>
        <v>0</v>
      </c>
      <c r="Z84" s="336">
        <f t="shared" si="304"/>
        <v>12022382</v>
      </c>
      <c r="AA84" s="336">
        <f t="shared" ref="AA84:AB84" si="309">SUM(AA56,AA63,AA77,AA83)</f>
        <v>12022382</v>
      </c>
      <c r="AB84" s="336">
        <f t="shared" si="309"/>
        <v>12022382</v>
      </c>
      <c r="AC84" s="540">
        <f t="shared" si="304"/>
        <v>12022382</v>
      </c>
      <c r="AD84" s="336">
        <f t="shared" si="304"/>
        <v>27994000</v>
      </c>
      <c r="AE84" s="336">
        <f t="shared" si="304"/>
        <v>32586370</v>
      </c>
      <c r="AF84" s="336">
        <f t="shared" ref="AF84:AG84" si="310">SUM(AF56,AF63,AF77,AF83)</f>
        <v>36426216</v>
      </c>
      <c r="AG84" s="336">
        <f t="shared" si="310"/>
        <v>41421275</v>
      </c>
      <c r="AH84" s="540">
        <f t="shared" si="304"/>
        <v>41231139</v>
      </c>
      <c r="AI84" s="336">
        <f t="shared" si="304"/>
        <v>1000000</v>
      </c>
      <c r="AJ84" s="336">
        <f t="shared" si="304"/>
        <v>1000000</v>
      </c>
      <c r="AK84" s="336">
        <f t="shared" ref="AK84:AL84" si="311">SUM(AK56,AK63,AK77,AK83)</f>
        <v>1000000</v>
      </c>
      <c r="AL84" s="336">
        <f t="shared" si="311"/>
        <v>1000000</v>
      </c>
      <c r="AM84" s="540">
        <f t="shared" si="304"/>
        <v>342000</v>
      </c>
      <c r="AN84" s="336">
        <f t="shared" si="304"/>
        <v>60000000</v>
      </c>
      <c r="AO84" s="336">
        <f t="shared" si="304"/>
        <v>79914000</v>
      </c>
      <c r="AP84" s="336">
        <f t="shared" ref="AP84:AQ84" si="312">SUM(AP56,AP63,AP77,AP83)</f>
        <v>79964000</v>
      </c>
      <c r="AQ84" s="336">
        <f t="shared" si="312"/>
        <v>98355627</v>
      </c>
      <c r="AR84" s="540">
        <f t="shared" si="304"/>
        <v>98355627</v>
      </c>
      <c r="AS84" s="336">
        <f t="shared" si="304"/>
        <v>204110000</v>
      </c>
      <c r="AT84" s="336">
        <f t="shared" si="304"/>
        <v>188239236</v>
      </c>
      <c r="AU84" s="336">
        <f t="shared" ref="AU84:AV84" si="313">SUM(AU56,AU63,AU77,AU83)</f>
        <v>189508653</v>
      </c>
      <c r="AV84" s="336">
        <f t="shared" si="313"/>
        <v>4759047</v>
      </c>
      <c r="AW84" s="651" t="s">
        <v>478</v>
      </c>
      <c r="AX84" s="651"/>
      <c r="AY84" s="336">
        <f t="shared" ref="AY84:CH84" si="314">SUM(AY56,AY63,AY77,AY83)</f>
        <v>71467985</v>
      </c>
      <c r="AZ84" s="336">
        <f t="shared" ref="AZ84" si="315">SUM(AZ56,AZ63,AZ77,AZ83)</f>
        <v>81156653</v>
      </c>
      <c r="BA84" s="336">
        <f t="shared" ref="BA84:BC84" si="316">SUM(BA56,BA63,BA77,BA83)</f>
        <v>79297145</v>
      </c>
      <c r="BB84" s="336">
        <f t="shared" si="316"/>
        <v>91417919</v>
      </c>
      <c r="BC84" s="540">
        <f t="shared" si="316"/>
        <v>67463331</v>
      </c>
      <c r="BD84" s="336">
        <f t="shared" si="314"/>
        <v>42494750</v>
      </c>
      <c r="BE84" s="336">
        <f t="shared" ref="BE84" si="317">SUM(BE56,BE63,BE77,BE83)</f>
        <v>52061768</v>
      </c>
      <c r="BF84" s="336">
        <f t="shared" ref="BF84:BH84" si="318">SUM(BF56,BF63,BF77,BF83)</f>
        <v>51312541</v>
      </c>
      <c r="BG84" s="336">
        <f t="shared" si="318"/>
        <v>35851435</v>
      </c>
      <c r="BH84" s="540">
        <f t="shared" si="318"/>
        <v>32376540</v>
      </c>
      <c r="BI84" s="336">
        <f t="shared" si="314"/>
        <v>0</v>
      </c>
      <c r="BJ84" s="336">
        <f t="shared" ref="BJ84:BM84" si="319">SUM(BJ56,BJ63,BJ77,BJ83)</f>
        <v>0</v>
      </c>
      <c r="BK84" s="336">
        <f t="shared" ref="BK84:BL84" si="320">SUM(BK56,BK63,BK77,BK83)</f>
        <v>0</v>
      </c>
      <c r="BL84" s="336">
        <f t="shared" si="320"/>
        <v>0</v>
      </c>
      <c r="BM84" s="540">
        <f t="shared" si="319"/>
        <v>0</v>
      </c>
      <c r="BN84" s="336">
        <f t="shared" si="314"/>
        <v>1000000</v>
      </c>
      <c r="BO84" s="336">
        <f t="shared" ref="BO84:BR84" si="321">SUM(BO56,BO63,BO77,BO83)</f>
        <v>1000000</v>
      </c>
      <c r="BP84" s="336">
        <f t="shared" ref="BP84:BQ84" si="322">SUM(BP56,BP63,BP77,BP83)</f>
        <v>1000000</v>
      </c>
      <c r="BQ84" s="336">
        <f t="shared" si="322"/>
        <v>1000000</v>
      </c>
      <c r="BR84" s="540">
        <f t="shared" si="321"/>
        <v>0</v>
      </c>
      <c r="BS84" s="336">
        <f t="shared" si="314"/>
        <v>2905000</v>
      </c>
      <c r="BT84" s="336">
        <f t="shared" ref="BT84:BW84" si="323">SUM(BT56,BT63,BT77,BT83)</f>
        <v>2905000</v>
      </c>
      <c r="BU84" s="336">
        <f t="shared" ref="BU84:BV84" si="324">SUM(BU56,BU63,BU77,BU83)</f>
        <v>2905000</v>
      </c>
      <c r="BV84" s="336">
        <f t="shared" si="324"/>
        <v>12695852</v>
      </c>
      <c r="BW84" s="540">
        <f t="shared" si="323"/>
        <v>2095852</v>
      </c>
      <c r="BX84" s="336">
        <f t="shared" si="314"/>
        <v>10000000</v>
      </c>
      <c r="BY84" s="336">
        <f t="shared" ref="BY84:CB84" si="325">SUM(BY56,BY63,BY77,BY83)</f>
        <v>10000000</v>
      </c>
      <c r="BZ84" s="336">
        <f t="shared" ref="BZ84:CA84" si="326">SUM(BZ56,BZ63,BZ77,BZ83)</f>
        <v>10000000</v>
      </c>
      <c r="CA84" s="336">
        <f t="shared" si="326"/>
        <v>10000000</v>
      </c>
      <c r="CB84" s="540">
        <f t="shared" si="325"/>
        <v>10000000</v>
      </c>
      <c r="CC84" s="336">
        <f t="shared" si="314"/>
        <v>12597768</v>
      </c>
      <c r="CD84" s="336">
        <f t="shared" ref="CD84:CG84" si="327">SUM(CD56,CD63,CD77,CD83)</f>
        <v>12597768</v>
      </c>
      <c r="CE84" s="336">
        <f t="shared" ref="CE84:CF84" si="328">SUM(CE56,CE63,CE77,CE83)</f>
        <v>12597768</v>
      </c>
      <c r="CF84" s="336">
        <f t="shared" si="328"/>
        <v>13822931</v>
      </c>
      <c r="CG84" s="540">
        <f t="shared" si="327"/>
        <v>13822931</v>
      </c>
      <c r="CH84" s="336">
        <f t="shared" si="314"/>
        <v>0</v>
      </c>
      <c r="CI84" s="336">
        <f t="shared" ref="CI84:CL84" si="329">SUM(CI56,CI63,CI77,CI83)</f>
        <v>140000000</v>
      </c>
      <c r="CJ84" s="336">
        <f t="shared" ref="CJ84:CK84" si="330">SUM(CJ56,CJ63,CJ77,CJ83)</f>
        <v>140000000</v>
      </c>
      <c r="CK84" s="336">
        <f t="shared" si="330"/>
        <v>240000000</v>
      </c>
      <c r="CL84" s="540">
        <f t="shared" si="329"/>
        <v>240000000</v>
      </c>
      <c r="CM84" s="336">
        <f t="shared" si="213"/>
        <v>1131310000</v>
      </c>
      <c r="CN84" s="336">
        <f>SUM(F84+K84+P84+U84+Z84+AE84+AJ84+AO84+AT84+AZ84+BE84+BJ84+BO84+BT84+BY84+CD84+CI84)</f>
        <v>1355232084</v>
      </c>
      <c r="CO84" s="336">
        <f>SUM(G84+L84+Q84+V84+AA84+AF84+AK84+AP84+AU84+BA84+BF84+BK84+BP84+BU84+BZ84+CE84+CJ84)</f>
        <v>1364815514</v>
      </c>
      <c r="CP84" s="336">
        <f>SUM(H84+M84+R84+W84+AB84+AG84+AL84+AQ84+AV84+BB84+BG84+BL84+BQ84+BV84+CA84+CF84+CK84)</f>
        <v>1317925288</v>
      </c>
      <c r="CQ84" s="540">
        <f t="shared" si="212"/>
        <v>1249514842</v>
      </c>
      <c r="CR84" s="519"/>
      <c r="CS84" s="519"/>
      <c r="CT84" s="519"/>
      <c r="CU84" s="519"/>
      <c r="CV84" s="519"/>
    </row>
  </sheetData>
  <mergeCells count="37">
    <mergeCell ref="B1:B3"/>
    <mergeCell ref="D1:D2"/>
    <mergeCell ref="BX2:CB2"/>
    <mergeCell ref="CC2:CG2"/>
    <mergeCell ref="BX1:CL1"/>
    <mergeCell ref="CH2:CL2"/>
    <mergeCell ref="BD1:BH2"/>
    <mergeCell ref="BI1:BW1"/>
    <mergeCell ref="BI2:BM2"/>
    <mergeCell ref="BN2:BR2"/>
    <mergeCell ref="BS2:BW2"/>
    <mergeCell ref="E1:I2"/>
    <mergeCell ref="J1:N2"/>
    <mergeCell ref="O1:S2"/>
    <mergeCell ref="T1:X2"/>
    <mergeCell ref="Y1:AV1"/>
    <mergeCell ref="Y2:AC2"/>
    <mergeCell ref="AD2:AH2"/>
    <mergeCell ref="AI2:AM2"/>
    <mergeCell ref="AN2:AR2"/>
    <mergeCell ref="AS2:AV2"/>
    <mergeCell ref="CM1:CQ2"/>
    <mergeCell ref="AY1:BC2"/>
    <mergeCell ref="A84:B84"/>
    <mergeCell ref="AW84:AX84"/>
    <mergeCell ref="A63:B63"/>
    <mergeCell ref="AW63:AX63"/>
    <mergeCell ref="A77:B77"/>
    <mergeCell ref="AW77:AX77"/>
    <mergeCell ref="A83:B83"/>
    <mergeCell ref="AW83:AX83"/>
    <mergeCell ref="C2:C3"/>
    <mergeCell ref="A56:B56"/>
    <mergeCell ref="AW56:AX56"/>
    <mergeCell ref="AW1:AW3"/>
    <mergeCell ref="AX1:AX3"/>
    <mergeCell ref="A1:A3"/>
  </mergeCells>
  <pageMargins left="0.70866141732283472" right="0.70866141732283472" top="0.74803149606299213" bottom="0.74803149606299213" header="0.31496062992125984" footer="0.31496062992125984"/>
  <pageSetup paperSize="8" scale="42" orientation="landscape" r:id="rId1"/>
  <headerFooter>
    <oddHeader xml:space="preserve">&amp;C&amp;"Arial CE,Félkövér"
5/2018 (IV.27.)számú költségvetési rendelethez
ZALAKAROS VÁROS ÖNKORMÁNYZATA ÉS KÖLTSÉGVETÉSI SZERVEI 
2017. ÉVI KIADÁSAI
 &amp;R&amp;P.oldal
&amp;A
1000.-Ft-ban
</oddHeader>
  </headerFooter>
  <rowBreaks count="1" manualBreakCount="1">
    <brk id="56" max="16383" man="1"/>
  </rowBreaks>
  <colBreaks count="1" manualBreakCount="1">
    <brk id="4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73"/>
  <sheetViews>
    <sheetView zoomScale="75" zoomScaleNormal="75" zoomScaleSheetLayoutView="100" workbookViewId="0">
      <selection activeCell="C39" sqref="C39"/>
    </sheetView>
  </sheetViews>
  <sheetFormatPr defaultColWidth="11.42578125" defaultRowHeight="15" x14ac:dyDescent="0.2"/>
  <cols>
    <col min="1" max="1" width="5.5703125" style="3" customWidth="1"/>
    <col min="2" max="2" width="75" style="3" customWidth="1"/>
    <col min="3" max="3" width="16" style="3" customWidth="1"/>
    <col min="4" max="6" width="15" style="3" customWidth="1"/>
    <col min="7" max="7" width="16.42578125" style="3" customWidth="1"/>
    <col min="8" max="8" width="15" style="3" hidden="1" customWidth="1"/>
    <col min="9" max="9" width="13.5703125" style="3" customWidth="1"/>
    <col min="10" max="10" width="13.140625" style="3" customWidth="1"/>
    <col min="11" max="16384" width="11.42578125" style="3"/>
  </cols>
  <sheetData>
    <row r="1" spans="1:10" ht="20.100000000000001" customHeight="1" x14ac:dyDescent="0.25">
      <c r="A1" s="528" t="s">
        <v>13</v>
      </c>
      <c r="B1" s="529" t="s">
        <v>12</v>
      </c>
      <c r="C1" s="661" t="s">
        <v>220</v>
      </c>
      <c r="D1" s="661" t="s">
        <v>221</v>
      </c>
      <c r="E1" s="661" t="s">
        <v>612</v>
      </c>
      <c r="F1" s="661" t="s">
        <v>813</v>
      </c>
      <c r="G1" s="661" t="s">
        <v>845</v>
      </c>
      <c r="H1" s="661" t="s">
        <v>846</v>
      </c>
      <c r="I1" s="661" t="s">
        <v>295</v>
      </c>
      <c r="J1" s="661" t="s">
        <v>345</v>
      </c>
    </row>
    <row r="2" spans="1:10" ht="15" customHeight="1" x14ac:dyDescent="0.25">
      <c r="A2" s="191"/>
      <c r="B2" s="530"/>
      <c r="C2" s="662"/>
      <c r="D2" s="662"/>
      <c r="E2" s="662"/>
      <c r="F2" s="662"/>
      <c r="G2" s="662"/>
      <c r="H2" s="662"/>
      <c r="I2" s="662"/>
      <c r="J2" s="662"/>
    </row>
    <row r="3" spans="1:10" ht="20.100000000000001" customHeight="1" x14ac:dyDescent="0.25">
      <c r="A3" s="10"/>
      <c r="B3" s="104" t="s">
        <v>165</v>
      </c>
      <c r="C3" s="77"/>
      <c r="D3" s="11"/>
      <c r="E3" s="11"/>
      <c r="F3" s="11"/>
      <c r="G3" s="11"/>
      <c r="H3" s="11"/>
      <c r="I3" s="11"/>
      <c r="J3" s="11"/>
    </row>
    <row r="4" spans="1:10" ht="20.100000000000001" customHeight="1" x14ac:dyDescent="0.25">
      <c r="A4" s="7" t="s">
        <v>42</v>
      </c>
      <c r="B4" s="88" t="s">
        <v>311</v>
      </c>
      <c r="C4" s="11"/>
      <c r="D4" s="5"/>
      <c r="E4" s="5"/>
      <c r="F4" s="5"/>
      <c r="G4" s="5"/>
      <c r="H4" s="5"/>
      <c r="I4" s="5"/>
      <c r="J4" s="5"/>
    </row>
    <row r="5" spans="1:10" ht="20.100000000000001" customHeight="1" x14ac:dyDescent="0.25">
      <c r="A5" s="7" t="s">
        <v>1</v>
      </c>
      <c r="B5" s="7" t="s">
        <v>270</v>
      </c>
      <c r="C5" s="5"/>
      <c r="D5" s="5"/>
      <c r="E5" s="5"/>
      <c r="F5" s="5"/>
      <c r="G5" s="5"/>
      <c r="H5" s="5"/>
      <c r="I5" s="5"/>
      <c r="J5" s="5"/>
    </row>
    <row r="6" spans="1:10" ht="20.100000000000001" customHeight="1" x14ac:dyDescent="0.25">
      <c r="A6" s="7"/>
      <c r="B6" s="40" t="s">
        <v>140</v>
      </c>
      <c r="C6" s="26">
        <v>450000</v>
      </c>
      <c r="D6" s="26">
        <v>450000</v>
      </c>
      <c r="E6" s="26">
        <v>450000</v>
      </c>
      <c r="F6" s="26">
        <v>450000</v>
      </c>
      <c r="G6" s="26">
        <v>450000</v>
      </c>
      <c r="H6" s="26">
        <f>'4.számú melléklet'!AH52</f>
        <v>260000</v>
      </c>
      <c r="I6" s="26">
        <v>450000</v>
      </c>
      <c r="J6" s="26">
        <v>450000</v>
      </c>
    </row>
    <row r="7" spans="1:10" ht="15" customHeight="1" x14ac:dyDescent="0.25">
      <c r="A7" s="7"/>
      <c r="B7" s="8" t="s">
        <v>222</v>
      </c>
      <c r="C7" s="26">
        <v>1734000</v>
      </c>
      <c r="D7" s="26"/>
      <c r="E7" s="26"/>
      <c r="F7" s="26"/>
      <c r="G7" s="26"/>
      <c r="H7" s="26"/>
      <c r="I7" s="26"/>
      <c r="J7" s="26"/>
    </row>
    <row r="8" spans="1:10" ht="20.100000000000001" customHeight="1" x14ac:dyDescent="0.25">
      <c r="A8" s="7"/>
      <c r="B8" s="40" t="s">
        <v>138</v>
      </c>
      <c r="C8" s="26">
        <v>10241000</v>
      </c>
      <c r="D8" s="26">
        <v>10998000</v>
      </c>
      <c r="E8" s="26">
        <v>10998000</v>
      </c>
      <c r="F8" s="26">
        <v>10998000</v>
      </c>
      <c r="G8" s="26">
        <f>'4.számú melléklet'!AG35</f>
        <v>10998000</v>
      </c>
      <c r="H8" s="26">
        <f>'4.számú melléklet'!AH35</f>
        <v>10997864</v>
      </c>
      <c r="I8" s="26"/>
      <c r="J8" s="26"/>
    </row>
    <row r="9" spans="1:10" ht="15" customHeight="1" x14ac:dyDescent="0.25">
      <c r="A9" s="7"/>
      <c r="B9" s="8" t="s">
        <v>223</v>
      </c>
      <c r="C9" s="26">
        <v>350000</v>
      </c>
      <c r="D9" s="26"/>
      <c r="E9" s="26"/>
      <c r="F9" s="26"/>
      <c r="G9" s="26"/>
      <c r="H9" s="26"/>
      <c r="I9" s="26"/>
      <c r="J9" s="26"/>
    </row>
    <row r="10" spans="1:10" ht="20.100000000000001" customHeight="1" x14ac:dyDescent="0.25">
      <c r="A10" s="7"/>
      <c r="B10" s="8" t="s">
        <v>964</v>
      </c>
      <c r="C10" s="26">
        <v>25407500</v>
      </c>
      <c r="D10" s="26">
        <v>15196000</v>
      </c>
      <c r="E10" s="26">
        <v>15196000</v>
      </c>
      <c r="F10" s="26">
        <v>15196000</v>
      </c>
      <c r="G10" s="26">
        <v>18665000</v>
      </c>
      <c r="H10" s="26">
        <v>18665000</v>
      </c>
      <c r="I10" s="26"/>
      <c r="J10" s="26"/>
    </row>
    <row r="11" spans="1:10" ht="15" customHeight="1" x14ac:dyDescent="0.25">
      <c r="A11" s="7"/>
      <c r="B11" s="8" t="s">
        <v>962</v>
      </c>
      <c r="C11" s="26">
        <v>459000</v>
      </c>
      <c r="D11" s="26"/>
      <c r="E11" s="26"/>
      <c r="F11" s="26"/>
      <c r="G11" s="26"/>
      <c r="H11" s="26"/>
      <c r="I11" s="26"/>
      <c r="J11" s="26"/>
    </row>
    <row r="12" spans="1:10" ht="15" customHeight="1" x14ac:dyDescent="0.25">
      <c r="A12" s="7"/>
      <c r="B12" s="8" t="s">
        <v>482</v>
      </c>
      <c r="C12" s="26">
        <v>125000</v>
      </c>
      <c r="D12" s="26"/>
      <c r="E12" s="26"/>
      <c r="F12" s="26"/>
      <c r="G12" s="26"/>
      <c r="H12" s="26"/>
      <c r="I12" s="26"/>
      <c r="J12" s="26"/>
    </row>
    <row r="13" spans="1:10" ht="20.100000000000001" customHeight="1" x14ac:dyDescent="0.25">
      <c r="A13" s="7"/>
      <c r="B13" s="265" t="s">
        <v>963</v>
      </c>
      <c r="C13" s="26"/>
      <c r="D13" s="26">
        <v>150000</v>
      </c>
      <c r="E13" s="26">
        <v>150000</v>
      </c>
      <c r="F13" s="26">
        <v>150000</v>
      </c>
      <c r="G13" s="26">
        <v>150000</v>
      </c>
      <c r="H13" s="26">
        <v>150000</v>
      </c>
      <c r="I13" s="26"/>
      <c r="J13" s="26"/>
    </row>
    <row r="14" spans="1:10" ht="20.100000000000001" customHeight="1" x14ac:dyDescent="0.25">
      <c r="A14" s="7"/>
      <c r="B14" s="380" t="s">
        <v>625</v>
      </c>
      <c r="C14" s="26"/>
      <c r="D14" s="26"/>
      <c r="E14" s="26">
        <v>3030000</v>
      </c>
      <c r="F14" s="26">
        <v>3030000</v>
      </c>
      <c r="G14" s="26">
        <v>3030000</v>
      </c>
      <c r="H14" s="26">
        <v>3030000</v>
      </c>
      <c r="I14" s="26"/>
      <c r="J14" s="26"/>
    </row>
    <row r="15" spans="1:10" ht="20.100000000000001" customHeight="1" x14ac:dyDescent="0.25">
      <c r="A15" s="7"/>
      <c r="B15" s="380" t="s">
        <v>961</v>
      </c>
      <c r="C15" s="26"/>
      <c r="D15" s="26"/>
      <c r="E15" s="26">
        <v>1551696</v>
      </c>
      <c r="F15" s="26">
        <v>5391542</v>
      </c>
      <c r="G15" s="26">
        <v>6917601</v>
      </c>
      <c r="H15" s="26">
        <v>6917601</v>
      </c>
      <c r="I15" s="26"/>
      <c r="J15" s="26"/>
    </row>
    <row r="16" spans="1:10" ht="20.100000000000001" customHeight="1" x14ac:dyDescent="0.2">
      <c r="A16" s="41"/>
      <c r="B16" s="184" t="s">
        <v>269</v>
      </c>
      <c r="C16" s="185">
        <f>SUM(C6:C14)</f>
        <v>38766500</v>
      </c>
      <c r="D16" s="185">
        <f>SUM(D6:D14)</f>
        <v>26794000</v>
      </c>
      <c r="E16" s="185">
        <f>SUM(E6:E15)</f>
        <v>31375696</v>
      </c>
      <c r="F16" s="185">
        <f>SUM(F6:F15)</f>
        <v>35215542</v>
      </c>
      <c r="G16" s="185">
        <f t="shared" ref="G16:H16" si="0">SUM(G6:G15)</f>
        <v>40210601</v>
      </c>
      <c r="H16" s="185">
        <f t="shared" si="0"/>
        <v>40020465</v>
      </c>
      <c r="I16" s="185">
        <f>SUM(I6:I13)</f>
        <v>450000</v>
      </c>
      <c r="J16" s="185">
        <f>SUM(J6:J13)</f>
        <v>450000</v>
      </c>
    </row>
    <row r="17" spans="1:10" ht="20.100000000000001" customHeight="1" x14ac:dyDescent="0.25">
      <c r="A17" s="89" t="s">
        <v>2</v>
      </c>
      <c r="B17" s="4" t="s">
        <v>224</v>
      </c>
      <c r="C17" s="46"/>
      <c r="D17" s="26"/>
      <c r="E17" s="26"/>
      <c r="F17" s="26"/>
      <c r="G17" s="26"/>
      <c r="H17" s="26"/>
      <c r="I17" s="26"/>
      <c r="J17" s="26"/>
    </row>
    <row r="18" spans="1:10" ht="20.100000000000001" customHeight="1" x14ac:dyDescent="0.2">
      <c r="A18" s="39"/>
      <c r="B18" s="105" t="s">
        <v>340</v>
      </c>
      <c r="C18" s="26">
        <v>32000000</v>
      </c>
      <c r="D18" s="26">
        <v>26000000</v>
      </c>
      <c r="E18" s="26">
        <v>26000000</v>
      </c>
      <c r="F18" s="26">
        <v>26000000</v>
      </c>
      <c r="G18" s="26">
        <v>26000000</v>
      </c>
      <c r="H18" s="106">
        <v>26000000</v>
      </c>
      <c r="I18" s="26"/>
      <c r="J18" s="26"/>
    </row>
    <row r="19" spans="1:10" ht="20.100000000000001" customHeight="1" x14ac:dyDescent="0.2">
      <c r="A19" s="39"/>
      <c r="B19" s="105" t="s">
        <v>341</v>
      </c>
      <c r="C19" s="26">
        <v>27235000</v>
      </c>
      <c r="D19" s="26">
        <v>34000000</v>
      </c>
      <c r="E19" s="26">
        <v>34000000</v>
      </c>
      <c r="F19" s="26">
        <v>34000000</v>
      </c>
      <c r="G19" s="26">
        <v>34000000</v>
      </c>
      <c r="H19" s="106">
        <v>34000000</v>
      </c>
      <c r="I19" s="26"/>
      <c r="J19" s="26"/>
    </row>
    <row r="20" spans="1:10" ht="20.100000000000001" customHeight="1" x14ac:dyDescent="0.2">
      <c r="A20" s="39"/>
      <c r="B20" s="105" t="s">
        <v>616</v>
      </c>
      <c r="C20" s="26"/>
      <c r="D20" s="26"/>
      <c r="E20" s="26">
        <v>6500000</v>
      </c>
      <c r="F20" s="26">
        <v>6500000</v>
      </c>
      <c r="G20" s="26">
        <v>6500000</v>
      </c>
      <c r="H20" s="106">
        <v>6500000</v>
      </c>
      <c r="I20" s="26"/>
      <c r="J20" s="26"/>
    </row>
    <row r="21" spans="1:10" ht="20.100000000000001" customHeight="1" x14ac:dyDescent="0.2">
      <c r="A21" s="39"/>
      <c r="B21" s="105" t="s">
        <v>617</v>
      </c>
      <c r="C21" s="26"/>
      <c r="D21" s="26"/>
      <c r="E21" s="26">
        <v>300000</v>
      </c>
      <c r="F21" s="26">
        <v>300000</v>
      </c>
      <c r="G21" s="26">
        <v>300000</v>
      </c>
      <c r="H21" s="106">
        <v>300000</v>
      </c>
      <c r="I21" s="26"/>
      <c r="J21" s="26"/>
    </row>
    <row r="22" spans="1:10" ht="20.100000000000001" customHeight="1" x14ac:dyDescent="0.2">
      <c r="A22" s="39"/>
      <c r="B22" s="105" t="s">
        <v>618</v>
      </c>
      <c r="C22" s="26"/>
      <c r="D22" s="26"/>
      <c r="E22" s="26">
        <v>1800000</v>
      </c>
      <c r="F22" s="26">
        <v>1800000</v>
      </c>
      <c r="G22" s="26">
        <v>1800000</v>
      </c>
      <c r="H22" s="106">
        <v>1800000</v>
      </c>
      <c r="I22" s="26"/>
      <c r="J22" s="26"/>
    </row>
    <row r="23" spans="1:10" ht="20.100000000000001" customHeight="1" x14ac:dyDescent="0.2">
      <c r="A23" s="39"/>
      <c r="B23" s="105" t="s">
        <v>619</v>
      </c>
      <c r="C23" s="26"/>
      <c r="D23" s="26"/>
      <c r="E23" s="26">
        <v>1933000</v>
      </c>
      <c r="F23" s="26">
        <v>1933000</v>
      </c>
      <c r="G23" s="26">
        <v>1933000</v>
      </c>
      <c r="H23" s="106">
        <v>1933000</v>
      </c>
      <c r="I23" s="26"/>
      <c r="J23" s="26"/>
    </row>
    <row r="24" spans="1:10" ht="20.100000000000001" customHeight="1" x14ac:dyDescent="0.2">
      <c r="A24" s="39"/>
      <c r="B24" s="105" t="s">
        <v>620</v>
      </c>
      <c r="C24" s="26"/>
      <c r="D24" s="26"/>
      <c r="E24" s="26">
        <v>500000</v>
      </c>
      <c r="F24" s="26">
        <v>500000</v>
      </c>
      <c r="G24" s="26">
        <v>500000</v>
      </c>
      <c r="H24" s="106">
        <v>500000</v>
      </c>
      <c r="I24" s="26"/>
      <c r="J24" s="26"/>
    </row>
    <row r="25" spans="1:10" ht="20.100000000000001" customHeight="1" x14ac:dyDescent="0.2">
      <c r="A25" s="39"/>
      <c r="B25" s="105" t="s">
        <v>621</v>
      </c>
      <c r="C25" s="26"/>
      <c r="D25" s="26"/>
      <c r="E25" s="26">
        <v>300000</v>
      </c>
      <c r="F25" s="26">
        <v>300000</v>
      </c>
      <c r="G25" s="26">
        <v>300000</v>
      </c>
      <c r="H25" s="106">
        <v>300000</v>
      </c>
      <c r="I25" s="26"/>
      <c r="J25" s="26"/>
    </row>
    <row r="26" spans="1:10" ht="20.100000000000001" customHeight="1" x14ac:dyDescent="0.2">
      <c r="A26" s="39"/>
      <c r="B26" s="379" t="s">
        <v>622</v>
      </c>
      <c r="C26" s="26"/>
      <c r="D26" s="26"/>
      <c r="E26" s="26">
        <v>300000</v>
      </c>
      <c r="F26" s="26">
        <v>300000</v>
      </c>
      <c r="G26" s="26">
        <v>300000</v>
      </c>
      <c r="H26" s="106">
        <v>300000</v>
      </c>
      <c r="I26" s="26"/>
      <c r="J26" s="26"/>
    </row>
    <row r="27" spans="1:10" ht="20.100000000000001" customHeight="1" x14ac:dyDescent="0.2">
      <c r="A27" s="39"/>
      <c r="B27" s="379" t="s">
        <v>623</v>
      </c>
      <c r="C27" s="26"/>
      <c r="D27" s="26"/>
      <c r="E27" s="26">
        <v>430000</v>
      </c>
      <c r="F27" s="26">
        <v>430000</v>
      </c>
      <c r="G27" s="26">
        <v>315860</v>
      </c>
      <c r="H27" s="106">
        <v>315860</v>
      </c>
      <c r="I27" s="26"/>
      <c r="J27" s="26"/>
    </row>
    <row r="28" spans="1:10" ht="20.100000000000001" customHeight="1" x14ac:dyDescent="0.2">
      <c r="A28" s="39"/>
      <c r="B28" s="379" t="s">
        <v>624</v>
      </c>
      <c r="C28" s="26"/>
      <c r="D28" s="26"/>
      <c r="E28" s="26">
        <v>150000</v>
      </c>
      <c r="F28" s="26">
        <v>150000</v>
      </c>
      <c r="G28" s="26">
        <v>150000</v>
      </c>
      <c r="H28" s="106">
        <v>150000</v>
      </c>
      <c r="I28" s="26"/>
      <c r="J28" s="26"/>
    </row>
    <row r="29" spans="1:10" ht="20.100000000000001" customHeight="1" x14ac:dyDescent="0.2">
      <c r="A29" s="39"/>
      <c r="B29" s="379" t="s">
        <v>627</v>
      </c>
      <c r="C29" s="26"/>
      <c r="D29" s="26"/>
      <c r="E29" s="26">
        <v>200000</v>
      </c>
      <c r="F29" s="26">
        <v>200000</v>
      </c>
      <c r="G29" s="26">
        <v>200000</v>
      </c>
      <c r="H29" s="106">
        <v>200000</v>
      </c>
      <c r="I29" s="26"/>
      <c r="J29" s="26"/>
    </row>
    <row r="30" spans="1:10" ht="20.100000000000001" customHeight="1" x14ac:dyDescent="0.2">
      <c r="A30" s="39"/>
      <c r="B30" s="379" t="s">
        <v>628</v>
      </c>
      <c r="C30" s="26"/>
      <c r="D30" s="26"/>
      <c r="E30" s="26">
        <v>5001000</v>
      </c>
      <c r="F30" s="26">
        <v>5001000</v>
      </c>
      <c r="G30" s="26">
        <v>5001000</v>
      </c>
      <c r="H30" s="106">
        <v>5001000</v>
      </c>
      <c r="I30" s="26"/>
      <c r="J30" s="26"/>
    </row>
    <row r="31" spans="1:10" ht="20.100000000000001" customHeight="1" x14ac:dyDescent="0.2">
      <c r="A31" s="39"/>
      <c r="B31" s="379" t="s">
        <v>629</v>
      </c>
      <c r="C31" s="26"/>
      <c r="D31" s="26"/>
      <c r="E31" s="26">
        <v>2500000</v>
      </c>
      <c r="F31" s="26">
        <v>2500000</v>
      </c>
      <c r="G31" s="26">
        <v>2455767</v>
      </c>
      <c r="H31" s="106">
        <v>2455767</v>
      </c>
      <c r="I31" s="26"/>
      <c r="J31" s="26"/>
    </row>
    <row r="32" spans="1:10" ht="20.100000000000001" customHeight="1" x14ac:dyDescent="0.2">
      <c r="A32" s="39"/>
      <c r="B32" s="379" t="s">
        <v>831</v>
      </c>
      <c r="C32" s="26"/>
      <c r="D32" s="26"/>
      <c r="E32" s="26"/>
      <c r="F32" s="26">
        <v>50000</v>
      </c>
      <c r="G32" s="26"/>
      <c r="H32" s="549"/>
      <c r="I32" s="26"/>
      <c r="J32" s="26"/>
    </row>
    <row r="33" spans="1:10" ht="20.100000000000001" customHeight="1" x14ac:dyDescent="0.2">
      <c r="A33" s="39"/>
      <c r="B33" s="379" t="s">
        <v>965</v>
      </c>
      <c r="C33" s="26"/>
      <c r="D33" s="26"/>
      <c r="E33" s="26"/>
      <c r="F33" s="26"/>
      <c r="G33" s="26">
        <v>100000</v>
      </c>
      <c r="H33" s="26">
        <v>100000</v>
      </c>
      <c r="I33" s="26"/>
      <c r="J33" s="26"/>
    </row>
    <row r="34" spans="1:10" ht="20.100000000000001" customHeight="1" x14ac:dyDescent="0.2">
      <c r="A34" s="39"/>
      <c r="B34" s="379" t="s">
        <v>966</v>
      </c>
      <c r="C34" s="26"/>
      <c r="D34" s="26"/>
      <c r="E34" s="26"/>
      <c r="F34" s="26"/>
      <c r="G34" s="26">
        <v>17000000</v>
      </c>
      <c r="H34" s="26">
        <v>17000000</v>
      </c>
      <c r="I34" s="26"/>
      <c r="J34" s="26"/>
    </row>
    <row r="35" spans="1:10" ht="20.100000000000001" customHeight="1" x14ac:dyDescent="0.2">
      <c r="A35" s="39"/>
      <c r="B35" s="379" t="s">
        <v>967</v>
      </c>
      <c r="C35" s="26"/>
      <c r="D35" s="26"/>
      <c r="E35" s="26"/>
      <c r="F35" s="26"/>
      <c r="G35" s="26">
        <v>1500000</v>
      </c>
      <c r="H35" s="26">
        <v>1500000</v>
      </c>
      <c r="I35" s="26"/>
      <c r="J35" s="26"/>
    </row>
    <row r="36" spans="1:10" ht="20.100000000000001" customHeight="1" x14ac:dyDescent="0.2">
      <c r="A36" s="8"/>
      <c r="B36" s="186" t="s">
        <v>77</v>
      </c>
      <c r="C36" s="185">
        <f t="shared" ref="C36:J36" si="1">SUM(C18:C35)</f>
        <v>59235000</v>
      </c>
      <c r="D36" s="185">
        <f t="shared" si="1"/>
        <v>60000000</v>
      </c>
      <c r="E36" s="185">
        <f t="shared" si="1"/>
        <v>79914000</v>
      </c>
      <c r="F36" s="185">
        <f t="shared" si="1"/>
        <v>79964000</v>
      </c>
      <c r="G36" s="185">
        <f t="shared" si="1"/>
        <v>98355627</v>
      </c>
      <c r="H36" s="185">
        <f t="shared" si="1"/>
        <v>98355627</v>
      </c>
      <c r="I36" s="185">
        <f t="shared" si="1"/>
        <v>0</v>
      </c>
      <c r="J36" s="185">
        <f t="shared" si="1"/>
        <v>0</v>
      </c>
    </row>
    <row r="37" spans="1:10" ht="20.100000000000001" customHeight="1" x14ac:dyDescent="0.25">
      <c r="A37" s="8" t="s">
        <v>190</v>
      </c>
      <c r="B37" s="88" t="s">
        <v>225</v>
      </c>
      <c r="C37" s="46"/>
      <c r="D37" s="46"/>
      <c r="E37" s="46"/>
      <c r="F37" s="46"/>
      <c r="G37" s="46"/>
      <c r="H37" s="46"/>
      <c r="I37" s="46"/>
      <c r="J37" s="46"/>
    </row>
    <row r="38" spans="1:10" ht="20.100000000000001" customHeight="1" x14ac:dyDescent="0.2">
      <c r="A38" s="8"/>
      <c r="B38" s="105" t="s">
        <v>191</v>
      </c>
      <c r="C38" s="120">
        <v>1000000</v>
      </c>
      <c r="D38" s="120">
        <v>1000000</v>
      </c>
      <c r="E38" s="120">
        <v>1000000</v>
      </c>
      <c r="F38" s="120">
        <v>1000000</v>
      </c>
      <c r="G38" s="120">
        <v>1000000</v>
      </c>
      <c r="H38" s="120">
        <v>342000</v>
      </c>
      <c r="I38" s="120">
        <v>1000000</v>
      </c>
      <c r="J38" s="120">
        <v>1000000</v>
      </c>
    </row>
    <row r="39" spans="1:10" ht="20.100000000000001" customHeight="1" x14ac:dyDescent="0.2">
      <c r="A39" s="8"/>
      <c r="B39" s="184" t="s">
        <v>192</v>
      </c>
      <c r="C39" s="185">
        <f t="shared" ref="C39:J39" si="2">SUM(C38:C38)</f>
        <v>1000000</v>
      </c>
      <c r="D39" s="185">
        <f t="shared" si="2"/>
        <v>1000000</v>
      </c>
      <c r="E39" s="185">
        <f t="shared" ref="E39:F39" si="3">SUM(E38:E38)</f>
        <v>1000000</v>
      </c>
      <c r="F39" s="185">
        <f t="shared" si="3"/>
        <v>1000000</v>
      </c>
      <c r="G39" s="185">
        <f t="shared" ref="G39:H39" si="4">SUM(G38:G38)</f>
        <v>1000000</v>
      </c>
      <c r="H39" s="185">
        <f t="shared" si="4"/>
        <v>342000</v>
      </c>
      <c r="I39" s="185">
        <f t="shared" ref="I39" si="5">SUM(I38:I38)</f>
        <v>1000000</v>
      </c>
      <c r="J39" s="185">
        <f t="shared" si="2"/>
        <v>1000000</v>
      </c>
    </row>
    <row r="40" spans="1:10" ht="20.100000000000001" customHeight="1" x14ac:dyDescent="0.2">
      <c r="A40" s="8"/>
      <c r="B40" s="184" t="s">
        <v>237</v>
      </c>
      <c r="C40" s="185"/>
      <c r="D40" s="185"/>
      <c r="E40" s="185">
        <v>262024</v>
      </c>
      <c r="F40" s="185">
        <v>262024</v>
      </c>
      <c r="G40" s="185">
        <v>262024</v>
      </c>
      <c r="H40" s="185">
        <v>262024</v>
      </c>
      <c r="I40" s="185"/>
      <c r="J40" s="185"/>
    </row>
    <row r="41" spans="1:10" ht="20.100000000000001" customHeight="1" x14ac:dyDescent="0.25">
      <c r="A41" s="4" t="s">
        <v>4</v>
      </c>
      <c r="B41" s="188" t="s">
        <v>479</v>
      </c>
      <c r="C41" s="185">
        <v>68338000</v>
      </c>
      <c r="D41" s="185">
        <f>'7.számú melléklet '!D34</f>
        <v>204110000</v>
      </c>
      <c r="E41" s="185">
        <f>'7.számú melléklet '!E34</f>
        <v>188239236</v>
      </c>
      <c r="F41" s="185">
        <f>'7.számú melléklet '!F34</f>
        <v>189508653</v>
      </c>
      <c r="G41" s="185">
        <f>'7.számú melléklet '!G34</f>
        <v>4759047</v>
      </c>
      <c r="H41" s="185"/>
      <c r="I41" s="185"/>
      <c r="J41" s="185"/>
    </row>
    <row r="42" spans="1:10" ht="20.100000000000001" customHeight="1" x14ac:dyDescent="0.25">
      <c r="A42" s="8"/>
      <c r="B42" s="191" t="s">
        <v>308</v>
      </c>
      <c r="C42" s="192">
        <f>C16+C36+C41+C39</f>
        <v>167339500</v>
      </c>
      <c r="D42" s="192">
        <f>D16+D36+D41+D39</f>
        <v>291904000</v>
      </c>
      <c r="E42" s="192">
        <f>E16+E36+E41+E39+E40</f>
        <v>300790956</v>
      </c>
      <c r="F42" s="192">
        <f>F16+F36+F41+F39+F40</f>
        <v>305950219</v>
      </c>
      <c r="G42" s="192">
        <f>G16+G36+G41+G39+G40</f>
        <v>144587299</v>
      </c>
      <c r="H42" s="192">
        <f>H16+H36+H41+H39+H40</f>
        <v>138980116</v>
      </c>
      <c r="I42" s="192">
        <f>I16+I36+I41</f>
        <v>450000</v>
      </c>
      <c r="J42" s="192">
        <f>J16+J36+J41</f>
        <v>450000</v>
      </c>
    </row>
    <row r="43" spans="1:10" ht="20.100000000000001" customHeight="1" x14ac:dyDescent="0.25">
      <c r="A43" s="4" t="s">
        <v>43</v>
      </c>
      <c r="B43" s="88" t="s">
        <v>312</v>
      </c>
      <c r="C43" s="46"/>
      <c r="D43" s="46"/>
      <c r="E43" s="46"/>
      <c r="F43" s="46"/>
      <c r="G43" s="46"/>
      <c r="H43" s="46"/>
      <c r="I43" s="46"/>
      <c r="J43" s="46"/>
    </row>
    <row r="44" spans="1:10" ht="15" customHeight="1" x14ac:dyDescent="0.2">
      <c r="A44" s="40"/>
      <c r="B44" s="190" t="s">
        <v>164</v>
      </c>
      <c r="C44" s="189">
        <v>1200000</v>
      </c>
      <c r="D44" s="189">
        <v>1200000</v>
      </c>
      <c r="E44" s="189">
        <v>1200000</v>
      </c>
      <c r="F44" s="189">
        <v>1200000</v>
      </c>
      <c r="G44" s="189">
        <v>1200000</v>
      </c>
      <c r="H44" s="189">
        <v>1200000</v>
      </c>
      <c r="I44" s="189"/>
      <c r="J44" s="189">
        <v>0</v>
      </c>
    </row>
    <row r="45" spans="1:10" ht="20.100000000000001" customHeight="1" x14ac:dyDescent="0.2">
      <c r="A45" s="40"/>
      <c r="B45" s="381" t="s">
        <v>626</v>
      </c>
      <c r="C45" s="189"/>
      <c r="D45" s="189"/>
      <c r="E45" s="189">
        <v>2000000</v>
      </c>
      <c r="F45" s="189">
        <v>2000000</v>
      </c>
      <c r="G45" s="189">
        <v>2000000</v>
      </c>
      <c r="H45" s="189">
        <v>2000000</v>
      </c>
      <c r="I45" s="189"/>
      <c r="J45" s="189"/>
    </row>
    <row r="46" spans="1:10" ht="20.100000000000001" customHeight="1" x14ac:dyDescent="0.25">
      <c r="A46" s="8"/>
      <c r="B46" s="191" t="s">
        <v>309</v>
      </c>
      <c r="C46" s="193">
        <f>SUM(C44+C45)</f>
        <v>1200000</v>
      </c>
      <c r="D46" s="193">
        <f>SUM(D44+D45)</f>
        <v>1200000</v>
      </c>
      <c r="E46" s="193">
        <f>SUM(E44+E45)</f>
        <v>3200000</v>
      </c>
      <c r="F46" s="193">
        <f>SUM(F44+F45)</f>
        <v>3200000</v>
      </c>
      <c r="G46" s="193">
        <f t="shared" ref="G46:H46" si="6">SUM(G44+G45)</f>
        <v>3200000</v>
      </c>
      <c r="H46" s="193">
        <f t="shared" si="6"/>
        <v>3200000</v>
      </c>
      <c r="I46" s="193"/>
      <c r="J46" s="193">
        <v>0</v>
      </c>
    </row>
    <row r="47" spans="1:10" ht="17.100000000000001" customHeight="1" x14ac:dyDescent="0.25">
      <c r="A47" s="4" t="s">
        <v>44</v>
      </c>
      <c r="B47" s="35" t="s">
        <v>296</v>
      </c>
      <c r="C47" s="27"/>
      <c r="D47" s="27"/>
      <c r="E47" s="27"/>
      <c r="F47" s="27"/>
      <c r="G47" s="27"/>
      <c r="H47" s="27"/>
      <c r="I47" s="27"/>
      <c r="J47" s="27"/>
    </row>
    <row r="48" spans="1:10" ht="15.95" customHeight="1" x14ac:dyDescent="0.25">
      <c r="A48" s="4"/>
      <c r="B48" s="381" t="s">
        <v>626</v>
      </c>
      <c r="C48" s="27"/>
      <c r="D48" s="27"/>
      <c r="E48" s="106">
        <v>4019522</v>
      </c>
      <c r="F48" s="106">
        <v>4019522</v>
      </c>
      <c r="G48" s="106">
        <v>4019522</v>
      </c>
      <c r="H48" s="106">
        <v>4019522</v>
      </c>
      <c r="I48" s="27"/>
      <c r="J48" s="27"/>
    </row>
    <row r="49" spans="1:10" ht="20.100000000000001" customHeight="1" x14ac:dyDescent="0.25">
      <c r="A49" s="8"/>
      <c r="B49" s="191" t="s">
        <v>310</v>
      </c>
      <c r="C49" s="193">
        <f t="shared" ref="C49:J49" si="7">C47</f>
        <v>0</v>
      </c>
      <c r="D49" s="193">
        <f t="shared" si="7"/>
        <v>0</v>
      </c>
      <c r="E49" s="193">
        <f>E48</f>
        <v>4019522</v>
      </c>
      <c r="F49" s="193">
        <f>F48</f>
        <v>4019522</v>
      </c>
      <c r="G49" s="193">
        <f t="shared" ref="G49:H49" si="8">G48</f>
        <v>4019522</v>
      </c>
      <c r="H49" s="193">
        <f t="shared" si="8"/>
        <v>4019522</v>
      </c>
      <c r="I49" s="193">
        <f t="shared" ref="I49" si="9">I47</f>
        <v>0</v>
      </c>
      <c r="J49" s="193">
        <f t="shared" si="7"/>
        <v>0</v>
      </c>
    </row>
    <row r="50" spans="1:10" ht="20.100000000000001" customHeight="1" x14ac:dyDescent="0.25">
      <c r="A50" s="4" t="s">
        <v>297</v>
      </c>
      <c r="B50" s="35" t="s">
        <v>298</v>
      </c>
      <c r="C50" s="27"/>
      <c r="D50" s="27"/>
      <c r="E50" s="27"/>
      <c r="F50" s="27"/>
      <c r="G50" s="27"/>
      <c r="H50" s="27"/>
      <c r="I50" s="27"/>
      <c r="J50" s="27"/>
    </row>
    <row r="51" spans="1:10" ht="20.100000000000001" customHeight="1" x14ac:dyDescent="0.25">
      <c r="A51" s="4"/>
      <c r="B51" s="382" t="s">
        <v>839</v>
      </c>
      <c r="C51" s="27"/>
      <c r="D51" s="27"/>
      <c r="E51" s="106">
        <v>10674</v>
      </c>
      <c r="F51" s="106">
        <v>10674</v>
      </c>
      <c r="G51" s="106">
        <v>10674</v>
      </c>
      <c r="H51" s="106">
        <v>10674</v>
      </c>
      <c r="I51" s="27"/>
      <c r="J51" s="27"/>
    </row>
    <row r="52" spans="1:10" ht="21" customHeight="1" x14ac:dyDescent="0.25">
      <c r="A52" s="4"/>
      <c r="B52" s="381" t="s">
        <v>626</v>
      </c>
      <c r="C52" s="27"/>
      <c r="D52" s="27"/>
      <c r="E52" s="106">
        <v>5740836</v>
      </c>
      <c r="F52" s="106">
        <v>5740836</v>
      </c>
      <c r="G52" s="106">
        <v>5740836</v>
      </c>
      <c r="H52" s="106">
        <v>5740836</v>
      </c>
      <c r="I52" s="27"/>
      <c r="J52" s="27"/>
    </row>
    <row r="53" spans="1:10" ht="20.100000000000001" customHeight="1" x14ac:dyDescent="0.25">
      <c r="A53" s="8"/>
      <c r="B53" s="191" t="s">
        <v>313</v>
      </c>
      <c r="C53" s="193">
        <v>0</v>
      </c>
      <c r="D53" s="193">
        <f>D50</f>
        <v>0</v>
      </c>
      <c r="E53" s="193">
        <f>E52+E51</f>
        <v>5751510</v>
      </c>
      <c r="F53" s="193">
        <f>F52+F51</f>
        <v>5751510</v>
      </c>
      <c r="G53" s="193">
        <f t="shared" ref="G53:H53" si="10">G52+G51</f>
        <v>5751510</v>
      </c>
      <c r="H53" s="193">
        <f t="shared" si="10"/>
        <v>5751510</v>
      </c>
      <c r="I53" s="193">
        <f>I50</f>
        <v>0</v>
      </c>
      <c r="J53" s="193">
        <f>J50</f>
        <v>0</v>
      </c>
    </row>
    <row r="54" spans="1:10" ht="20.100000000000001" customHeight="1" x14ac:dyDescent="0.2">
      <c r="A54" s="196"/>
      <c r="B54" s="197" t="s">
        <v>163</v>
      </c>
      <c r="C54" s="194">
        <f>C42+C46+C49</f>
        <v>168539500</v>
      </c>
      <c r="D54" s="194">
        <f>D42+D46+D49</f>
        <v>293104000</v>
      </c>
      <c r="E54" s="194">
        <f>E42+E46+E49+E53</f>
        <v>313761988</v>
      </c>
      <c r="F54" s="194">
        <f>F42+F46+F49+F53</f>
        <v>318921251</v>
      </c>
      <c r="G54" s="194">
        <f t="shared" ref="G54:H54" si="11">G42+G46+G49+G53</f>
        <v>157558331</v>
      </c>
      <c r="H54" s="194">
        <f t="shared" si="11"/>
        <v>151951148</v>
      </c>
      <c r="I54" s="194">
        <f>I42+I46+I49</f>
        <v>450000</v>
      </c>
      <c r="J54" s="194">
        <f>J42+J46+J49</f>
        <v>450000</v>
      </c>
    </row>
    <row r="55" spans="1:10" ht="20.100000000000001" customHeight="1" x14ac:dyDescent="0.25">
      <c r="A55" s="4" t="s">
        <v>74</v>
      </c>
      <c r="B55" s="104" t="s">
        <v>75</v>
      </c>
      <c r="C55" s="46"/>
      <c r="D55" s="27"/>
      <c r="E55" s="27"/>
      <c r="F55" s="27"/>
      <c r="G55" s="27"/>
      <c r="H55" s="27"/>
      <c r="I55" s="27"/>
      <c r="J55" s="27"/>
    </row>
    <row r="56" spans="1:10" ht="20.100000000000001" customHeight="1" x14ac:dyDescent="0.25">
      <c r="A56" s="4" t="s">
        <v>42</v>
      </c>
      <c r="B56" s="88" t="s">
        <v>314</v>
      </c>
      <c r="C56" s="27"/>
      <c r="D56" s="27"/>
      <c r="E56" s="27"/>
      <c r="F56" s="27"/>
      <c r="G56" s="27"/>
      <c r="H56" s="27"/>
      <c r="I56" s="27"/>
      <c r="J56" s="27"/>
    </row>
    <row r="57" spans="1:10" ht="15" customHeight="1" x14ac:dyDescent="0.25">
      <c r="A57" s="4" t="s">
        <v>1</v>
      </c>
      <c r="B57" s="88" t="s">
        <v>544</v>
      </c>
      <c r="C57" s="27"/>
      <c r="D57" s="27"/>
      <c r="E57" s="27"/>
      <c r="F57" s="27"/>
      <c r="G57" s="27"/>
      <c r="H57" s="27"/>
      <c r="I57" s="27"/>
      <c r="J57" s="27"/>
    </row>
    <row r="58" spans="1:10" ht="15" customHeight="1" x14ac:dyDescent="0.25">
      <c r="A58" s="4"/>
      <c r="B58" s="184" t="s">
        <v>545</v>
      </c>
      <c r="C58" s="187">
        <v>0</v>
      </c>
      <c r="D58" s="187">
        <v>0</v>
      </c>
      <c r="E58" s="187">
        <v>0</v>
      </c>
      <c r="F58" s="187">
        <v>0</v>
      </c>
      <c r="G58" s="187">
        <v>0</v>
      </c>
      <c r="H58" s="187">
        <v>0</v>
      </c>
      <c r="I58" s="187">
        <v>0</v>
      </c>
      <c r="J58" s="187">
        <v>0</v>
      </c>
    </row>
    <row r="59" spans="1:10" ht="20.100000000000001" customHeight="1" x14ac:dyDescent="0.25">
      <c r="A59" s="4" t="s">
        <v>2</v>
      </c>
      <c r="B59" s="88" t="s">
        <v>76</v>
      </c>
      <c r="C59" s="27"/>
      <c r="D59" s="27"/>
      <c r="E59" s="27"/>
      <c r="F59" s="27"/>
      <c r="G59" s="27"/>
      <c r="H59" s="27"/>
      <c r="I59" s="27"/>
      <c r="J59" s="27"/>
    </row>
    <row r="60" spans="1:10" ht="20.100000000000001" customHeight="1" x14ac:dyDescent="0.25">
      <c r="A60" s="4"/>
      <c r="B60" s="121" t="s">
        <v>546</v>
      </c>
      <c r="C60" s="42">
        <v>600000</v>
      </c>
      <c r="D60" s="42">
        <v>600000</v>
      </c>
      <c r="E60" s="42">
        <v>600000</v>
      </c>
      <c r="F60" s="42">
        <v>600000</v>
      </c>
      <c r="G60" s="42">
        <v>600000</v>
      </c>
      <c r="H60" s="42"/>
      <c r="I60" s="42">
        <v>600000</v>
      </c>
      <c r="J60" s="42">
        <v>600000</v>
      </c>
    </row>
    <row r="61" spans="1:10" ht="20.100000000000001" customHeight="1" x14ac:dyDescent="0.25">
      <c r="A61" s="4"/>
      <c r="B61" s="188" t="s">
        <v>78</v>
      </c>
      <c r="C61" s="187">
        <f>C60</f>
        <v>600000</v>
      </c>
      <c r="D61" s="187">
        <f>SUM(D60)</f>
        <v>600000</v>
      </c>
      <c r="E61" s="187">
        <f>SUM(E60)</f>
        <v>600000</v>
      </c>
      <c r="F61" s="187">
        <f>SUM(F60)</f>
        <v>600000</v>
      </c>
      <c r="G61" s="187">
        <f t="shared" ref="G61:H61" si="12">SUM(G60)</f>
        <v>600000</v>
      </c>
      <c r="H61" s="187">
        <f t="shared" si="12"/>
        <v>0</v>
      </c>
      <c r="I61" s="187">
        <f>SUM(I60)</f>
        <v>600000</v>
      </c>
      <c r="J61" s="187">
        <f>SUM(J60)</f>
        <v>600000</v>
      </c>
    </row>
    <row r="62" spans="1:10" ht="20.100000000000001" customHeight="1" x14ac:dyDescent="0.25">
      <c r="A62" s="4" t="s">
        <v>3</v>
      </c>
      <c r="B62" s="88" t="s">
        <v>226</v>
      </c>
      <c r="C62" s="27"/>
      <c r="D62" s="27"/>
      <c r="E62" s="27"/>
      <c r="F62" s="27"/>
      <c r="G62" s="27"/>
      <c r="H62" s="27"/>
      <c r="I62" s="27"/>
      <c r="J62" s="27"/>
    </row>
    <row r="63" spans="1:10" ht="20.100000000000001" customHeight="1" x14ac:dyDescent="0.25">
      <c r="A63" s="4"/>
      <c r="B63" s="121" t="s">
        <v>547</v>
      </c>
      <c r="C63" s="42">
        <v>2305000</v>
      </c>
      <c r="D63" s="42">
        <v>2305000</v>
      </c>
      <c r="E63" s="42">
        <v>2305000</v>
      </c>
      <c r="F63" s="42">
        <v>2305000</v>
      </c>
      <c r="G63" s="42">
        <v>2305000</v>
      </c>
      <c r="H63" s="42">
        <f>'4.számú melléklet'!BW31</f>
        <v>2095852</v>
      </c>
      <c r="I63" s="42">
        <v>3820000</v>
      </c>
      <c r="J63" s="42"/>
    </row>
    <row r="64" spans="1:10" ht="20.100000000000001" customHeight="1" x14ac:dyDescent="0.25">
      <c r="A64" s="4"/>
      <c r="B64" s="121" t="s">
        <v>976</v>
      </c>
      <c r="C64" s="42"/>
      <c r="D64" s="42"/>
      <c r="E64" s="42"/>
      <c r="F64" s="42"/>
      <c r="G64" s="42">
        <v>10000000</v>
      </c>
      <c r="H64" s="42"/>
      <c r="I64" s="42"/>
      <c r="J64" s="42"/>
    </row>
    <row r="65" spans="1:10" ht="20.100000000000001" customHeight="1" x14ac:dyDescent="0.25">
      <c r="A65" s="8"/>
      <c r="B65" s="198" t="s">
        <v>79</v>
      </c>
      <c r="C65" s="187">
        <f t="shared" ref="C65:J65" si="13">SUM(C63:C63)</f>
        <v>2305000</v>
      </c>
      <c r="D65" s="187">
        <f t="shared" si="13"/>
        <v>2305000</v>
      </c>
      <c r="E65" s="187">
        <f t="shared" si="13"/>
        <v>2305000</v>
      </c>
      <c r="F65" s="187">
        <f t="shared" si="13"/>
        <v>2305000</v>
      </c>
      <c r="G65" s="187">
        <f>SUM(G63:G64)</f>
        <v>12305000</v>
      </c>
      <c r="H65" s="187">
        <f t="shared" ref="H65" si="14">SUM(H63:H63)</f>
        <v>2095852</v>
      </c>
      <c r="I65" s="187">
        <f t="shared" si="13"/>
        <v>3820000</v>
      </c>
      <c r="J65" s="187">
        <f t="shared" si="13"/>
        <v>0</v>
      </c>
    </row>
    <row r="66" spans="1:10" ht="20.100000000000001" customHeight="1" x14ac:dyDescent="0.25">
      <c r="A66" s="4"/>
      <c r="B66" s="195" t="s">
        <v>194</v>
      </c>
      <c r="C66" s="200">
        <f t="shared" ref="C66:J66" si="15">C61+C65+C58</f>
        <v>2905000</v>
      </c>
      <c r="D66" s="200">
        <f t="shared" si="15"/>
        <v>2905000</v>
      </c>
      <c r="E66" s="200">
        <f t="shared" si="15"/>
        <v>2905000</v>
      </c>
      <c r="F66" s="200">
        <f t="shared" si="15"/>
        <v>2905000</v>
      </c>
      <c r="G66" s="200">
        <f t="shared" ref="G66:H66" si="16">G61+G65+G58</f>
        <v>12905000</v>
      </c>
      <c r="H66" s="200">
        <f t="shared" si="16"/>
        <v>2095852</v>
      </c>
      <c r="I66" s="200">
        <f t="shared" si="15"/>
        <v>4420000</v>
      </c>
      <c r="J66" s="200">
        <f t="shared" si="15"/>
        <v>600000</v>
      </c>
    </row>
    <row r="67" spans="1:10" ht="20.100000000000001" customHeight="1" x14ac:dyDescent="0.25">
      <c r="A67" s="4" t="s">
        <v>3</v>
      </c>
      <c r="B67" s="88" t="s">
        <v>278</v>
      </c>
      <c r="C67" s="27"/>
      <c r="D67" s="90"/>
      <c r="E67" s="90"/>
      <c r="F67" s="90"/>
      <c r="G67" s="90"/>
      <c r="H67" s="90"/>
      <c r="I67" s="90"/>
      <c r="J67" s="90"/>
    </row>
    <row r="68" spans="1:10" ht="20.100000000000001" customHeight="1" x14ac:dyDescent="0.25">
      <c r="A68" s="4"/>
      <c r="B68" s="105" t="s">
        <v>342</v>
      </c>
      <c r="C68" s="106">
        <v>1000000</v>
      </c>
      <c r="D68" s="106">
        <v>1000000</v>
      </c>
      <c r="E68" s="106">
        <v>1000000</v>
      </c>
      <c r="F68" s="106">
        <v>1000000</v>
      </c>
      <c r="G68" s="106">
        <v>1000000</v>
      </c>
      <c r="H68" s="106"/>
      <c r="I68" s="106">
        <v>1000000</v>
      </c>
      <c r="J68" s="106">
        <v>1000000</v>
      </c>
    </row>
    <row r="69" spans="1:10" s="54" customFormat="1" ht="20.100000000000001" customHeight="1" x14ac:dyDescent="0.25">
      <c r="A69" s="8"/>
      <c r="B69" s="199" t="s">
        <v>193</v>
      </c>
      <c r="C69" s="187">
        <f t="shared" ref="C69:J69" si="17">C68</f>
        <v>1000000</v>
      </c>
      <c r="D69" s="187">
        <f t="shared" si="17"/>
        <v>1000000</v>
      </c>
      <c r="E69" s="187">
        <f t="shared" ref="E69:F69" si="18">E68</f>
        <v>1000000</v>
      </c>
      <c r="F69" s="187">
        <f t="shared" si="18"/>
        <v>1000000</v>
      </c>
      <c r="G69" s="187">
        <f t="shared" ref="G69:H69" si="19">G68</f>
        <v>1000000</v>
      </c>
      <c r="H69" s="187">
        <f t="shared" si="19"/>
        <v>0</v>
      </c>
      <c r="I69" s="187">
        <f t="shared" ref="I69" si="20">I68</f>
        <v>1000000</v>
      </c>
      <c r="J69" s="187">
        <f t="shared" si="17"/>
        <v>1000000</v>
      </c>
    </row>
    <row r="70" spans="1:10" s="54" customFormat="1" ht="20.100000000000001" customHeight="1" x14ac:dyDescent="0.25">
      <c r="A70" s="4"/>
      <c r="B70" s="195" t="s">
        <v>238</v>
      </c>
      <c r="C70" s="200">
        <f t="shared" ref="C70:J70" si="21">C66+C69</f>
        <v>3905000</v>
      </c>
      <c r="D70" s="200">
        <f t="shared" si="21"/>
        <v>3905000</v>
      </c>
      <c r="E70" s="200">
        <f t="shared" ref="E70:F70" si="22">E66+E69</f>
        <v>3905000</v>
      </c>
      <c r="F70" s="200">
        <f t="shared" si="22"/>
        <v>3905000</v>
      </c>
      <c r="G70" s="200">
        <f t="shared" ref="G70:H70" si="23">G66+G69</f>
        <v>13905000</v>
      </c>
      <c r="H70" s="200">
        <f t="shared" si="23"/>
        <v>2095852</v>
      </c>
      <c r="I70" s="200">
        <f t="shared" ref="I70" si="24">I66+I69</f>
        <v>5420000</v>
      </c>
      <c r="J70" s="200">
        <f t="shared" si="21"/>
        <v>1600000</v>
      </c>
    </row>
    <row r="71" spans="1:10" s="54" customFormat="1" ht="27" customHeight="1" x14ac:dyDescent="0.25">
      <c r="A71" s="23"/>
      <c r="B71" s="23"/>
      <c r="C71" s="78"/>
      <c r="D71" s="78"/>
      <c r="E71" s="78"/>
      <c r="F71" s="78"/>
      <c r="G71" s="78"/>
      <c r="H71" s="78"/>
      <c r="I71" s="78"/>
    </row>
    <row r="72" spans="1:10" ht="24.95" customHeight="1" x14ac:dyDescent="0.25">
      <c r="A72" s="23"/>
      <c r="B72" s="23"/>
      <c r="C72" s="23"/>
      <c r="D72" s="23"/>
      <c r="E72" s="23"/>
      <c r="F72" s="23"/>
      <c r="G72" s="23"/>
      <c r="H72" s="23"/>
      <c r="I72" s="23"/>
    </row>
    <row r="73" spans="1:10" ht="24.95" customHeight="1" x14ac:dyDescent="0.25">
      <c r="A73" s="23"/>
      <c r="C73" s="23"/>
      <c r="D73" s="23"/>
      <c r="E73" s="23"/>
      <c r="F73" s="23"/>
      <c r="G73" s="23"/>
      <c r="H73" s="23"/>
      <c r="I73" s="23"/>
    </row>
  </sheetData>
  <mergeCells count="8">
    <mergeCell ref="J1:J2"/>
    <mergeCell ref="D1:D2"/>
    <mergeCell ref="C1:C2"/>
    <mergeCell ref="I1:I2"/>
    <mergeCell ref="E1:E2"/>
    <mergeCell ref="F1:F2"/>
    <mergeCell ref="G1:G2"/>
    <mergeCell ref="H1:H2"/>
  </mergeCells>
  <phoneticPr fontId="8" type="noConversion"/>
  <printOptions horizontalCentered="1"/>
  <pageMargins left="0.23622047244094491" right="0.23622047244094491" top="1.1811023622047245" bottom="0.19685039370078741" header="0.43307086614173229" footer="0.19685039370078741"/>
  <pageSetup paperSize="9" scale="54" fitToHeight="0" orientation="portrait" horizontalDpi="4294967294" r:id="rId1"/>
  <headerFooter alignWithMargins="0">
    <oddHeader xml:space="preserve">&amp;C&amp;"Garamond,Félkövér"&amp;12 5/2018 (IV.27.) számú költségvetési rendelethez
ZALAKAROS VÁROS ÖNKORMÁNYZATA ÉS KÖLTSÉGVETÉSI SZERVEI  
EGYÉB MŰKÖDÉSI ÉS EGYÉB FEJLESZTÉSI CÉLÚ KIADÁSAI 
 2017.évben
&amp;R&amp;A
&amp;P.oldal
forintban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28"/>
  <sheetViews>
    <sheetView view="pageLayout" zoomScaleNormal="85" workbookViewId="0">
      <selection activeCell="H1" sqref="H1:H1048576"/>
    </sheetView>
  </sheetViews>
  <sheetFormatPr defaultRowHeight="12.75" x14ac:dyDescent="0.2"/>
  <cols>
    <col min="1" max="1" width="7.140625" style="13" customWidth="1"/>
    <col min="2" max="2" width="65" style="13" customWidth="1"/>
    <col min="3" max="3" width="12.5703125" style="13" customWidth="1"/>
    <col min="4" max="4" width="12.85546875" style="13" customWidth="1"/>
    <col min="5" max="5" width="13.7109375" style="13" customWidth="1"/>
    <col min="6" max="6" width="14.85546875" style="13" customWidth="1"/>
    <col min="7" max="7" width="16.85546875" style="13" customWidth="1"/>
    <col min="8" max="8" width="13.5703125" style="13" hidden="1" customWidth="1"/>
    <col min="9" max="16384" width="9.140625" style="13"/>
  </cols>
  <sheetData>
    <row r="1" spans="1:8" ht="15" customHeight="1" x14ac:dyDescent="0.2">
      <c r="A1" s="667" t="s">
        <v>31</v>
      </c>
      <c r="B1" s="668" t="s">
        <v>12</v>
      </c>
      <c r="C1" s="667" t="s">
        <v>322</v>
      </c>
      <c r="D1" s="667" t="s">
        <v>591</v>
      </c>
      <c r="E1" s="663" t="s">
        <v>613</v>
      </c>
      <c r="F1" s="663" t="s">
        <v>813</v>
      </c>
      <c r="G1" s="663" t="s">
        <v>847</v>
      </c>
      <c r="H1" s="663" t="s">
        <v>848</v>
      </c>
    </row>
    <row r="2" spans="1:8" ht="15" customHeight="1" x14ac:dyDescent="0.2">
      <c r="A2" s="667"/>
      <c r="B2" s="668"/>
      <c r="C2" s="667"/>
      <c r="D2" s="667"/>
      <c r="E2" s="664"/>
      <c r="F2" s="664"/>
      <c r="G2" s="664"/>
      <c r="H2" s="664"/>
    </row>
    <row r="3" spans="1:8" ht="15" customHeight="1" x14ac:dyDescent="0.2">
      <c r="A3" s="667"/>
      <c r="B3" s="668"/>
      <c r="C3" s="667"/>
      <c r="D3" s="667"/>
      <c r="E3" s="664"/>
      <c r="F3" s="664"/>
      <c r="G3" s="664"/>
      <c r="H3" s="664"/>
    </row>
    <row r="4" spans="1:8" ht="15" customHeight="1" x14ac:dyDescent="0.2">
      <c r="A4" s="667"/>
      <c r="B4" s="668"/>
      <c r="C4" s="667"/>
      <c r="D4" s="667"/>
      <c r="E4" s="665"/>
      <c r="F4" s="665"/>
      <c r="G4" s="665"/>
      <c r="H4" s="665"/>
    </row>
    <row r="5" spans="1:8" ht="28.35" customHeight="1" x14ac:dyDescent="0.2">
      <c r="A5" s="666" t="s">
        <v>98</v>
      </c>
      <c r="B5" s="666"/>
      <c r="C5" s="666"/>
      <c r="D5" s="361"/>
      <c r="E5" s="361"/>
      <c r="F5" s="361"/>
      <c r="G5" s="361"/>
      <c r="H5" s="361"/>
    </row>
    <row r="6" spans="1:8" ht="28.35" customHeight="1" x14ac:dyDescent="0.2">
      <c r="A6" s="362" t="s">
        <v>1</v>
      </c>
      <c r="B6" s="363" t="s">
        <v>290</v>
      </c>
      <c r="C6" s="364"/>
      <c r="D6" s="364"/>
      <c r="E6" s="364"/>
      <c r="F6" s="364"/>
      <c r="G6" s="364"/>
      <c r="H6" s="364"/>
    </row>
    <row r="7" spans="1:8" ht="28.35" customHeight="1" x14ac:dyDescent="0.2">
      <c r="A7" s="362"/>
      <c r="B7" s="365" t="s">
        <v>291</v>
      </c>
      <c r="C7" s="366"/>
      <c r="D7" s="367"/>
      <c r="E7" s="367"/>
      <c r="F7" s="367">
        <v>160000</v>
      </c>
      <c r="G7" s="367">
        <v>314000</v>
      </c>
      <c r="H7" s="367">
        <v>314000</v>
      </c>
    </row>
    <row r="8" spans="1:8" ht="28.35" customHeight="1" x14ac:dyDescent="0.2">
      <c r="A8" s="368" t="s">
        <v>2</v>
      </c>
      <c r="B8" s="369" t="s">
        <v>293</v>
      </c>
      <c r="C8" s="370"/>
      <c r="D8" s="370">
        <f>D7</f>
        <v>0</v>
      </c>
      <c r="E8" s="370">
        <f>E7</f>
        <v>0</v>
      </c>
      <c r="F8" s="370">
        <f>F7</f>
        <v>160000</v>
      </c>
      <c r="G8" s="370">
        <f>G7</f>
        <v>314000</v>
      </c>
      <c r="H8" s="370">
        <f>H7</f>
        <v>314000</v>
      </c>
    </row>
    <row r="9" spans="1:8" ht="28.35" customHeight="1" x14ac:dyDescent="0.2">
      <c r="A9" s="368"/>
      <c r="B9" s="371" t="s">
        <v>47</v>
      </c>
      <c r="C9" s="276"/>
      <c r="D9" s="276"/>
      <c r="E9" s="276"/>
      <c r="F9" s="276"/>
      <c r="G9" s="276"/>
      <c r="H9" s="276"/>
    </row>
    <row r="10" spans="1:8" ht="28.35" customHeight="1" x14ac:dyDescent="0.2">
      <c r="A10" s="368"/>
      <c r="B10" s="372" t="s">
        <v>89</v>
      </c>
      <c r="C10" s="373"/>
      <c r="D10" s="373"/>
      <c r="E10" s="373"/>
      <c r="F10" s="373"/>
      <c r="G10" s="373"/>
      <c r="H10" s="373"/>
    </row>
    <row r="11" spans="1:8" ht="28.35" customHeight="1" x14ac:dyDescent="0.2">
      <c r="A11" s="368"/>
      <c r="B11" s="374" t="s">
        <v>292</v>
      </c>
      <c r="C11" s="274">
        <f t="shared" ref="C11:H11" si="0">SUM(C9:C10)</f>
        <v>0</v>
      </c>
      <c r="D11" s="274">
        <f t="shared" si="0"/>
        <v>0</v>
      </c>
      <c r="E11" s="274">
        <f t="shared" si="0"/>
        <v>0</v>
      </c>
      <c r="F11" s="274">
        <f t="shared" si="0"/>
        <v>0</v>
      </c>
      <c r="G11" s="274">
        <f t="shared" si="0"/>
        <v>0</v>
      </c>
      <c r="H11" s="274">
        <f t="shared" si="0"/>
        <v>0</v>
      </c>
    </row>
    <row r="12" spans="1:8" ht="28.35" customHeight="1" x14ac:dyDescent="0.2">
      <c r="A12" s="368" t="s">
        <v>3</v>
      </c>
      <c r="B12" s="375" t="s">
        <v>91</v>
      </c>
      <c r="C12" s="373"/>
      <c r="D12" s="373"/>
      <c r="E12" s="373"/>
      <c r="F12" s="373"/>
      <c r="G12" s="373"/>
      <c r="H12" s="373"/>
    </row>
    <row r="13" spans="1:8" ht="28.35" customHeight="1" x14ac:dyDescent="0.2">
      <c r="A13" s="368"/>
      <c r="B13" s="372" t="s">
        <v>90</v>
      </c>
      <c r="C13" s="373"/>
      <c r="D13" s="373"/>
      <c r="E13" s="373"/>
      <c r="F13" s="373"/>
      <c r="G13" s="373"/>
      <c r="H13" s="373"/>
    </row>
    <row r="14" spans="1:8" ht="28.35" customHeight="1" x14ac:dyDescent="0.2">
      <c r="A14" s="368"/>
      <c r="B14" s="374" t="s">
        <v>92</v>
      </c>
      <c r="C14" s="275">
        <f t="shared" ref="C14:H14" si="1">SUM(C13)</f>
        <v>0</v>
      </c>
      <c r="D14" s="275">
        <f t="shared" si="1"/>
        <v>0</v>
      </c>
      <c r="E14" s="275">
        <f t="shared" si="1"/>
        <v>0</v>
      </c>
      <c r="F14" s="275">
        <f t="shared" si="1"/>
        <v>0</v>
      </c>
      <c r="G14" s="275">
        <f t="shared" si="1"/>
        <v>0</v>
      </c>
      <c r="H14" s="275">
        <f t="shared" si="1"/>
        <v>0</v>
      </c>
    </row>
    <row r="15" spans="1:8" ht="28.35" customHeight="1" x14ac:dyDescent="0.2">
      <c r="A15" s="368" t="s">
        <v>4</v>
      </c>
      <c r="B15" s="375" t="s">
        <v>93</v>
      </c>
      <c r="C15" s="276"/>
      <c r="D15" s="276"/>
      <c r="E15" s="276"/>
      <c r="F15" s="276"/>
      <c r="G15" s="276"/>
      <c r="H15" s="276"/>
    </row>
    <row r="16" spans="1:8" ht="28.35" customHeight="1" x14ac:dyDescent="0.2">
      <c r="A16" s="368"/>
      <c r="B16" s="372" t="s">
        <v>94</v>
      </c>
      <c r="C16" s="276"/>
      <c r="D16" s="276"/>
      <c r="E16" s="276"/>
      <c r="F16" s="276"/>
      <c r="G16" s="276"/>
      <c r="H16" s="276"/>
    </row>
    <row r="17" spans="1:8" ht="28.35" customHeight="1" x14ac:dyDescent="0.2">
      <c r="A17" s="368"/>
      <c r="B17" s="372" t="s">
        <v>95</v>
      </c>
      <c r="C17" s="276">
        <v>0</v>
      </c>
      <c r="D17" s="276">
        <v>0</v>
      </c>
      <c r="E17" s="276">
        <v>0</v>
      </c>
      <c r="F17" s="276">
        <v>0</v>
      </c>
      <c r="G17" s="276">
        <v>0</v>
      </c>
      <c r="H17" s="276">
        <v>0</v>
      </c>
    </row>
    <row r="18" spans="1:8" ht="28.35" customHeight="1" x14ac:dyDescent="0.2">
      <c r="A18" s="376"/>
      <c r="B18" s="374" t="s">
        <v>93</v>
      </c>
      <c r="C18" s="274">
        <f t="shared" ref="C18:H18" si="2">SUM(C16:C17)</f>
        <v>0</v>
      </c>
      <c r="D18" s="274">
        <f t="shared" si="2"/>
        <v>0</v>
      </c>
      <c r="E18" s="274">
        <f t="shared" si="2"/>
        <v>0</v>
      </c>
      <c r="F18" s="274">
        <f t="shared" si="2"/>
        <v>0</v>
      </c>
      <c r="G18" s="274">
        <f t="shared" si="2"/>
        <v>0</v>
      </c>
      <c r="H18" s="274">
        <f t="shared" si="2"/>
        <v>0</v>
      </c>
    </row>
    <row r="19" spans="1:8" ht="28.35" customHeight="1" x14ac:dyDescent="0.2">
      <c r="A19" s="368" t="s">
        <v>6</v>
      </c>
      <c r="B19" s="375" t="s">
        <v>96</v>
      </c>
      <c r="C19" s="276"/>
      <c r="D19" s="276"/>
      <c r="E19" s="276"/>
      <c r="F19" s="276"/>
      <c r="G19" s="276"/>
      <c r="H19" s="276"/>
    </row>
    <row r="20" spans="1:8" ht="28.35" customHeight="1" x14ac:dyDescent="0.2">
      <c r="A20" s="368"/>
      <c r="B20" s="375" t="s">
        <v>968</v>
      </c>
      <c r="C20" s="276"/>
      <c r="D20" s="276"/>
      <c r="E20" s="276"/>
      <c r="F20" s="276"/>
      <c r="G20" s="276">
        <v>270000</v>
      </c>
      <c r="H20" s="276">
        <v>270000</v>
      </c>
    </row>
    <row r="21" spans="1:8" ht="28.35" customHeight="1" x14ac:dyDescent="0.2">
      <c r="A21" s="368"/>
      <c r="B21" s="375" t="s">
        <v>480</v>
      </c>
      <c r="C21" s="276">
        <v>4730000</v>
      </c>
      <c r="D21" s="276">
        <v>4730000</v>
      </c>
      <c r="E21" s="276">
        <v>4730000</v>
      </c>
      <c r="F21" s="276">
        <v>4730000</v>
      </c>
      <c r="G21" s="276">
        <v>4028200</v>
      </c>
      <c r="H21" s="276">
        <v>2667770</v>
      </c>
    </row>
    <row r="22" spans="1:8" ht="28.35" customHeight="1" x14ac:dyDescent="0.2">
      <c r="A22" s="376"/>
      <c r="B22" s="375" t="s">
        <v>969</v>
      </c>
      <c r="C22" s="276">
        <v>2270000</v>
      </c>
      <c r="D22" s="276">
        <v>3770000</v>
      </c>
      <c r="E22" s="276">
        <v>3770000</v>
      </c>
      <c r="F22" s="276">
        <v>3770000</v>
      </c>
      <c r="G22" s="276">
        <v>3770000</v>
      </c>
      <c r="H22" s="276">
        <v>1484250</v>
      </c>
    </row>
    <row r="23" spans="1:8" ht="28.35" customHeight="1" x14ac:dyDescent="0.2">
      <c r="A23" s="376"/>
      <c r="B23" s="374" t="s">
        <v>97</v>
      </c>
      <c r="C23" s="277">
        <f t="shared" ref="C23:H23" si="3">C20+C21+C22</f>
        <v>7000000</v>
      </c>
      <c r="D23" s="277">
        <f t="shared" si="3"/>
        <v>8500000</v>
      </c>
      <c r="E23" s="277">
        <f t="shared" si="3"/>
        <v>8500000</v>
      </c>
      <c r="F23" s="277">
        <f t="shared" si="3"/>
        <v>8500000</v>
      </c>
      <c r="G23" s="277">
        <f t="shared" si="3"/>
        <v>8068200</v>
      </c>
      <c r="H23" s="277">
        <f t="shared" si="3"/>
        <v>4422020</v>
      </c>
    </row>
    <row r="24" spans="1:8" ht="28.35" customHeight="1" x14ac:dyDescent="0.2">
      <c r="A24" s="377"/>
      <c r="B24" s="378" t="s">
        <v>99</v>
      </c>
      <c r="C24" s="278">
        <f>C11+C14+C18+C23</f>
        <v>7000000</v>
      </c>
      <c r="D24" s="278">
        <f>D11+D14+D18+D23+D8</f>
        <v>8500000</v>
      </c>
      <c r="E24" s="278">
        <f>E11+E14+E18+E23+E8</f>
        <v>8500000</v>
      </c>
      <c r="F24" s="278">
        <f>F11+F14+F18+F23+F8</f>
        <v>8660000</v>
      </c>
      <c r="G24" s="278">
        <f>G11+G14+G18+G23+G8</f>
        <v>8382200</v>
      </c>
      <c r="H24" s="278">
        <f>H11+H14+H18+H23+H8</f>
        <v>4736020</v>
      </c>
    </row>
    <row r="27" spans="1:8" x14ac:dyDescent="0.2">
      <c r="B27" s="74"/>
    </row>
    <row r="28" spans="1:8" x14ac:dyDescent="0.2">
      <c r="B28" s="74"/>
    </row>
  </sheetData>
  <mergeCells count="9">
    <mergeCell ref="G1:G4"/>
    <mergeCell ref="H1:H4"/>
    <mergeCell ref="A5:C5"/>
    <mergeCell ref="A1:A4"/>
    <mergeCell ref="F1:F4"/>
    <mergeCell ref="E1:E4"/>
    <mergeCell ref="D1:D4"/>
    <mergeCell ref="C1:C4"/>
    <mergeCell ref="B1:B4"/>
  </mergeCells>
  <phoneticPr fontId="8" type="noConversion"/>
  <printOptions horizontalCentered="1"/>
  <pageMargins left="0.23622047244094491" right="0.23622047244094491" top="1.1023622047244095" bottom="0.19685039370078741" header="0.35433070866141736" footer="0.19685039370078741"/>
  <pageSetup paperSize="9" fitToWidth="0" orientation="landscape" horizontalDpi="4294967294" r:id="rId1"/>
  <headerFooter alignWithMargins="0">
    <oddHeader xml:space="preserve">&amp;C&amp;"Garamond,Félkövér"&amp;14 5/2018( IV.27.) számú költségvetési rendelethez
Z&amp;12ALAKAROS VÁROS ÖNKORMÁNYZATA ÁLTAL FOLYÓSÍTOTT 
ELLÁTÁSOK (SZOCIÁLIS) RÉSZLETEZÉSE  2017. ÉVBEN
 &amp;R&amp;A
&amp;P.oldal
forintban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33"/>
  <sheetViews>
    <sheetView zoomScaleNormal="100" workbookViewId="0">
      <selection activeCell="N1" sqref="N1:N1048576"/>
    </sheetView>
  </sheetViews>
  <sheetFormatPr defaultRowHeight="12.75" x14ac:dyDescent="0.2"/>
  <cols>
    <col min="1" max="1" width="5.42578125" customWidth="1"/>
    <col min="2" max="2" width="46.5703125" customWidth="1"/>
    <col min="3" max="3" width="14.5703125" customWidth="1"/>
    <col min="4" max="5" width="12.42578125" customWidth="1"/>
    <col min="6" max="6" width="12.42578125" hidden="1" customWidth="1"/>
    <col min="7" max="8" width="14" style="217" customWidth="1"/>
    <col min="9" max="9" width="13.140625" customWidth="1"/>
    <col min="10" max="10" width="13.140625" hidden="1" customWidth="1"/>
    <col min="11" max="11" width="12.28515625" customWidth="1"/>
    <col min="12" max="13" width="12.85546875" customWidth="1"/>
    <col min="14" max="14" width="13.42578125" hidden="1" customWidth="1"/>
  </cols>
  <sheetData>
    <row r="1" spans="1:14" x14ac:dyDescent="0.2">
      <c r="B1" s="670" t="s">
        <v>509</v>
      </c>
      <c r="C1" s="670"/>
      <c r="D1" s="670"/>
      <c r="E1" s="670"/>
      <c r="F1" s="670"/>
      <c r="G1" s="670"/>
      <c r="H1" s="670"/>
      <c r="I1" s="670"/>
      <c r="J1" s="670"/>
      <c r="K1" s="670"/>
      <c r="L1" s="670"/>
      <c r="M1" s="510"/>
    </row>
    <row r="2" spans="1:14" x14ac:dyDescent="0.2">
      <c r="B2" s="230"/>
      <c r="C2" s="230"/>
      <c r="D2" s="230"/>
      <c r="E2" s="360"/>
      <c r="F2" s="510"/>
      <c r="G2" s="230"/>
      <c r="H2" s="360"/>
      <c r="I2" s="230"/>
      <c r="J2" s="524"/>
      <c r="K2" s="230"/>
      <c r="L2" s="230"/>
      <c r="M2" s="510"/>
    </row>
    <row r="3" spans="1:14" ht="42" customHeight="1" x14ac:dyDescent="0.2">
      <c r="A3" s="672" t="s">
        <v>514</v>
      </c>
      <c r="B3" s="671" t="s">
        <v>513</v>
      </c>
      <c r="C3" s="673" t="s">
        <v>510</v>
      </c>
      <c r="D3" s="674"/>
      <c r="E3" s="674"/>
      <c r="F3" s="511"/>
      <c r="G3" s="673" t="s">
        <v>511</v>
      </c>
      <c r="H3" s="674"/>
      <c r="I3" s="674"/>
      <c r="J3" s="526"/>
      <c r="K3" s="672" t="s">
        <v>10</v>
      </c>
      <c r="L3" s="672"/>
      <c r="M3" s="672"/>
      <c r="N3" s="672"/>
    </row>
    <row r="4" spans="1:14" ht="28.5" x14ac:dyDescent="0.2">
      <c r="A4" s="672"/>
      <c r="B4" s="671"/>
      <c r="C4" s="385" t="s">
        <v>602</v>
      </c>
      <c r="D4" s="385" t="s">
        <v>221</v>
      </c>
      <c r="E4" s="384" t="s">
        <v>849</v>
      </c>
      <c r="F4" s="384" t="s">
        <v>850</v>
      </c>
      <c r="G4" s="525" t="s">
        <v>602</v>
      </c>
      <c r="H4" s="525" t="s">
        <v>221</v>
      </c>
      <c r="I4" s="523" t="s">
        <v>849</v>
      </c>
      <c r="J4" s="523" t="s">
        <v>850</v>
      </c>
      <c r="K4" s="385" t="s">
        <v>602</v>
      </c>
      <c r="L4" s="385" t="s">
        <v>221</v>
      </c>
      <c r="M4" s="384" t="s">
        <v>849</v>
      </c>
      <c r="N4" s="384" t="s">
        <v>850</v>
      </c>
    </row>
    <row r="5" spans="1:14" ht="15" customHeight="1" x14ac:dyDescent="0.25">
      <c r="A5" s="669" t="s">
        <v>1</v>
      </c>
      <c r="B5" s="231" t="s">
        <v>512</v>
      </c>
      <c r="C5" s="232"/>
      <c r="D5" s="232"/>
      <c r="E5" s="232"/>
      <c r="F5" s="232"/>
      <c r="G5" s="232"/>
      <c r="H5" s="232"/>
      <c r="I5" s="232"/>
      <c r="J5" s="232"/>
      <c r="K5" s="233"/>
      <c r="L5" s="233"/>
      <c r="M5" s="233"/>
      <c r="N5" s="232"/>
    </row>
    <row r="6" spans="1:14" ht="15" customHeight="1" x14ac:dyDescent="0.2">
      <c r="A6" s="669"/>
      <c r="B6" s="234" t="s">
        <v>486</v>
      </c>
      <c r="C6" s="232">
        <v>53549000</v>
      </c>
      <c r="D6" s="232">
        <v>56320000</v>
      </c>
      <c r="E6" s="232">
        <v>56320000</v>
      </c>
      <c r="F6" s="232"/>
      <c r="G6" s="232">
        <v>8585000</v>
      </c>
      <c r="H6" s="232">
        <v>10585000</v>
      </c>
      <c r="I6" s="232">
        <v>10585000</v>
      </c>
      <c r="J6" s="232">
        <v>10585001</v>
      </c>
      <c r="K6" s="233">
        <f>C6+G6</f>
        <v>62134000</v>
      </c>
      <c r="L6" s="233">
        <f>D6+H6</f>
        <v>66905000</v>
      </c>
      <c r="M6" s="233">
        <f>E6+I6</f>
        <v>66905000</v>
      </c>
      <c r="N6" s="233">
        <f>F6+J6</f>
        <v>10585001</v>
      </c>
    </row>
    <row r="7" spans="1:14" ht="15" customHeight="1" x14ac:dyDescent="0.2">
      <c r="A7" s="669"/>
      <c r="B7" s="234" t="s">
        <v>487</v>
      </c>
      <c r="C7" s="232">
        <v>34847000</v>
      </c>
      <c r="D7" s="232">
        <v>35847000</v>
      </c>
      <c r="E7" s="232">
        <v>35847000</v>
      </c>
      <c r="F7" s="232"/>
      <c r="G7" s="232">
        <v>1818000</v>
      </c>
      <c r="H7" s="232">
        <v>2818000</v>
      </c>
      <c r="I7" s="232">
        <v>2818000</v>
      </c>
      <c r="J7" s="232">
        <v>2818000</v>
      </c>
      <c r="K7" s="233">
        <f>C7+G7</f>
        <v>36665000</v>
      </c>
      <c r="L7" s="233">
        <f>D7+H7</f>
        <v>38665000</v>
      </c>
      <c r="M7" s="233">
        <f t="shared" ref="M7:M11" si="0">E7+I7</f>
        <v>38665000</v>
      </c>
      <c r="N7" s="233">
        <f t="shared" ref="N7:N11" si="1">F7+J7</f>
        <v>2818000</v>
      </c>
    </row>
    <row r="8" spans="1:14" ht="15" customHeight="1" x14ac:dyDescent="0.2">
      <c r="A8" s="669"/>
      <c r="B8" s="234" t="s">
        <v>488</v>
      </c>
      <c r="C8" s="232">
        <v>3967000</v>
      </c>
      <c r="D8" s="232">
        <v>3967000</v>
      </c>
      <c r="E8" s="232">
        <v>3967000</v>
      </c>
      <c r="F8" s="232"/>
      <c r="G8" s="232">
        <v>2399000</v>
      </c>
      <c r="H8" s="232">
        <v>2899000</v>
      </c>
      <c r="I8" s="232">
        <v>2899000</v>
      </c>
      <c r="J8" s="232">
        <v>2899000</v>
      </c>
      <c r="K8" s="233">
        <f>C8+G8</f>
        <v>6366000</v>
      </c>
      <c r="L8" s="233">
        <f>D8+I8</f>
        <v>6866000</v>
      </c>
      <c r="M8" s="233">
        <f t="shared" si="0"/>
        <v>6866000</v>
      </c>
      <c r="N8" s="233">
        <f t="shared" si="1"/>
        <v>2899000</v>
      </c>
    </row>
    <row r="9" spans="1:14" ht="15" customHeight="1" x14ac:dyDescent="0.2">
      <c r="A9" s="669"/>
      <c r="B9" s="234" t="s">
        <v>489</v>
      </c>
      <c r="C9" s="232">
        <v>3845000</v>
      </c>
      <c r="D9" s="232">
        <v>3845000</v>
      </c>
      <c r="E9" s="232">
        <v>3845000</v>
      </c>
      <c r="F9" s="232"/>
      <c r="G9" s="232"/>
      <c r="H9" s="232"/>
      <c r="I9" s="232"/>
      <c r="J9" s="232"/>
      <c r="K9" s="233">
        <f>C9+G9</f>
        <v>3845000</v>
      </c>
      <c r="L9" s="233">
        <f>D9+I9</f>
        <v>3845000</v>
      </c>
      <c r="M9" s="233">
        <f t="shared" si="0"/>
        <v>3845000</v>
      </c>
      <c r="N9" s="233">
        <f t="shared" si="1"/>
        <v>0</v>
      </c>
    </row>
    <row r="10" spans="1:14" ht="15" customHeight="1" x14ac:dyDescent="0.2">
      <c r="A10" s="669"/>
      <c r="B10" s="234" t="s">
        <v>490</v>
      </c>
      <c r="C10" s="232">
        <v>992000</v>
      </c>
      <c r="D10" s="232">
        <v>992000</v>
      </c>
      <c r="E10" s="232">
        <v>992000</v>
      </c>
      <c r="F10" s="232"/>
      <c r="G10" s="232"/>
      <c r="H10" s="232"/>
      <c r="I10" s="232"/>
      <c r="J10" s="232"/>
      <c r="K10" s="233">
        <f>C10+G10</f>
        <v>992000</v>
      </c>
      <c r="L10" s="233">
        <f>D10+I10</f>
        <v>992000</v>
      </c>
      <c r="M10" s="233">
        <f t="shared" si="0"/>
        <v>992000</v>
      </c>
      <c r="N10" s="233">
        <f t="shared" si="1"/>
        <v>0</v>
      </c>
    </row>
    <row r="11" spans="1:14" ht="15" customHeight="1" x14ac:dyDescent="0.2">
      <c r="A11" s="669"/>
      <c r="B11" s="234" t="s">
        <v>491</v>
      </c>
      <c r="C11" s="232">
        <v>8158000</v>
      </c>
      <c r="D11" s="232">
        <v>8158000</v>
      </c>
      <c r="E11" s="232">
        <v>8158000</v>
      </c>
      <c r="F11" s="232"/>
      <c r="G11" s="232"/>
      <c r="H11" s="232"/>
      <c r="I11" s="232"/>
      <c r="J11" s="232"/>
      <c r="K11" s="233">
        <f>C11+G11</f>
        <v>8158000</v>
      </c>
      <c r="L11" s="233">
        <f>D11+I11</f>
        <v>8158000</v>
      </c>
      <c r="M11" s="233">
        <f t="shared" si="0"/>
        <v>8158000</v>
      </c>
      <c r="N11" s="233">
        <f t="shared" si="1"/>
        <v>0</v>
      </c>
    </row>
    <row r="12" spans="1:14" ht="15" customHeight="1" x14ac:dyDescent="0.25">
      <c r="A12" s="669"/>
      <c r="B12" s="235" t="s">
        <v>492</v>
      </c>
      <c r="C12" s="236">
        <f t="shared" ref="C12" si="2">SUM(C5:C11)</f>
        <v>105358000</v>
      </c>
      <c r="D12" s="236">
        <f t="shared" ref="D12:L12" si="3">SUM(D5:D11)</f>
        <v>109129000</v>
      </c>
      <c r="E12" s="236">
        <f t="shared" ref="E12:F12" si="4">SUM(E5:E11)</f>
        <v>109129000</v>
      </c>
      <c r="F12" s="236">
        <f t="shared" si="4"/>
        <v>0</v>
      </c>
      <c r="G12" s="236">
        <f t="shared" ref="G12:H12" si="5">SUM(G5:G11)</f>
        <v>12802000</v>
      </c>
      <c r="H12" s="236">
        <f t="shared" si="5"/>
        <v>16302000</v>
      </c>
      <c r="I12" s="236">
        <f t="shared" si="3"/>
        <v>16302000</v>
      </c>
      <c r="J12" s="236">
        <f t="shared" si="3"/>
        <v>16302001</v>
      </c>
      <c r="K12" s="237">
        <f t="shared" ref="K12" si="6">SUM(K5:K11)</f>
        <v>118160000</v>
      </c>
      <c r="L12" s="237">
        <f t="shared" si="3"/>
        <v>125431000</v>
      </c>
      <c r="M12" s="237">
        <f t="shared" ref="M12:N12" si="7">SUM(M5:M11)</f>
        <v>125431000</v>
      </c>
      <c r="N12" s="236">
        <f t="shared" si="7"/>
        <v>16302001</v>
      </c>
    </row>
    <row r="13" spans="1:14" ht="14.25" x14ac:dyDescent="0.2">
      <c r="A13" s="234"/>
      <c r="B13" s="234"/>
      <c r="C13" s="232"/>
      <c r="D13" s="232"/>
      <c r="E13" s="232"/>
      <c r="F13" s="232"/>
      <c r="G13" s="232"/>
      <c r="H13" s="232"/>
      <c r="I13" s="232"/>
      <c r="J13" s="232"/>
      <c r="K13" s="233"/>
      <c r="L13" s="233"/>
      <c r="M13" s="233"/>
      <c r="N13" s="232"/>
    </row>
    <row r="14" spans="1:14" ht="15" x14ac:dyDescent="0.25">
      <c r="A14" s="239" t="s">
        <v>2</v>
      </c>
      <c r="B14" s="231" t="s">
        <v>493</v>
      </c>
      <c r="C14" s="232"/>
      <c r="D14" s="232"/>
      <c r="E14" s="232"/>
      <c r="F14" s="232"/>
      <c r="G14" s="232"/>
      <c r="H14" s="232"/>
      <c r="I14" s="232"/>
      <c r="J14" s="232"/>
      <c r="K14" s="233"/>
      <c r="L14" s="233"/>
      <c r="M14" s="233"/>
      <c r="N14" s="232"/>
    </row>
    <row r="15" spans="1:14" ht="14.25" x14ac:dyDescent="0.2">
      <c r="A15" s="234"/>
      <c r="B15" s="234" t="s">
        <v>515</v>
      </c>
      <c r="C15" s="232"/>
      <c r="D15" s="232"/>
      <c r="E15" s="232"/>
      <c r="F15" s="232"/>
      <c r="G15" s="232">
        <v>2525000</v>
      </c>
      <c r="H15" s="232">
        <v>3189251</v>
      </c>
      <c r="I15" s="232">
        <v>3189251</v>
      </c>
      <c r="J15" s="232">
        <v>2052023</v>
      </c>
      <c r="K15" s="233">
        <f>C15+G15</f>
        <v>2525000</v>
      </c>
      <c r="L15" s="233">
        <f>D15+I15</f>
        <v>3189251</v>
      </c>
      <c r="M15" s="233">
        <f t="shared" ref="M15:M16" si="8">E15+I15</f>
        <v>3189251</v>
      </c>
      <c r="N15" s="233">
        <f t="shared" ref="N15:N16" si="9">F15+J15</f>
        <v>2052023</v>
      </c>
    </row>
    <row r="16" spans="1:14" ht="14.25" x14ac:dyDescent="0.2">
      <c r="A16" s="234"/>
      <c r="B16" s="234" t="s">
        <v>558</v>
      </c>
      <c r="C16" s="232"/>
      <c r="D16" s="232"/>
      <c r="E16" s="232"/>
      <c r="F16" s="232"/>
      <c r="G16" s="232">
        <v>6767000</v>
      </c>
      <c r="H16" s="232">
        <v>2868712</v>
      </c>
      <c r="I16" s="232">
        <v>2868712</v>
      </c>
      <c r="J16" s="232">
        <v>2970837</v>
      </c>
      <c r="K16" s="233">
        <f>C16+G16</f>
        <v>6767000</v>
      </c>
      <c r="L16" s="233">
        <f>D16+I16</f>
        <v>2868712</v>
      </c>
      <c r="M16" s="233">
        <f t="shared" si="8"/>
        <v>2868712</v>
      </c>
      <c r="N16" s="233">
        <f t="shared" si="9"/>
        <v>2970837</v>
      </c>
    </row>
    <row r="17" spans="1:14" ht="15" x14ac:dyDescent="0.25">
      <c r="A17" s="234"/>
      <c r="B17" s="235" t="s">
        <v>36</v>
      </c>
      <c r="C17" s="236">
        <f>C15</f>
        <v>0</v>
      </c>
      <c r="D17" s="236">
        <f>D15</f>
        <v>0</v>
      </c>
      <c r="E17" s="236">
        <f>E15</f>
        <v>0</v>
      </c>
      <c r="F17" s="236">
        <f>F15</f>
        <v>0</v>
      </c>
      <c r="G17" s="236">
        <f t="shared" ref="G17:L17" si="10">SUM(G15:G16)</f>
        <v>9292000</v>
      </c>
      <c r="H17" s="236">
        <f t="shared" si="10"/>
        <v>6057963</v>
      </c>
      <c r="I17" s="236">
        <f t="shared" si="10"/>
        <v>6057963</v>
      </c>
      <c r="J17" s="236">
        <f>J15</f>
        <v>2052023</v>
      </c>
      <c r="K17" s="236">
        <f t="shared" si="10"/>
        <v>9292000</v>
      </c>
      <c r="L17" s="236">
        <f t="shared" si="10"/>
        <v>6057963</v>
      </c>
      <c r="M17" s="236">
        <f t="shared" ref="M17" si="11">SUM(M15:M16)</f>
        <v>6057963</v>
      </c>
      <c r="N17" s="236">
        <f>N15</f>
        <v>2052023</v>
      </c>
    </row>
    <row r="18" spans="1:14" ht="15" x14ac:dyDescent="0.25">
      <c r="A18" s="234"/>
      <c r="B18" s="238" t="s">
        <v>516</v>
      </c>
      <c r="C18" s="236">
        <f t="shared" ref="C18" si="12">C17+C12</f>
        <v>105358000</v>
      </c>
      <c r="D18" s="236">
        <f t="shared" ref="D18:L18" si="13">D17+D12</f>
        <v>109129000</v>
      </c>
      <c r="E18" s="236">
        <f t="shared" ref="E18:F18" si="14">E17+E12</f>
        <v>109129000</v>
      </c>
      <c r="F18" s="236">
        <f t="shared" si="14"/>
        <v>0</v>
      </c>
      <c r="G18" s="236">
        <f t="shared" ref="G18:H18" si="15">G17+G12</f>
        <v>22094000</v>
      </c>
      <c r="H18" s="236">
        <f t="shared" si="15"/>
        <v>22359963</v>
      </c>
      <c r="I18" s="236">
        <f t="shared" si="13"/>
        <v>22359963</v>
      </c>
      <c r="J18" s="236">
        <f t="shared" si="13"/>
        <v>18354024</v>
      </c>
      <c r="K18" s="236">
        <f t="shared" ref="K18" si="16">K17+K12</f>
        <v>127452000</v>
      </c>
      <c r="L18" s="236">
        <f t="shared" si="13"/>
        <v>131488963</v>
      </c>
      <c r="M18" s="236">
        <f t="shared" ref="M18:N18" si="17">M17+M12</f>
        <v>131488963</v>
      </c>
      <c r="N18" s="236">
        <f t="shared" si="17"/>
        <v>18354024</v>
      </c>
    </row>
    <row r="19" spans="1:14" x14ac:dyDescent="0.2">
      <c r="G19" s="218"/>
      <c r="H19" s="218"/>
    </row>
    <row r="21" spans="1:14" x14ac:dyDescent="0.2">
      <c r="B21" t="s">
        <v>494</v>
      </c>
    </row>
    <row r="33" spans="4:4" x14ac:dyDescent="0.2">
      <c r="D33" s="494"/>
    </row>
  </sheetData>
  <mergeCells count="7">
    <mergeCell ref="A5:A12"/>
    <mergeCell ref="B1:L1"/>
    <mergeCell ref="B3:B4"/>
    <mergeCell ref="A3:A4"/>
    <mergeCell ref="K3:N3"/>
    <mergeCell ref="C3:E3"/>
    <mergeCell ref="G3:I3"/>
  </mergeCells>
  <pageMargins left="0.70866141732283472" right="0.70866141732283472" top="1.1811023622047245" bottom="0.74803149606299213" header="0.31496062992125984" footer="0.31496062992125984"/>
  <pageSetup paperSize="9" scale="45" orientation="portrait" r:id="rId1"/>
  <headerFooter>
    <oddHeader>&amp;C&amp;"Arial CE,Félkövér"5/2018( IV.27.) számú költségvetési rendelethez
ZALAKAROS VÁROS ÖNKORMÁNYZAT többségi tulajdonában lévő
 gazdasági társaságokkal kötött szerződésekben foglalt
 feladat megoszlása 2017.évben
&amp;R&amp;A
&amp;P.oldal
forintban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18</vt:i4>
      </vt:variant>
      <vt:variant>
        <vt:lpstr>Névvel ellátott tartományok</vt:lpstr>
      </vt:variant>
      <vt:variant>
        <vt:i4>11</vt:i4>
      </vt:variant>
    </vt:vector>
  </HeadingPairs>
  <TitlesOfParts>
    <vt:vector size="29" baseType="lpstr">
      <vt:lpstr> 1.számú melléklet </vt:lpstr>
      <vt:lpstr>1.a számú melléklet </vt:lpstr>
      <vt:lpstr>2. számú melléklet  </vt:lpstr>
      <vt:lpstr>3.számú melléklet</vt:lpstr>
      <vt:lpstr>3.a.számú melléklet</vt:lpstr>
      <vt:lpstr>4.számú melléklet</vt:lpstr>
      <vt:lpstr>4.a. számú melléklet </vt:lpstr>
      <vt:lpstr>4.b.számú melléklet  </vt:lpstr>
      <vt:lpstr>4.c. számú melléklet </vt:lpstr>
      <vt:lpstr>5.számú melléklet </vt:lpstr>
      <vt:lpstr>6.számú melléklet  </vt:lpstr>
      <vt:lpstr>7.számú melléklet </vt:lpstr>
      <vt:lpstr>8.számú melléklet </vt:lpstr>
      <vt:lpstr>9.számú melléklet </vt:lpstr>
      <vt:lpstr>10.számú melléklet </vt:lpstr>
      <vt:lpstr>11.számú melléklet </vt:lpstr>
      <vt:lpstr>12. sz. intézmény finanszirozás</vt:lpstr>
      <vt:lpstr>Munka1</vt:lpstr>
      <vt:lpstr>'1.a számú melléklet '!Nyomtatási_cím</vt:lpstr>
      <vt:lpstr>'2. számú melléklet  '!Nyomtatási_cím</vt:lpstr>
      <vt:lpstr>'3.számú melléklet'!Nyomtatási_cím</vt:lpstr>
      <vt:lpstr>'4.a. számú melléklet '!Nyomtatási_cím</vt:lpstr>
      <vt:lpstr>'5.számú melléklet '!Nyomtatási_cím</vt:lpstr>
      <vt:lpstr>' 1.számú melléklet '!Nyomtatási_terület</vt:lpstr>
      <vt:lpstr>'10.számú melléklet '!Nyomtatási_terület</vt:lpstr>
      <vt:lpstr>'3.számú melléklet'!Nyomtatási_terület</vt:lpstr>
      <vt:lpstr>'4.b.számú melléklet  '!Nyomtatási_terület</vt:lpstr>
      <vt:lpstr>'5.számú melléklet '!Nyomtatási_terület</vt:lpstr>
      <vt:lpstr>'7.számú melléklet '!Nyomtatási_terület</vt:lpstr>
    </vt:vector>
  </TitlesOfParts>
  <Company>Zalakaros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dr.Szentgyörgyvölgyi Eszter</cp:lastModifiedBy>
  <cp:lastPrinted>2018-03-05T15:44:12Z</cp:lastPrinted>
  <dcterms:created xsi:type="dcterms:W3CDTF">2001-01-10T12:44:25Z</dcterms:created>
  <dcterms:modified xsi:type="dcterms:W3CDTF">2018-05-07T11:56:18Z</dcterms:modified>
</cp:coreProperties>
</file>