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45" windowWidth="22650" windowHeight="9210"/>
  </bookViews>
  <sheets>
    <sheet name=" 36. Vagyon" sheetId="1" r:id="rId1"/>
    <sheet name="36.1.összevont 15 A" sheetId="4" r:id="rId2"/>
    <sheet name="36.2.Követelések" sheetId="10" r:id="rId3"/>
    <sheet name="36.3.Bef.eszk." sheetId="5" r:id="rId4"/>
    <sheet name="36.4.Eszk.,Forr." sheetId="6" r:id="rId5"/>
    <sheet name="36.5.Részesedések" sheetId="8" r:id="rId6"/>
  </sheets>
  <calcPr calcId="125725"/>
</workbook>
</file>

<file path=xl/calcChain.xml><?xml version="1.0" encoding="utf-8"?>
<calcChain xmlns="http://schemas.openxmlformats.org/spreadsheetml/2006/main">
  <c r="C26" i="1"/>
  <c r="C27" s="1"/>
  <c r="J44" i="5" l="1"/>
  <c r="I44"/>
  <c r="AB51"/>
  <c r="AA51"/>
  <c r="Y51"/>
  <c r="X51"/>
  <c r="V51"/>
  <c r="U51"/>
  <c r="S51"/>
  <c r="R51"/>
  <c r="P51"/>
  <c r="O51"/>
  <c r="M51"/>
  <c r="L51"/>
  <c r="J51"/>
  <c r="I51"/>
  <c r="G51"/>
  <c r="F51"/>
  <c r="D51"/>
  <c r="C51"/>
  <c r="AB47"/>
  <c r="AA47"/>
  <c r="Y47"/>
  <c r="X47"/>
  <c r="V47"/>
  <c r="U47"/>
  <c r="S47"/>
  <c r="R47"/>
  <c r="P47"/>
  <c r="O47"/>
  <c r="M47"/>
  <c r="L47"/>
  <c r="J47"/>
  <c r="I47"/>
  <c r="G47"/>
  <c r="F47"/>
  <c r="D47"/>
  <c r="C47"/>
  <c r="AA44"/>
  <c r="Y44"/>
  <c r="X44"/>
  <c r="V44"/>
  <c r="U44"/>
  <c r="S44"/>
  <c r="R44"/>
  <c r="P44"/>
  <c r="O44"/>
  <c r="M44"/>
  <c r="L44"/>
  <c r="G44"/>
  <c r="F44"/>
  <c r="D44"/>
  <c r="C44"/>
  <c r="AE50"/>
  <c r="AD50"/>
  <c r="AE49"/>
  <c r="AD49"/>
  <c r="AE48"/>
  <c r="AE51" s="1"/>
  <c r="AD48"/>
  <c r="AD51" s="1"/>
  <c r="AE46"/>
  <c r="AD46"/>
  <c r="AD47" s="1"/>
  <c r="AE45"/>
  <c r="AD45"/>
  <c r="AE43"/>
  <c r="AD43"/>
  <c r="AE42"/>
  <c r="AD42"/>
  <c r="AE41"/>
  <c r="AD41"/>
  <c r="AE40"/>
  <c r="AD40"/>
  <c r="AE39"/>
  <c r="AD39"/>
  <c r="AD38"/>
  <c r="AD44" s="1"/>
  <c r="AE37"/>
  <c r="AD37"/>
  <c r="AB4"/>
  <c r="AA4"/>
  <c r="D24"/>
  <c r="C24"/>
  <c r="M17"/>
  <c r="L17"/>
  <c r="J17"/>
  <c r="I17"/>
  <c r="AF54"/>
  <c r="AF63"/>
  <c r="AE63"/>
  <c r="AD63"/>
  <c r="AF62"/>
  <c r="AE62"/>
  <c r="AD62"/>
  <c r="AF61"/>
  <c r="AE61"/>
  <c r="AD61"/>
  <c r="AF60"/>
  <c r="AE60"/>
  <c r="AD60"/>
  <c r="AF59"/>
  <c r="AF64" s="1"/>
  <c r="AE59"/>
  <c r="AE64" s="1"/>
  <c r="AD59"/>
  <c r="AF57"/>
  <c r="AE57"/>
  <c r="AD57"/>
  <c r="AF56"/>
  <c r="AE56"/>
  <c r="AD56"/>
  <c r="AD58" s="1"/>
  <c r="AF32"/>
  <c r="AE32"/>
  <c r="AD32"/>
  <c r="AE31"/>
  <c r="AD31"/>
  <c r="AE30"/>
  <c r="AD30"/>
  <c r="AD33" s="1"/>
  <c r="AE28"/>
  <c r="AD28"/>
  <c r="AE27"/>
  <c r="AD27"/>
  <c r="AE26"/>
  <c r="AE29" s="1"/>
  <c r="AD26"/>
  <c r="AE24"/>
  <c r="AD24"/>
  <c r="AE23"/>
  <c r="AD23"/>
  <c r="AE22"/>
  <c r="AD22"/>
  <c r="AE21"/>
  <c r="AD21"/>
  <c r="AE20"/>
  <c r="AD20"/>
  <c r="AE19"/>
  <c r="AD19"/>
  <c r="AE18"/>
  <c r="AD18"/>
  <c r="AE17"/>
  <c r="AD17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5"/>
  <c r="AE6" s="1"/>
  <c r="AD5"/>
  <c r="AD6" s="1"/>
  <c r="AE3"/>
  <c r="AE4" s="1"/>
  <c r="AD3"/>
  <c r="AD4" s="1"/>
  <c r="Z66"/>
  <c r="Y66"/>
  <c r="X66"/>
  <c r="Z50"/>
  <c r="Z49"/>
  <c r="Z48"/>
  <c r="Z51" s="1"/>
  <c r="Y52"/>
  <c r="X52"/>
  <c r="X53" s="1"/>
  <c r="X55" s="1"/>
  <c r="Z46"/>
  <c r="Z45"/>
  <c r="Z47" s="1"/>
  <c r="Z43"/>
  <c r="Z42"/>
  <c r="Z41"/>
  <c r="Z40"/>
  <c r="Z39"/>
  <c r="Z38"/>
  <c r="Z44" s="1"/>
  <c r="Z37"/>
  <c r="Z36"/>
  <c r="Y35"/>
  <c r="X35"/>
  <c r="Z34"/>
  <c r="Z35" s="1"/>
  <c r="Y33"/>
  <c r="X33"/>
  <c r="Z31"/>
  <c r="Z30"/>
  <c r="Y29"/>
  <c r="X29"/>
  <c r="Z28"/>
  <c r="Z27"/>
  <c r="Z26"/>
  <c r="Y25"/>
  <c r="X25"/>
  <c r="Z24"/>
  <c r="Z23"/>
  <c r="Z22"/>
  <c r="Z21"/>
  <c r="Z20"/>
  <c r="Z19"/>
  <c r="Z18"/>
  <c r="Z17"/>
  <c r="Z16"/>
  <c r="Z15"/>
  <c r="Z14"/>
  <c r="Z13"/>
  <c r="Z12"/>
  <c r="Z11"/>
  <c r="Z10"/>
  <c r="Z9"/>
  <c r="Z8"/>
  <c r="Y6"/>
  <c r="X6"/>
  <c r="Z5"/>
  <c r="Y4"/>
  <c r="X4"/>
  <c r="Z3"/>
  <c r="Z4" s="1"/>
  <c r="AB38"/>
  <c r="AE38" s="1"/>
  <c r="AE44" s="1"/>
  <c r="AB33"/>
  <c r="AA33"/>
  <c r="V33"/>
  <c r="U33"/>
  <c r="S33"/>
  <c r="R33"/>
  <c r="P33"/>
  <c r="O33"/>
  <c r="M33"/>
  <c r="L33"/>
  <c r="G33"/>
  <c r="F33"/>
  <c r="D33"/>
  <c r="C33"/>
  <c r="J33"/>
  <c r="I33"/>
  <c r="E23" i="10"/>
  <c r="H23" i="8"/>
  <c r="H35" s="1"/>
  <c r="K31" i="6"/>
  <c r="K30"/>
  <c r="K28"/>
  <c r="K27"/>
  <c r="K26"/>
  <c r="K24"/>
  <c r="K23"/>
  <c r="K22"/>
  <c r="K21"/>
  <c r="K19"/>
  <c r="K18"/>
  <c r="K16"/>
  <c r="K15"/>
  <c r="K14"/>
  <c r="K12"/>
  <c r="K11"/>
  <c r="K10"/>
  <c r="K8"/>
  <c r="K7"/>
  <c r="K5"/>
  <c r="K4"/>
  <c r="K3"/>
  <c r="K2"/>
  <c r="I17"/>
  <c r="I29"/>
  <c r="I25"/>
  <c r="I32" s="1"/>
  <c r="I13"/>
  <c r="I9"/>
  <c r="I6"/>
  <c r="AB44" i="5" l="1"/>
  <c r="I23" i="8"/>
  <c r="Z6" i="5"/>
  <c r="AE33"/>
  <c r="AF58"/>
  <c r="AF65" s="1"/>
  <c r="AF66" s="1"/>
  <c r="AD64"/>
  <c r="AD65" s="1"/>
  <c r="AD66" s="1"/>
  <c r="AE47"/>
  <c r="AD29"/>
  <c r="Z25"/>
  <c r="Z29"/>
  <c r="Z33"/>
  <c r="AE58"/>
  <c r="AE65" s="1"/>
  <c r="AE66" s="1"/>
  <c r="AD52"/>
  <c r="AD53" s="1"/>
  <c r="AE52"/>
  <c r="Y53"/>
  <c r="Y55" s="1"/>
  <c r="Y7"/>
  <c r="AE25"/>
  <c r="AE7"/>
  <c r="AD7"/>
  <c r="AD25"/>
  <c r="X7"/>
  <c r="X67" s="1"/>
  <c r="Z7"/>
  <c r="I20" i="6"/>
  <c r="AE53" i="5" l="1"/>
  <c r="Z52"/>
  <c r="Z53" s="1"/>
  <c r="Z55" s="1"/>
  <c r="Z67" s="1"/>
  <c r="Y67"/>
  <c r="I28" i="4" l="1"/>
  <c r="G28"/>
  <c r="E28"/>
  <c r="D28"/>
  <c r="C28"/>
  <c r="I27"/>
  <c r="G27"/>
  <c r="E27"/>
  <c r="D27"/>
  <c r="C27"/>
  <c r="I26"/>
  <c r="G26"/>
  <c r="E26"/>
  <c r="D26"/>
  <c r="C26"/>
  <c r="G35" i="8" l="1"/>
  <c r="I33"/>
  <c r="I20"/>
  <c r="I18"/>
  <c r="I15"/>
  <c r="H14"/>
  <c r="G14"/>
  <c r="G40" s="1"/>
  <c r="I10"/>
  <c r="I14" s="1"/>
  <c r="AC66" i="5"/>
  <c r="AB66"/>
  <c r="AA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D66"/>
  <c r="C66"/>
  <c r="E64"/>
  <c r="E58"/>
  <c r="J6" i="6"/>
  <c r="H6"/>
  <c r="G6"/>
  <c r="F6"/>
  <c r="E6"/>
  <c r="D6"/>
  <c r="C6"/>
  <c r="B6"/>
  <c r="J29"/>
  <c r="H29"/>
  <c r="G29"/>
  <c r="F29"/>
  <c r="E29"/>
  <c r="D29"/>
  <c r="C29"/>
  <c r="B29"/>
  <c r="J25"/>
  <c r="J32" s="1"/>
  <c r="H25"/>
  <c r="H32" s="1"/>
  <c r="G25"/>
  <c r="G32" s="1"/>
  <c r="F25"/>
  <c r="F32" s="1"/>
  <c r="E25"/>
  <c r="E32" s="1"/>
  <c r="D25"/>
  <c r="D32" s="1"/>
  <c r="C25"/>
  <c r="C32" s="1"/>
  <c r="B25"/>
  <c r="J17"/>
  <c r="H17"/>
  <c r="G17"/>
  <c r="F17"/>
  <c r="E17"/>
  <c r="D17"/>
  <c r="C17"/>
  <c r="B17"/>
  <c r="J13"/>
  <c r="H13"/>
  <c r="G13"/>
  <c r="F13"/>
  <c r="E13"/>
  <c r="D13"/>
  <c r="C13"/>
  <c r="B13"/>
  <c r="J9"/>
  <c r="H9"/>
  <c r="G9"/>
  <c r="F9"/>
  <c r="E9"/>
  <c r="D9"/>
  <c r="C9"/>
  <c r="B9"/>
  <c r="AC50" i="5"/>
  <c r="W50"/>
  <c r="T50"/>
  <c r="Q50"/>
  <c r="N50"/>
  <c r="K50"/>
  <c r="H50"/>
  <c r="E50"/>
  <c r="AC49"/>
  <c r="W49"/>
  <c r="T49"/>
  <c r="Q49"/>
  <c r="N49"/>
  <c r="K49"/>
  <c r="H49"/>
  <c r="E49"/>
  <c r="AC48"/>
  <c r="AC51" s="1"/>
  <c r="W48"/>
  <c r="W51" s="1"/>
  <c r="T48"/>
  <c r="T51" s="1"/>
  <c r="Q48"/>
  <c r="Q51" s="1"/>
  <c r="N48"/>
  <c r="N51" s="1"/>
  <c r="K48"/>
  <c r="K51" s="1"/>
  <c r="H48"/>
  <c r="H51" s="1"/>
  <c r="E48"/>
  <c r="AB52"/>
  <c r="AB53" s="1"/>
  <c r="AA52"/>
  <c r="AA53" s="1"/>
  <c r="V52"/>
  <c r="V53" s="1"/>
  <c r="U52"/>
  <c r="S52"/>
  <c r="S53" s="1"/>
  <c r="R52"/>
  <c r="R53" s="1"/>
  <c r="P52"/>
  <c r="P53" s="1"/>
  <c r="O52"/>
  <c r="O53" s="1"/>
  <c r="M52"/>
  <c r="L52"/>
  <c r="L53" s="1"/>
  <c r="J52"/>
  <c r="J53" s="1"/>
  <c r="I52"/>
  <c r="G52"/>
  <c r="F52"/>
  <c r="F53" s="1"/>
  <c r="D52"/>
  <c r="C52"/>
  <c r="C53" s="1"/>
  <c r="AC46"/>
  <c r="W46"/>
  <c r="T46"/>
  <c r="Q46"/>
  <c r="N46"/>
  <c r="K46"/>
  <c r="H46"/>
  <c r="E46"/>
  <c r="AC45"/>
  <c r="AC47" s="1"/>
  <c r="W45"/>
  <c r="W47" s="1"/>
  <c r="T45"/>
  <c r="T47" s="1"/>
  <c r="Q45"/>
  <c r="N45"/>
  <c r="N47" s="1"/>
  <c r="K45"/>
  <c r="K47" s="1"/>
  <c r="H45"/>
  <c r="H47" s="1"/>
  <c r="E45"/>
  <c r="AC43"/>
  <c r="W43"/>
  <c r="T43"/>
  <c r="Q43"/>
  <c r="N43"/>
  <c r="K43"/>
  <c r="H43"/>
  <c r="E43"/>
  <c r="AC42"/>
  <c r="W42"/>
  <c r="T42"/>
  <c r="Q42"/>
  <c r="N42"/>
  <c r="K42"/>
  <c r="H42"/>
  <c r="E42"/>
  <c r="AC41"/>
  <c r="W41"/>
  <c r="T41"/>
  <c r="Q41"/>
  <c r="N41"/>
  <c r="K41"/>
  <c r="H41"/>
  <c r="E41"/>
  <c r="AC40"/>
  <c r="W40"/>
  <c r="T40"/>
  <c r="Q40"/>
  <c r="N40"/>
  <c r="K40"/>
  <c r="H40"/>
  <c r="E40"/>
  <c r="AC39"/>
  <c r="W39"/>
  <c r="T39"/>
  <c r="Q39"/>
  <c r="N39"/>
  <c r="K39"/>
  <c r="H39"/>
  <c r="E39"/>
  <c r="AC38"/>
  <c r="W38"/>
  <c r="T38"/>
  <c r="Q38"/>
  <c r="N38"/>
  <c r="K38"/>
  <c r="H38"/>
  <c r="E38"/>
  <c r="AC37"/>
  <c r="AC44" s="1"/>
  <c r="W37"/>
  <c r="T37"/>
  <c r="Q37"/>
  <c r="N37"/>
  <c r="K37"/>
  <c r="H37"/>
  <c r="H44" s="1"/>
  <c r="E37"/>
  <c r="AB35"/>
  <c r="AA35"/>
  <c r="V35"/>
  <c r="U35"/>
  <c r="S35"/>
  <c r="R35"/>
  <c r="P35"/>
  <c r="O35"/>
  <c r="M35"/>
  <c r="L35"/>
  <c r="J35"/>
  <c r="I35"/>
  <c r="G35"/>
  <c r="F35"/>
  <c r="E35"/>
  <c r="D35"/>
  <c r="C35"/>
  <c r="AE34"/>
  <c r="AE35" s="1"/>
  <c r="AE36" s="1"/>
  <c r="AE55" s="1"/>
  <c r="AE67" s="1"/>
  <c r="AD34"/>
  <c r="AD35" s="1"/>
  <c r="AD36" s="1"/>
  <c r="AD55" s="1"/>
  <c r="AD67" s="1"/>
  <c r="AC34"/>
  <c r="AC35" s="1"/>
  <c r="W34"/>
  <c r="W35" s="1"/>
  <c r="T34"/>
  <c r="T35" s="1"/>
  <c r="Q34"/>
  <c r="Q35" s="1"/>
  <c r="N34"/>
  <c r="N35" s="1"/>
  <c r="K34"/>
  <c r="K35" s="1"/>
  <c r="H34"/>
  <c r="AC31"/>
  <c r="W31"/>
  <c r="T31"/>
  <c r="Q31"/>
  <c r="N31"/>
  <c r="K31"/>
  <c r="H31"/>
  <c r="E31"/>
  <c r="AC30"/>
  <c r="AC33" s="1"/>
  <c r="W30"/>
  <c r="W33" s="1"/>
  <c r="T30"/>
  <c r="T33" s="1"/>
  <c r="Q30"/>
  <c r="Q33" s="1"/>
  <c r="N30"/>
  <c r="N33" s="1"/>
  <c r="K30"/>
  <c r="K33" s="1"/>
  <c r="H30"/>
  <c r="H33" s="1"/>
  <c r="E30"/>
  <c r="AB29"/>
  <c r="AA29"/>
  <c r="V29"/>
  <c r="U29"/>
  <c r="S29"/>
  <c r="R29"/>
  <c r="P29"/>
  <c r="O29"/>
  <c r="M29"/>
  <c r="L29"/>
  <c r="J29"/>
  <c r="I29"/>
  <c r="G29"/>
  <c r="F29"/>
  <c r="D29"/>
  <c r="C29"/>
  <c r="AC28"/>
  <c r="W28"/>
  <c r="T28"/>
  <c r="Q28"/>
  <c r="N28"/>
  <c r="K28"/>
  <c r="H28"/>
  <c r="E28"/>
  <c r="AC27"/>
  <c r="W27"/>
  <c r="T27"/>
  <c r="Q27"/>
  <c r="N27"/>
  <c r="K27"/>
  <c r="H27"/>
  <c r="E27"/>
  <c r="AC26"/>
  <c r="W26"/>
  <c r="T26"/>
  <c r="Q26"/>
  <c r="N26"/>
  <c r="K26"/>
  <c r="H26"/>
  <c r="E26"/>
  <c r="AB25"/>
  <c r="AA25"/>
  <c r="U25"/>
  <c r="S25"/>
  <c r="R25"/>
  <c r="P25"/>
  <c r="O25"/>
  <c r="AC24"/>
  <c r="W24"/>
  <c r="T24"/>
  <c r="Q24"/>
  <c r="N24"/>
  <c r="K24"/>
  <c r="H24"/>
  <c r="E24"/>
  <c r="AC23"/>
  <c r="W23"/>
  <c r="T23"/>
  <c r="Q23"/>
  <c r="N23"/>
  <c r="K23"/>
  <c r="H23"/>
  <c r="D25"/>
  <c r="AC22"/>
  <c r="W22"/>
  <c r="T22"/>
  <c r="Q22"/>
  <c r="N22"/>
  <c r="K22"/>
  <c r="H22"/>
  <c r="AC21"/>
  <c r="W21"/>
  <c r="T21"/>
  <c r="Q21"/>
  <c r="N21"/>
  <c r="K21"/>
  <c r="H21"/>
  <c r="E21"/>
  <c r="AC20"/>
  <c r="W20"/>
  <c r="T20"/>
  <c r="Q20"/>
  <c r="N20"/>
  <c r="K20"/>
  <c r="H20"/>
  <c r="E20"/>
  <c r="AC19"/>
  <c r="W19"/>
  <c r="T19"/>
  <c r="Q19"/>
  <c r="N19"/>
  <c r="K19"/>
  <c r="H19"/>
  <c r="E19"/>
  <c r="AC18"/>
  <c r="W18"/>
  <c r="T18"/>
  <c r="Q18"/>
  <c r="N18"/>
  <c r="K18"/>
  <c r="H18"/>
  <c r="E18"/>
  <c r="AC17"/>
  <c r="V25"/>
  <c r="T17"/>
  <c r="Q17"/>
  <c r="M25"/>
  <c r="L25"/>
  <c r="E17"/>
  <c r="AC16"/>
  <c r="W16"/>
  <c r="T16"/>
  <c r="Q16"/>
  <c r="N16"/>
  <c r="K16"/>
  <c r="H16"/>
  <c r="AC15"/>
  <c r="W15"/>
  <c r="T15"/>
  <c r="Q15"/>
  <c r="N15"/>
  <c r="K15"/>
  <c r="H15"/>
  <c r="E15"/>
  <c r="AC14"/>
  <c r="W14"/>
  <c r="T14"/>
  <c r="Q14"/>
  <c r="N14"/>
  <c r="K14"/>
  <c r="H14"/>
  <c r="E14"/>
  <c r="AC13"/>
  <c r="W13"/>
  <c r="T13"/>
  <c r="Q13"/>
  <c r="N13"/>
  <c r="K13"/>
  <c r="H13"/>
  <c r="E13"/>
  <c r="AC12"/>
  <c r="W12"/>
  <c r="T12"/>
  <c r="Q12"/>
  <c r="N12"/>
  <c r="K12"/>
  <c r="H12"/>
  <c r="E12"/>
  <c r="AC11"/>
  <c r="W11"/>
  <c r="T11"/>
  <c r="Q11"/>
  <c r="N11"/>
  <c r="K11"/>
  <c r="H11"/>
  <c r="AC10"/>
  <c r="W10"/>
  <c r="T10"/>
  <c r="Q10"/>
  <c r="N10"/>
  <c r="K10"/>
  <c r="H10"/>
  <c r="E10"/>
  <c r="AC9"/>
  <c r="W9"/>
  <c r="T9"/>
  <c r="Q9"/>
  <c r="N9"/>
  <c r="K9"/>
  <c r="H9"/>
  <c r="E9"/>
  <c r="AC8"/>
  <c r="W8"/>
  <c r="T8"/>
  <c r="Q8"/>
  <c r="N8"/>
  <c r="K8"/>
  <c r="H8"/>
  <c r="E8"/>
  <c r="AB6"/>
  <c r="AB7" s="1"/>
  <c r="AA6"/>
  <c r="V6"/>
  <c r="U6"/>
  <c r="S6"/>
  <c r="R6"/>
  <c r="P6"/>
  <c r="O6"/>
  <c r="M6"/>
  <c r="L6"/>
  <c r="J6"/>
  <c r="I6"/>
  <c r="G6"/>
  <c r="F6"/>
  <c r="D6"/>
  <c r="C6"/>
  <c r="AC5"/>
  <c r="W5"/>
  <c r="W6" s="1"/>
  <c r="T5"/>
  <c r="T6" s="1"/>
  <c r="Q5"/>
  <c r="Q6" s="1"/>
  <c r="N5"/>
  <c r="N6" s="1"/>
  <c r="K5"/>
  <c r="K6" s="1"/>
  <c r="H5"/>
  <c r="H6" s="1"/>
  <c r="E5"/>
  <c r="V4"/>
  <c r="U4"/>
  <c r="S4"/>
  <c r="R4"/>
  <c r="R7" s="1"/>
  <c r="P4"/>
  <c r="O4"/>
  <c r="M4"/>
  <c r="L4"/>
  <c r="J4"/>
  <c r="I4"/>
  <c r="G4"/>
  <c r="F4"/>
  <c r="D4"/>
  <c r="C4"/>
  <c r="AC3"/>
  <c r="AC4" s="1"/>
  <c r="W3"/>
  <c r="W4" s="1"/>
  <c r="T3"/>
  <c r="T4" s="1"/>
  <c r="Q3"/>
  <c r="Q4" s="1"/>
  <c r="N3"/>
  <c r="N4" s="1"/>
  <c r="K3"/>
  <c r="K4" s="1"/>
  <c r="H3"/>
  <c r="H4" s="1"/>
  <c r="E3"/>
  <c r="T44" l="1"/>
  <c r="W44"/>
  <c r="I35" i="8"/>
  <c r="N44" i="5"/>
  <c r="AF18"/>
  <c r="AF19"/>
  <c r="AF20"/>
  <c r="AF21"/>
  <c r="AF37"/>
  <c r="E44"/>
  <c r="Q44"/>
  <c r="AF39"/>
  <c r="AF40"/>
  <c r="AF41"/>
  <c r="AF42"/>
  <c r="AF43"/>
  <c r="AF45"/>
  <c r="E47"/>
  <c r="E51"/>
  <c r="AF48"/>
  <c r="AF51" s="1"/>
  <c r="AF49"/>
  <c r="AF50"/>
  <c r="K9" i="6"/>
  <c r="K13"/>
  <c r="K17"/>
  <c r="K25"/>
  <c r="B32"/>
  <c r="K32" s="1"/>
  <c r="K29"/>
  <c r="K6"/>
  <c r="Q47" i="5"/>
  <c r="AF46"/>
  <c r="AF47" s="1"/>
  <c r="AF38"/>
  <c r="AF44" s="1"/>
  <c r="K44"/>
  <c r="AF8"/>
  <c r="AF9"/>
  <c r="AF10"/>
  <c r="AF11"/>
  <c r="AF24"/>
  <c r="AB36"/>
  <c r="G53"/>
  <c r="AF5"/>
  <c r="AF6" s="1"/>
  <c r="AF13"/>
  <c r="AF15"/>
  <c r="AF27"/>
  <c r="AA36"/>
  <c r="AA55" s="1"/>
  <c r="P55"/>
  <c r="AF30"/>
  <c r="E33"/>
  <c r="I53"/>
  <c r="U53"/>
  <c r="AF12"/>
  <c r="AF14"/>
  <c r="AF16"/>
  <c r="AF26"/>
  <c r="AF28"/>
  <c r="AF31"/>
  <c r="D53"/>
  <c r="M53"/>
  <c r="AB55"/>
  <c r="AB67" s="1"/>
  <c r="AF3"/>
  <c r="AF4" s="1"/>
  <c r="H20" i="6"/>
  <c r="G20"/>
  <c r="J20"/>
  <c r="D20"/>
  <c r="C20"/>
  <c r="F20"/>
  <c r="E20"/>
  <c r="B20"/>
  <c r="I40" i="8"/>
  <c r="H17" i="5"/>
  <c r="H25" s="1"/>
  <c r="H40" i="8"/>
  <c r="E65" i="5"/>
  <c r="E22"/>
  <c r="AF22" s="1"/>
  <c r="C7"/>
  <c r="O7"/>
  <c r="F25"/>
  <c r="F36" s="1"/>
  <c r="F55" s="1"/>
  <c r="S7"/>
  <c r="I25"/>
  <c r="I36" s="1"/>
  <c r="E23"/>
  <c r="AF23" s="1"/>
  <c r="C25"/>
  <c r="C36" s="1"/>
  <c r="C55" s="1"/>
  <c r="Q7"/>
  <c r="F7"/>
  <c r="V7"/>
  <c r="Q25"/>
  <c r="J25"/>
  <c r="J36" s="1"/>
  <c r="J55" s="1"/>
  <c r="W7"/>
  <c r="G7"/>
  <c r="L7"/>
  <c r="J7"/>
  <c r="P7"/>
  <c r="U7"/>
  <c r="W17"/>
  <c r="W25" s="1"/>
  <c r="H29"/>
  <c r="T29"/>
  <c r="K7"/>
  <c r="R36"/>
  <c r="R55" s="1"/>
  <c r="Q29"/>
  <c r="K29"/>
  <c r="W29"/>
  <c r="V36"/>
  <c r="V55" s="1"/>
  <c r="AF34"/>
  <c r="AF35" s="1"/>
  <c r="P36"/>
  <c r="U36"/>
  <c r="N52"/>
  <c r="N53" s="1"/>
  <c r="AC52"/>
  <c r="AC25"/>
  <c r="E6"/>
  <c r="AC6"/>
  <c r="K17"/>
  <c r="E4"/>
  <c r="N7"/>
  <c r="D7"/>
  <c r="I7"/>
  <c r="M7"/>
  <c r="T25"/>
  <c r="G25"/>
  <c r="G36" s="1"/>
  <c r="N29"/>
  <c r="AC29"/>
  <c r="AC36" s="1"/>
  <c r="O36"/>
  <c r="O55" s="1"/>
  <c r="S36"/>
  <c r="S55" s="1"/>
  <c r="M36"/>
  <c r="H7"/>
  <c r="T7"/>
  <c r="L36"/>
  <c r="L55" s="1"/>
  <c r="K52"/>
  <c r="AA7"/>
  <c r="N17"/>
  <c r="E29"/>
  <c r="D36"/>
  <c r="H35"/>
  <c r="AF33" l="1"/>
  <c r="M55"/>
  <c r="M67" s="1"/>
  <c r="K20" i="6"/>
  <c r="D55" i="5"/>
  <c r="I55"/>
  <c r="K53"/>
  <c r="U55"/>
  <c r="U67" s="1"/>
  <c r="W52"/>
  <c r="W53" s="1"/>
  <c r="H52"/>
  <c r="H53" s="1"/>
  <c r="AF7"/>
  <c r="AF52"/>
  <c r="AF53" s="1"/>
  <c r="AF29"/>
  <c r="G55"/>
  <c r="G67" s="1"/>
  <c r="E52"/>
  <c r="E53" s="1"/>
  <c r="T52"/>
  <c r="T53" s="1"/>
  <c r="Q52"/>
  <c r="AA67"/>
  <c r="AC55"/>
  <c r="AC53"/>
  <c r="AC7"/>
  <c r="K25"/>
  <c r="K36" s="1"/>
  <c r="AF17"/>
  <c r="AF25" s="1"/>
  <c r="AF36" s="1"/>
  <c r="J67"/>
  <c r="E25"/>
  <c r="E36" s="1"/>
  <c r="V67"/>
  <c r="S67"/>
  <c r="T36"/>
  <c r="E66"/>
  <c r="O67"/>
  <c r="F67"/>
  <c r="Q36"/>
  <c r="C67"/>
  <c r="W36"/>
  <c r="I67"/>
  <c r="H36"/>
  <c r="L67"/>
  <c r="R67"/>
  <c r="P67"/>
  <c r="E7"/>
  <c r="N25"/>
  <c r="K55" l="1"/>
  <c r="K67" s="1"/>
  <c r="H55"/>
  <c r="AC67"/>
  <c r="Q53"/>
  <c r="Q55" s="1"/>
  <c r="Q67" s="1"/>
  <c r="AF55"/>
  <c r="AF67" s="1"/>
  <c r="E55"/>
  <c r="W55"/>
  <c r="W67" s="1"/>
  <c r="T55"/>
  <c r="T67" s="1"/>
  <c r="H67"/>
  <c r="N36"/>
  <c r="N55" s="1"/>
  <c r="D67" l="1"/>
  <c r="N67"/>
  <c r="C33" i="1"/>
  <c r="C32"/>
  <c r="C19"/>
  <c r="C18"/>
  <c r="C16"/>
  <c r="C10"/>
  <c r="C12" s="1"/>
  <c r="C34" l="1"/>
  <c r="E67" i="5"/>
  <c r="C20" i="1"/>
</calcChain>
</file>

<file path=xl/sharedStrings.xml><?xml version="1.0" encoding="utf-8"?>
<sst xmlns="http://schemas.openxmlformats.org/spreadsheetml/2006/main" count="330" uniqueCount="280">
  <si>
    <t>Vagyon adatok egyeztetése</t>
  </si>
  <si>
    <t>adatok ezer Ft-ban</t>
  </si>
  <si>
    <t>Ingatlanok bruttó értéke</t>
  </si>
  <si>
    <t>Üzemeltetésre átadott eszközök bruttó értéke</t>
  </si>
  <si>
    <t>Ingatlanok értékcsökkenése</t>
  </si>
  <si>
    <t>Üzemeltetésre átadott eszközök értékcsökkenése</t>
  </si>
  <si>
    <t>Ingatlanok nettó értéke</t>
  </si>
  <si>
    <t>Üzemeltetésre átadott eszközök nettó értéke</t>
  </si>
  <si>
    <t>Kataszter</t>
  </si>
  <si>
    <t>Ingatlan-vagyon összesítő</t>
  </si>
  <si>
    <t>Állomány összesen bruttó érték</t>
  </si>
  <si>
    <t xml:space="preserve">Város Összesen Mérleg </t>
  </si>
  <si>
    <t>Ingatlanok és kapcsolódó vagyoni értékű jogok nettó értéke</t>
  </si>
  <si>
    <t>Üzemeltetésre, kezelésre átadott eszközök nettó értéke</t>
  </si>
  <si>
    <t>Összesen mérleg alapján</t>
  </si>
  <si>
    <t>#</t>
  </si>
  <si>
    <t>Megnevezés</t>
  </si>
  <si>
    <t>01</t>
  </si>
  <si>
    <t>02</t>
  </si>
  <si>
    <t>03</t>
  </si>
  <si>
    <t>04</t>
  </si>
  <si>
    <t>05</t>
  </si>
  <si>
    <t>06</t>
  </si>
  <si>
    <t>07</t>
  </si>
  <si>
    <t>08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</si>
  <si>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</si>
  <si>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</si>
  <si>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</si>
  <si>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</si>
  <si>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</si>
  <si>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</si>
  <si>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</si>
  <si>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</si>
  <si>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</si>
  <si>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21</t>
  </si>
  <si>
    <t>23</t>
  </si>
  <si>
    <t>24</t>
  </si>
  <si>
    <t>25</t>
  </si>
  <si>
    <t>26</t>
  </si>
  <si>
    <t>Immateriális javak</t>
  </si>
  <si>
    <t>Ingatlanok és kapcsolódó vagyoni értékű jogok</t>
  </si>
  <si>
    <t>Tenyészállatok</t>
  </si>
  <si>
    <t>Terv szerinti értékcsökkenés nyitó állománya</t>
  </si>
  <si>
    <t>Teljesen (0-ig) leírt eszközök bruttó értéke</t>
  </si>
  <si>
    <t>Korrekció</t>
  </si>
  <si>
    <t>15/A. űrlap 15. sor 4. oszlop</t>
  </si>
  <si>
    <t>15/A. űrlap 24. sor 4. oszlop</t>
  </si>
  <si>
    <t>15/A. űrlap 25. sor 4. oszlop</t>
  </si>
  <si>
    <t>Egyezetés alatt álló tételek</t>
  </si>
  <si>
    <t>5.sor e. oszlop</t>
  </si>
  <si>
    <t>Vagyonkataszter,  Tárgyi eszközök alakulása (15/A. űrlap)</t>
  </si>
  <si>
    <t>15/A - Kimutatás az immateriális javak, tárgyi eszközök koncesszióba, vagyonkezelésbe adott eszközök állományának alakulásáról</t>
  </si>
  <si>
    <t>Gépek, berendezések, felszerelések, járművek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</si>
  <si>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</si>
  <si>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</si>
  <si>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</si>
  <si>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</si>
  <si>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</si>
  <si>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</si>
  <si>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</si>
  <si>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</si>
  <si>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</si>
  <si>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</si>
  <si>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</si>
  <si>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Hiány, selejtezés, megsemmisülés</t>
  </si>
  <si>
    <t>Térítésmentes átadás</t>
  </si>
  <si>
    <t>Egyéb csökkenés</t>
  </si>
  <si>
    <t>Összes csökkenés (=09+…+13)</t>
  </si>
  <si>
    <t>Bruttó érték összesen (=01+08-14)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</si>
  <si>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</si>
  <si>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</si>
  <si>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</si>
  <si>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növekedés</t>
  </si>
  <si>
    <t>Terven felüli értékcsökkenés záró állománya (=20+21-22)</t>
  </si>
  <si>
    <t>Értékcsökkenés összesen (=19+23)</t>
  </si>
  <si>
    <t>Eszközök nettó értéke (=15-24)</t>
  </si>
  <si>
    <t>Eszközök használtsági foka (=nettó érték/bruttó érték)</t>
  </si>
  <si>
    <t>Eszköz megújulási mértéke (=tárgyév során aktivált érték/eszközök bruttó értéke)</t>
  </si>
  <si>
    <t>Fk.szám</t>
  </si>
  <si>
    <t>Önkormányzat</t>
  </si>
  <si>
    <t>Polgármesteri Hivatal</t>
  </si>
  <si>
    <t>GAMESZ</t>
  </si>
  <si>
    <t>Óvoda</t>
  </si>
  <si>
    <t>Könyvtár</t>
  </si>
  <si>
    <t>Műv.Ház</t>
  </si>
  <si>
    <t>Bölcsőde</t>
  </si>
  <si>
    <t>Idősek Otthona</t>
  </si>
  <si>
    <t>Város összesen</t>
  </si>
  <si>
    <t xml:space="preserve">bruttó </t>
  </si>
  <si>
    <t>écs</t>
  </si>
  <si>
    <t>nettó</t>
  </si>
  <si>
    <t>Aktv.,Immat.Vagy.jog,Korl.fk.</t>
  </si>
  <si>
    <t>11112</t>
  </si>
  <si>
    <t>Összesen Aktv.Immat.</t>
  </si>
  <si>
    <t>"0"-ra,Aktv.,Immat.Vagy.jog,Korl.fk.</t>
  </si>
  <si>
    <t>111912</t>
  </si>
  <si>
    <t>Összesen"0"-ra,Aktv.Immat.</t>
  </si>
  <si>
    <t>Aktv.,Földterület,Fk.len, KNVT</t>
  </si>
  <si>
    <t>1211111</t>
  </si>
  <si>
    <t>Aktv.,Földterület,Korl.fk.</t>
  </si>
  <si>
    <t>121112</t>
  </si>
  <si>
    <t>Aktv.,Földterület,Üzleti</t>
  </si>
  <si>
    <t>121113</t>
  </si>
  <si>
    <t>Aktv.,Lakótelek,Korl.fk.</t>
  </si>
  <si>
    <t>1211212</t>
  </si>
  <si>
    <t>Aktv.,Lakótelek,Üzleti</t>
  </si>
  <si>
    <t>1211213</t>
  </si>
  <si>
    <t>Aktv.,Egyéb telek,Korl.fk.</t>
  </si>
  <si>
    <t>1211222</t>
  </si>
  <si>
    <t>Aktv.,Egyéb telek,Üzleti</t>
  </si>
  <si>
    <t>1211223</t>
  </si>
  <si>
    <t>Aktv.,Lakóépület,Üzleti</t>
  </si>
  <si>
    <t>1211313</t>
  </si>
  <si>
    <t>Aktv.,Egyéb épület,Fk.len</t>
  </si>
  <si>
    <t>12113311</t>
  </si>
  <si>
    <t>Aktv.,Egyéb épület,Korl.fk.</t>
  </si>
  <si>
    <t>1211332</t>
  </si>
  <si>
    <t>Aktv.,Egyéb épület,Üzleti</t>
  </si>
  <si>
    <t>1211333</t>
  </si>
  <si>
    <t>Aktv.,Ültetvény,Korl.fk.</t>
  </si>
  <si>
    <t>1211412</t>
  </si>
  <si>
    <t>Aktv.,Ültetvény,Üzleti</t>
  </si>
  <si>
    <t>1211413</t>
  </si>
  <si>
    <t>Aktv.,Erdő,Üzleti</t>
  </si>
  <si>
    <t>1211423</t>
  </si>
  <si>
    <t>Aktv.,Egyéb építmény,Fk.len, KNVT</t>
  </si>
  <si>
    <t>12114911</t>
  </si>
  <si>
    <t>Aktv.,Egyéb építmény,Korl.fk.</t>
  </si>
  <si>
    <t>1211492</t>
  </si>
  <si>
    <t>Aktv.,Egyéb építmény,Üzleti</t>
  </si>
  <si>
    <t>1211493</t>
  </si>
  <si>
    <t>Összesen Aktv.Ing.</t>
  </si>
  <si>
    <t>Üzem.,Egyéb telek,Korl.fk.</t>
  </si>
  <si>
    <t>1218222</t>
  </si>
  <si>
    <t>Üzem.,Egyéb épület,Korl.fk.</t>
  </si>
  <si>
    <t>1218332</t>
  </si>
  <si>
    <t>Üzem.,Egyéb építmény,Korl.fk.</t>
  </si>
  <si>
    <t>1218492</t>
  </si>
  <si>
    <t>Összesen Üzem.Ing.</t>
  </si>
  <si>
    <t>"0"-ra,Aktívált,Egyéb épület,Üzleti</t>
  </si>
  <si>
    <t>12192333</t>
  </si>
  <si>
    <t>"0"-ra,Aktv.Egyéb építmény,Fk.len, KNVT</t>
  </si>
  <si>
    <t>12194911</t>
  </si>
  <si>
    <t>Összesen "0"-ra Aktv.Ing.</t>
  </si>
  <si>
    <t>"0"-ra,Üzem.Egyéb építmény,Üzleti</t>
  </si>
  <si>
    <t>12198493</t>
  </si>
  <si>
    <t>Összesen "0"-ra Üzem.Ing.</t>
  </si>
  <si>
    <t>Aktv.,Informatikai,Korl.fk.</t>
  </si>
  <si>
    <t>131112</t>
  </si>
  <si>
    <t>Aktv.,Egyéb gép,Korl.fk.</t>
  </si>
  <si>
    <t>131122</t>
  </si>
  <si>
    <t>Aktv.,Egyéb gép,Üzleti</t>
  </si>
  <si>
    <t>131123</t>
  </si>
  <si>
    <t>Aktv.,Kulturális,Fk.len,KNVT</t>
  </si>
  <si>
    <t>1311311</t>
  </si>
  <si>
    <t>Aktv.,Kulturális,Korl.fk.</t>
  </si>
  <si>
    <t>131132</t>
  </si>
  <si>
    <t>Aktv.,Értékét n.cs.,Korl.fk.</t>
  </si>
  <si>
    <t>131152</t>
  </si>
  <si>
    <t>Aktv.,Járművek, Üzleti</t>
  </si>
  <si>
    <t>131163</t>
  </si>
  <si>
    <t>Összesen Aktv. Gép (nagyértékű)</t>
  </si>
  <si>
    <t>"0"-ra,Informatikai,kisértékű</t>
  </si>
  <si>
    <t>131114</t>
  </si>
  <si>
    <t>"0"-ra,Egyéb gép,kisértékű</t>
  </si>
  <si>
    <t>131124</t>
  </si>
  <si>
    <t>Összesen "0"-ra Gép (kisértékű)</t>
  </si>
  <si>
    <t>"0"-ra,Aktv.Informatikai,Korl.fk.</t>
  </si>
  <si>
    <t>1319112</t>
  </si>
  <si>
    <t>"0"-ra,Aktv.Egyéb gép,Üzleti</t>
  </si>
  <si>
    <t>1319123</t>
  </si>
  <si>
    <t>"0"-ra,Aktv.Járművek,Üzleti</t>
  </si>
  <si>
    <t>1319163</t>
  </si>
  <si>
    <t>Összesen "0"-ra Gép (nagyértékű)</t>
  </si>
  <si>
    <t>Összesen "0"-ra Gép,Járművek</t>
  </si>
  <si>
    <t>Forintszámlák, devizaszámlák</t>
  </si>
  <si>
    <t>Nemzeti vagyon és egyéb eszközök induláskori értéke és változásai</t>
  </si>
  <si>
    <t xml:space="preserve">	Készletek</t>
  </si>
  <si>
    <t xml:space="preserve">	Értékpapírok</t>
  </si>
  <si>
    <t xml:space="preserve">	NEMZETI VAGYONBA TARTOZÓ FORGÓESZKÖZÖK </t>
  </si>
  <si>
    <t xml:space="preserve">	Hosszú lejáratú betétek</t>
  </si>
  <si>
    <t xml:space="preserve">	Pénztárak, csekkek, betétkönyvek</t>
  </si>
  <si>
    <t xml:space="preserve">	PÉNZESZKÖZÖK</t>
  </si>
  <si>
    <t xml:space="preserve">	Költségvetési évben esedékes követelések </t>
  </si>
  <si>
    <t xml:space="preserve">	Költségvetési évet követően esedékes követelések</t>
  </si>
  <si>
    <t xml:space="preserve">	Követelés jellegű sajátos elszámolások</t>
  </si>
  <si>
    <t xml:space="preserve">	KÖVETELÉSEK</t>
  </si>
  <si>
    <t xml:space="preserve">	EGYÉB SAJÁTOS ESZKÖZOLDALI  ELSZÁMOLÁSOK</t>
  </si>
  <si>
    <t xml:space="preserve">	AKTÍV IDŐBELI  ELHATÁROLÁSOK</t>
  </si>
  <si>
    <t>ESZKÖZÖK ÖSSZESEN</t>
  </si>
  <si>
    <t xml:space="preserve">	Felhalmozott eredmény</t>
  </si>
  <si>
    <t xml:space="preserve">	Eszközök értékhelyesbítésének forrása</t>
  </si>
  <si>
    <t xml:space="preserve">	Mérleg szerinti eredmény</t>
  </si>
  <si>
    <t xml:space="preserve">	SAJÁT TŐKE</t>
  </si>
  <si>
    <t xml:space="preserve">	Költségvetési évben esedékes kötelezettségek</t>
  </si>
  <si>
    <t xml:space="preserve">	Költségvetési évet követően esedékes kötelezettségek</t>
  </si>
  <si>
    <t xml:space="preserve">	Kötelezettség jellegű sajátos elszámolások</t>
  </si>
  <si>
    <t xml:space="preserve">	KÖTELEZETTSÉGEK</t>
  </si>
  <si>
    <t xml:space="preserve">	KINCSTÁRI SZÁMLAVEZETÉSSEL KAPCSOLATOS ELSZÁMOLÁSOK</t>
  </si>
  <si>
    <t xml:space="preserve">	PASSZÍV IDŐBELI ELHATÁROLÁSOK</t>
  </si>
  <si>
    <t>FORRÁSOK ÖSSZESEN</t>
  </si>
  <si>
    <t xml:space="preserve">	Immateriális javak</t>
  </si>
  <si>
    <t xml:space="preserve">	Tárgyi eszközök</t>
  </si>
  <si>
    <t xml:space="preserve">	Koncesszióba, vagyonkezelésbe adott eszközök</t>
  </si>
  <si>
    <t xml:space="preserve">	NEMZETI VAGYONBA TARTOZÓ BEFEKTETETT ESZKÖZÖK </t>
  </si>
  <si>
    <t xml:space="preserve">	Befektetett pénzügyi eszközök</t>
  </si>
  <si>
    <t>Polg.Hiv.</t>
  </si>
  <si>
    <t>Bölcsöde</t>
  </si>
  <si>
    <t>Id.Otthon</t>
  </si>
  <si>
    <t>Összesen</t>
  </si>
  <si>
    <t>IMMATERIÁLIS JAVAK</t>
  </si>
  <si>
    <t>Ingatlanokés kapcsolódó vagyoni értékű jogok</t>
  </si>
  <si>
    <t>Gépek,berendezések,felszerelések, járművek</t>
  </si>
  <si>
    <t>Beruházások, felújítások</t>
  </si>
  <si>
    <t>TÁRGYI ESZKÖZÖK</t>
  </si>
  <si>
    <t>Tartós részesedések</t>
  </si>
  <si>
    <t>Takarékszövetkezet</t>
  </si>
  <si>
    <t>DMRV Zrt. (1db részvény)</t>
  </si>
  <si>
    <t>Közbiztonsági Alapítvány</t>
  </si>
  <si>
    <t>Medvemenhely Alapítvány</t>
  </si>
  <si>
    <t>Veresegyházi Városfejlesztő Kft.</t>
  </si>
  <si>
    <t>MISSZIÓ Health Kft.</t>
  </si>
  <si>
    <t>Veresegyház és Térsége fejlesztésért</t>
  </si>
  <si>
    <t>Gazdasági társaságok összesen:</t>
  </si>
  <si>
    <t>Közhasznú társaságok összesen:</t>
  </si>
  <si>
    <t>BEFEKTETETT PÉNZÜGYI ESZKÖZÖK</t>
  </si>
  <si>
    <t>NEMZETI VAGYONBA TARTOZÓ BEFEKTETETT ESZKÖZÖK</t>
  </si>
  <si>
    <t>Kimutatás a tartós részesedésekről</t>
  </si>
  <si>
    <t>Forint</t>
  </si>
  <si>
    <t>A gazdasági társaság neve:</t>
  </si>
  <si>
    <t>aránya</t>
  </si>
  <si>
    <t xml:space="preserve">Záró </t>
  </si>
  <si>
    <t>DMRV ZRt</t>
  </si>
  <si>
    <t xml:space="preserve"> egy db részvény</t>
  </si>
  <si>
    <t>gazdasági társaságok összesen</t>
  </si>
  <si>
    <t>2000.év</t>
  </si>
  <si>
    <t>Közbiztonsági  Alapítvány</t>
  </si>
  <si>
    <t>2004.év</t>
  </si>
  <si>
    <t>2009.év</t>
  </si>
  <si>
    <t>Veresegyházi Városfejlesztő Kft</t>
  </si>
  <si>
    <t>törzstőke</t>
  </si>
  <si>
    <t>apport: HONDA gk</t>
  </si>
  <si>
    <t>2010.év</t>
  </si>
  <si>
    <t>MISSZIÓ HEALTH Kft</t>
  </si>
  <si>
    <t>2012.12.30.törzstőke kivonás</t>
  </si>
  <si>
    <t>2011.év</t>
  </si>
  <si>
    <t>Veresegyház és Térsége Fejlesztéséért KKHT</t>
  </si>
  <si>
    <t>közhasznú társaságok összesen</t>
  </si>
  <si>
    <t>egyéb tartós részesedések összesen</t>
  </si>
  <si>
    <t xml:space="preserve">MISSZIÓ ideiglenesen átadott </t>
  </si>
  <si>
    <t>Front Bt. bérleti díj</t>
  </si>
  <si>
    <t>SZANÉPKER közmű tartozás</t>
  </si>
  <si>
    <t>Sándor László telek</t>
  </si>
  <si>
    <t>Családi házas telek szerződés</t>
  </si>
  <si>
    <t>Lőrincz László lakás vételár</t>
  </si>
  <si>
    <t>lakossági összközmű tartozás</t>
  </si>
  <si>
    <t>lakossági útközmű tartozás</t>
  </si>
  <si>
    <t>szoc.támogatás visszatérítés</t>
  </si>
  <si>
    <t>Novusz Immo kölcsön kamata</t>
  </si>
  <si>
    <t>Idősek Otthona ellátás miatt</t>
  </si>
  <si>
    <t>Összesen:</t>
  </si>
  <si>
    <t>VERESEGYHÁZ VÁROS ÖNKORMÁNYZATA</t>
  </si>
  <si>
    <t>BIZTOS (JÖVŐBENI) KÖVETELÉSEK</t>
  </si>
  <si>
    <t>adatok Ft-ban</t>
  </si>
  <si>
    <t>2015. december 31-i állapot szerint</t>
  </si>
  <si>
    <t>Eszközök leírtsági foka(=értékcsökkenés/bruttó érték)</t>
  </si>
  <si>
    <t>Medveotthon</t>
  </si>
  <si>
    <t>2015.12.31. állapot szerint</t>
  </si>
  <si>
    <t>Nyitó 2015.év</t>
  </si>
  <si>
    <t>állomány                változás 2015.évben</t>
  </si>
  <si>
    <t>295/2015(XII.21.)Kt.hat. Törzstőke emelés</t>
  </si>
  <si>
    <t>(mérleg 21.sor)</t>
  </si>
  <si>
    <t>Fogarasi Dénes károkozás miatti előírás</t>
  </si>
  <si>
    <t>"0"-ra,Aktv.Egyéb építmény,Üzleti</t>
  </si>
  <si>
    <t>Üzemeltetésre, vk-ba adott ingatlanok</t>
  </si>
  <si>
    <t>15/A. űrlap 15. sor 8. oszlop</t>
  </si>
  <si>
    <t>15/A. űrlap 24. sor 8. oszlop</t>
  </si>
  <si>
    <t>15/A. űrlap 25. sor 8. oszlop</t>
  </si>
  <si>
    <t>6.sor e. oszlop</t>
  </si>
  <si>
    <t>36.2.sz.melléklet</t>
  </si>
</sst>
</file>

<file path=xl/styles.xml><?xml version="1.0" encoding="utf-8"?>
<styleSheet xmlns="http://schemas.openxmlformats.org/spreadsheetml/2006/main">
  <numFmts count="4">
    <numFmt numFmtId="164" formatCode="#,##0\ &quot;Ft&quot;;[Red]\-#,##0\ &quot;Ft&quot;"/>
    <numFmt numFmtId="165" formatCode="_-* #,##0.00\ &quot;Ft&quot;_-;\-* #,##0.00\ &quot;Ft&quot;_-;_-* &quot;-&quot;??\ &quot;Ft&quot;_-;_-@_-"/>
    <numFmt numFmtId="166" formatCode="_-* #,##0.00\ _F_t_-;\-* #,##0.00\ _F_t_-;_-* &quot;-&quot;??\ _F_t_-;_-@_-"/>
    <numFmt numFmtId="167" formatCode="#,##0_ ;[Red]\-#,##0\ 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9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i/>
      <sz val="8"/>
      <name val="Arial Narrow"/>
      <family val="2"/>
      <charset val="238"/>
    </font>
    <font>
      <b/>
      <i/>
      <sz val="8"/>
      <color theme="1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8"/>
      <name val="Courier New"/>
      <family val="3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 Narrow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name val="Arial CE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0" fillId="0" borderId="1" xfId="1" applyFont="1" applyBorder="1" applyAlignment="1">
      <alignment vertical="center"/>
    </xf>
    <xf numFmtId="0" fontId="1" fillId="0" borderId="2" xfId="1" applyBorder="1" applyAlignment="1">
      <alignment vertical="center"/>
    </xf>
    <xf numFmtId="3" fontId="1" fillId="0" borderId="3" xfId="1" applyNumberFormat="1" applyBorder="1" applyAlignment="1">
      <alignment vertical="center"/>
    </xf>
    <xf numFmtId="0" fontId="1" fillId="0" borderId="4" xfId="1" applyBorder="1" applyAlignment="1">
      <alignment vertical="center"/>
    </xf>
    <xf numFmtId="3" fontId="1" fillId="0" borderId="5" xfId="1" applyNumberFormat="1" applyBorder="1" applyAlignment="1">
      <alignment vertical="center"/>
    </xf>
    <xf numFmtId="0" fontId="2" fillId="0" borderId="7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1" fillId="0" borderId="9" xfId="1" applyBorder="1" applyAlignment="1">
      <alignment vertical="center"/>
    </xf>
    <xf numFmtId="0" fontId="0" fillId="0" borderId="10" xfId="1" applyFont="1" applyBorder="1" applyAlignment="1">
      <alignment vertical="center"/>
    </xf>
    <xf numFmtId="0" fontId="1" fillId="0" borderId="11" xfId="1" applyBorder="1" applyAlignment="1">
      <alignment vertical="center"/>
    </xf>
    <xf numFmtId="0" fontId="2" fillId="0" borderId="6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" fillId="0" borderId="12" xfId="1" applyBorder="1" applyAlignment="1">
      <alignment vertical="center"/>
    </xf>
    <xf numFmtId="0" fontId="1" fillId="0" borderId="13" xfId="1" applyBorder="1" applyAlignment="1">
      <alignment vertical="center"/>
    </xf>
    <xf numFmtId="3" fontId="1" fillId="0" borderId="14" xfId="1" applyNumberFormat="1" applyBorder="1" applyAlignment="1">
      <alignment vertical="center"/>
    </xf>
    <xf numFmtId="0" fontId="1" fillId="0" borderId="14" xfId="1" applyBorder="1" applyAlignment="1">
      <alignment vertical="center"/>
    </xf>
    <xf numFmtId="0" fontId="2" fillId="0" borderId="12" xfId="1" applyFont="1" applyBorder="1" applyAlignment="1">
      <alignment vertical="center"/>
    </xf>
    <xf numFmtId="3" fontId="2" fillId="0" borderId="8" xfId="1" applyNumberFormat="1" applyFont="1" applyFill="1" applyBorder="1" applyAlignment="1">
      <alignment vertical="center"/>
    </xf>
    <xf numFmtId="0" fontId="0" fillId="0" borderId="12" xfId="1" applyFont="1" applyBorder="1" applyAlignment="1">
      <alignment vertical="center"/>
    </xf>
    <xf numFmtId="3" fontId="1" fillId="0" borderId="0" xfId="1" applyNumberFormat="1" applyAlignment="1">
      <alignment vertical="center"/>
    </xf>
    <xf numFmtId="0" fontId="0" fillId="0" borderId="9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0" fillId="0" borderId="15" xfId="1" applyFont="1" applyBorder="1" applyAlignment="1">
      <alignment vertical="center"/>
    </xf>
    <xf numFmtId="0" fontId="1" fillId="0" borderId="1" xfId="1" applyBorder="1" applyAlignment="1">
      <alignment vertical="center"/>
    </xf>
    <xf numFmtId="167" fontId="1" fillId="0" borderId="14" xfId="1" applyNumberFormat="1" applyBorder="1" applyAlignment="1">
      <alignment vertical="center"/>
    </xf>
    <xf numFmtId="0" fontId="0" fillId="0" borderId="13" xfId="1" applyFont="1" applyBorder="1" applyAlignment="1">
      <alignment vertical="center"/>
    </xf>
    <xf numFmtId="0" fontId="1" fillId="0" borderId="15" xfId="1" applyBorder="1" applyAlignment="1">
      <alignment vertical="center"/>
    </xf>
    <xf numFmtId="0" fontId="0" fillId="0" borderId="16" xfId="1" applyFont="1" applyBorder="1" applyAlignment="1">
      <alignment vertical="center"/>
    </xf>
    <xf numFmtId="167" fontId="1" fillId="0" borderId="17" xfId="1" applyNumberForma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13" xfId="2" applyFont="1" applyBorder="1" applyAlignment="1">
      <alignment vertical="center"/>
    </xf>
    <xf numFmtId="9" fontId="7" fillId="0" borderId="13" xfId="2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7" fontId="9" fillId="0" borderId="7" xfId="0" applyNumberFormat="1" applyFont="1" applyBorder="1" applyAlignment="1">
      <alignment horizontal="center" vertical="center"/>
    </xf>
    <xf numFmtId="167" fontId="9" fillId="0" borderId="8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49" fontId="10" fillId="0" borderId="25" xfId="0" applyNumberFormat="1" applyFont="1" applyBorder="1" applyAlignment="1">
      <alignment vertical="center"/>
    </xf>
    <xf numFmtId="167" fontId="10" fillId="0" borderId="25" xfId="0" applyNumberFormat="1" applyFont="1" applyBorder="1" applyAlignment="1">
      <alignment vertical="center"/>
    </xf>
    <xf numFmtId="167" fontId="10" fillId="0" borderId="25" xfId="0" applyNumberFormat="1" applyFont="1" applyBorder="1" applyAlignment="1">
      <alignment horizontal="center" vertical="center"/>
    </xf>
    <xf numFmtId="167" fontId="10" fillId="0" borderId="25" xfId="0" applyNumberFormat="1" applyFont="1" applyBorder="1" applyAlignment="1">
      <alignment horizontal="right" vertical="center"/>
    </xf>
    <xf numFmtId="167" fontId="10" fillId="0" borderId="7" xfId="0" applyNumberFormat="1" applyFont="1" applyBorder="1" applyAlignment="1">
      <alignment vertical="center"/>
    </xf>
    <xf numFmtId="167" fontId="10" fillId="0" borderId="8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6" xfId="0" applyFont="1" applyBorder="1" applyAlignment="1">
      <alignment vertical="center"/>
    </xf>
    <xf numFmtId="49" fontId="11" fillId="0" borderId="7" xfId="0" applyNumberFormat="1" applyFont="1" applyBorder="1" applyAlignment="1">
      <alignment vertical="center"/>
    </xf>
    <xf numFmtId="167" fontId="11" fillId="0" borderId="7" xfId="0" applyNumberFormat="1" applyFont="1" applyBorder="1" applyAlignment="1">
      <alignment vertical="center"/>
    </xf>
    <xf numFmtId="167" fontId="11" fillId="0" borderId="7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6" xfId="0" applyFont="1" applyBorder="1" applyAlignment="1">
      <alignment vertical="center"/>
    </xf>
    <xf numFmtId="49" fontId="12" fillId="0" borderId="7" xfId="0" applyNumberFormat="1" applyFont="1" applyBorder="1" applyAlignment="1">
      <alignment vertical="center"/>
    </xf>
    <xf numFmtId="167" fontId="12" fillId="0" borderId="7" xfId="0" applyNumberFormat="1" applyFont="1" applyBorder="1" applyAlignment="1">
      <alignment vertical="center"/>
    </xf>
    <xf numFmtId="167" fontId="12" fillId="0" borderId="7" xfId="0" applyNumberFormat="1" applyFont="1" applyBorder="1" applyAlignment="1">
      <alignment horizontal="right" vertical="center"/>
    </xf>
    <xf numFmtId="167" fontId="12" fillId="0" borderId="8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9" xfId="0" applyFont="1" applyBorder="1" applyAlignment="1">
      <alignment vertical="center"/>
    </xf>
    <xf numFmtId="49" fontId="10" fillId="0" borderId="10" xfId="0" applyNumberFormat="1" applyFont="1" applyBorder="1" applyAlignment="1">
      <alignment vertical="center"/>
    </xf>
    <xf numFmtId="167" fontId="10" fillId="0" borderId="10" xfId="0" applyNumberFormat="1" applyFont="1" applyBorder="1" applyAlignment="1">
      <alignment vertical="center"/>
    </xf>
    <xf numFmtId="167" fontId="10" fillId="0" borderId="10" xfId="0" applyNumberFormat="1" applyFont="1" applyBorder="1" applyAlignment="1">
      <alignment horizontal="center" vertical="center"/>
    </xf>
    <xf numFmtId="167" fontId="10" fillId="0" borderId="10" xfId="0" applyNumberFormat="1" applyFont="1" applyBorder="1" applyAlignment="1">
      <alignment horizontal="right" vertical="center"/>
    </xf>
    <xf numFmtId="167" fontId="10" fillId="0" borderId="2" xfId="0" applyNumberFormat="1" applyFont="1" applyBorder="1" applyAlignment="1">
      <alignment vertical="center"/>
    </xf>
    <xf numFmtId="167" fontId="10" fillId="0" borderId="3" xfId="0" applyNumberFormat="1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49" fontId="10" fillId="0" borderId="13" xfId="0" applyNumberFormat="1" applyFont="1" applyBorder="1" applyAlignment="1">
      <alignment vertical="center"/>
    </xf>
    <xf numFmtId="167" fontId="10" fillId="0" borderId="13" xfId="0" applyNumberFormat="1" applyFont="1" applyBorder="1" applyAlignment="1">
      <alignment vertical="center"/>
    </xf>
    <xf numFmtId="167" fontId="10" fillId="0" borderId="13" xfId="0" applyNumberFormat="1" applyFont="1" applyBorder="1" applyAlignment="1">
      <alignment horizontal="center" vertical="center"/>
    </xf>
    <xf numFmtId="167" fontId="10" fillId="0" borderId="13" xfId="0" applyNumberFormat="1" applyFont="1" applyBorder="1" applyAlignment="1">
      <alignment horizontal="right" vertical="center"/>
    </xf>
    <xf numFmtId="167" fontId="10" fillId="0" borderId="14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49" fontId="10" fillId="0" borderId="4" xfId="0" applyNumberFormat="1" applyFont="1" applyBorder="1" applyAlignment="1">
      <alignment vertical="center"/>
    </xf>
    <xf numFmtId="167" fontId="10" fillId="0" borderId="4" xfId="0" applyNumberFormat="1" applyFont="1" applyBorder="1" applyAlignment="1">
      <alignment vertical="center"/>
    </xf>
    <xf numFmtId="167" fontId="10" fillId="0" borderId="4" xfId="0" applyNumberFormat="1" applyFont="1" applyBorder="1" applyAlignment="1">
      <alignment horizontal="center" vertical="center"/>
    </xf>
    <xf numFmtId="167" fontId="10" fillId="0" borderId="4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49" fontId="12" fillId="0" borderId="20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center"/>
    </xf>
    <xf numFmtId="167" fontId="10" fillId="0" borderId="0" xfId="0" applyNumberFormat="1" applyFont="1" applyAlignment="1">
      <alignment vertical="center"/>
    </xf>
    <xf numFmtId="167" fontId="10" fillId="0" borderId="0" xfId="0" applyNumberFormat="1" applyFont="1" applyAlignment="1">
      <alignment horizontal="right" vertical="center"/>
    </xf>
    <xf numFmtId="167" fontId="15" fillId="0" borderId="13" xfId="0" applyNumberFormat="1" applyFont="1" applyBorder="1" applyAlignment="1">
      <alignment vertical="center"/>
    </xf>
    <xf numFmtId="167" fontId="15" fillId="0" borderId="13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167" fontId="15" fillId="0" borderId="14" xfId="0" applyNumberFormat="1" applyFont="1" applyBorder="1" applyAlignment="1">
      <alignment vertical="center"/>
    </xf>
    <xf numFmtId="167" fontId="15" fillId="0" borderId="4" xfId="0" applyNumberFormat="1" applyFont="1" applyBorder="1" applyAlignment="1">
      <alignment vertical="center"/>
    </xf>
    <xf numFmtId="167" fontId="15" fillId="0" borderId="4" xfId="0" applyNumberFormat="1" applyFont="1" applyBorder="1" applyAlignment="1">
      <alignment horizontal="right" vertical="center"/>
    </xf>
    <xf numFmtId="167" fontId="15" fillId="0" borderId="5" xfId="0" applyNumberFormat="1" applyFont="1" applyBorder="1" applyAlignment="1">
      <alignment vertical="center"/>
    </xf>
    <xf numFmtId="167" fontId="10" fillId="0" borderId="11" xfId="0" applyNumberFormat="1" applyFont="1" applyBorder="1" applyAlignment="1">
      <alignment vertical="center"/>
    </xf>
    <xf numFmtId="167" fontId="15" fillId="0" borderId="7" xfId="0" applyNumberFormat="1" applyFont="1" applyBorder="1" applyAlignment="1">
      <alignment vertical="center"/>
    </xf>
    <xf numFmtId="167" fontId="15" fillId="0" borderId="8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167" fontId="10" fillId="0" borderId="0" xfId="0" applyNumberFormat="1" applyFont="1" applyBorder="1" applyAlignment="1">
      <alignment vertical="center"/>
    </xf>
    <xf numFmtId="0" fontId="13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167" fontId="15" fillId="0" borderId="0" xfId="0" applyNumberFormat="1" applyFont="1" applyBorder="1" applyAlignment="1">
      <alignment vertical="center"/>
    </xf>
    <xf numFmtId="0" fontId="14" fillId="0" borderId="19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vertical="center"/>
    </xf>
    <xf numFmtId="167" fontId="10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vertical="center"/>
    </xf>
    <xf numFmtId="167" fontId="15" fillId="0" borderId="0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16" fillId="0" borderId="21" xfId="0" applyFont="1" applyBorder="1" applyAlignment="1">
      <alignment horizontal="left" vertical="center" wrapText="1"/>
    </xf>
    <xf numFmtId="49" fontId="17" fillId="0" borderId="22" xfId="0" applyNumberFormat="1" applyFont="1" applyBorder="1" applyAlignment="1">
      <alignment vertical="center"/>
    </xf>
    <xf numFmtId="167" fontId="17" fillId="0" borderId="22" xfId="0" applyNumberFormat="1" applyFont="1" applyBorder="1" applyAlignment="1">
      <alignment vertical="center"/>
    </xf>
    <xf numFmtId="167" fontId="17" fillId="0" borderId="22" xfId="0" applyNumberFormat="1" applyFont="1" applyBorder="1" applyAlignment="1">
      <alignment horizontal="right" vertical="center"/>
    </xf>
    <xf numFmtId="167" fontId="12" fillId="0" borderId="23" xfId="0" applyNumberFormat="1" applyFont="1" applyBorder="1" applyAlignment="1">
      <alignment vertical="center"/>
    </xf>
    <xf numFmtId="0" fontId="18" fillId="0" borderId="6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49" fontId="9" fillId="0" borderId="20" xfId="0" applyNumberFormat="1" applyFont="1" applyBorder="1" applyAlignment="1">
      <alignment vertical="center"/>
    </xf>
    <xf numFmtId="167" fontId="9" fillId="0" borderId="20" xfId="0" applyNumberFormat="1" applyFont="1" applyBorder="1" applyAlignment="1">
      <alignment vertical="center"/>
    </xf>
    <xf numFmtId="0" fontId="13" fillId="0" borderId="19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167" fontId="9" fillId="0" borderId="7" xfId="0" applyNumberFormat="1" applyFont="1" applyBorder="1" applyAlignment="1">
      <alignment vertical="center"/>
    </xf>
    <xf numFmtId="0" fontId="21" fillId="0" borderId="6" xfId="0" applyFont="1" applyBorder="1" applyAlignment="1">
      <alignment horizontal="left" vertical="center" wrapText="1"/>
    </xf>
    <xf numFmtId="49" fontId="22" fillId="0" borderId="7" xfId="0" applyNumberFormat="1" applyFont="1" applyBorder="1" applyAlignment="1">
      <alignment vertical="center"/>
    </xf>
    <xf numFmtId="0" fontId="25" fillId="0" borderId="16" xfId="30" applyFont="1" applyBorder="1" applyAlignment="1">
      <alignment vertical="center"/>
    </xf>
    <xf numFmtId="9" fontId="25" fillId="0" borderId="16" xfId="31" applyFont="1" applyBorder="1" applyAlignment="1">
      <alignment horizontal="center" vertical="center"/>
    </xf>
    <xf numFmtId="0" fontId="25" fillId="0" borderId="16" xfId="30" applyFont="1" applyBorder="1" applyAlignment="1">
      <alignment horizontal="center" vertical="center"/>
    </xf>
    <xf numFmtId="0" fontId="25" fillId="0" borderId="16" xfId="30" applyFont="1" applyBorder="1" applyAlignment="1">
      <alignment horizontal="center" vertical="center" wrapText="1"/>
    </xf>
    <xf numFmtId="0" fontId="25" fillId="0" borderId="0" xfId="30" applyFont="1" applyAlignment="1">
      <alignment horizontal="center" vertical="center"/>
    </xf>
    <xf numFmtId="0" fontId="25" fillId="0" borderId="0" xfId="30" applyFont="1" applyAlignment="1">
      <alignment vertical="center"/>
    </xf>
    <xf numFmtId="0" fontId="25" fillId="0" borderId="7" xfId="30" applyFont="1" applyBorder="1" applyAlignment="1">
      <alignment vertical="center"/>
    </xf>
    <xf numFmtId="0" fontId="25" fillId="0" borderId="32" xfId="30" applyFont="1" applyBorder="1" applyAlignment="1">
      <alignment vertical="center"/>
    </xf>
    <xf numFmtId="0" fontId="25" fillId="0" borderId="33" xfId="30" applyFont="1" applyBorder="1" applyAlignment="1">
      <alignment vertical="center"/>
    </xf>
    <xf numFmtId="0" fontId="25" fillId="0" borderId="34" xfId="30" applyFont="1" applyBorder="1" applyAlignment="1">
      <alignment vertical="center"/>
    </xf>
    <xf numFmtId="9" fontId="25" fillId="0" borderId="7" xfId="31" applyFont="1" applyBorder="1" applyAlignment="1">
      <alignment vertical="center"/>
    </xf>
    <xf numFmtId="3" fontId="25" fillId="0" borderId="7" xfId="30" applyNumberFormat="1" applyFont="1" applyBorder="1" applyAlignment="1">
      <alignment vertical="center"/>
    </xf>
    <xf numFmtId="0" fontId="25" fillId="0" borderId="0" xfId="30" applyFont="1" applyBorder="1" applyAlignment="1">
      <alignment vertical="center"/>
    </xf>
    <xf numFmtId="3" fontId="25" fillId="0" borderId="0" xfId="30" applyNumberFormat="1" applyFont="1" applyAlignment="1">
      <alignment vertical="center"/>
    </xf>
    <xf numFmtId="0" fontId="24" fillId="0" borderId="0" xfId="30" applyFont="1" applyAlignment="1">
      <alignment vertical="center"/>
    </xf>
    <xf numFmtId="0" fontId="26" fillId="0" borderId="0" xfId="30" applyFont="1" applyAlignment="1">
      <alignment horizontal="center" vertical="center"/>
    </xf>
    <xf numFmtId="9" fontId="26" fillId="0" borderId="0" xfId="31" applyFont="1" applyAlignment="1">
      <alignment horizontal="center" vertical="center"/>
    </xf>
    <xf numFmtId="0" fontId="25" fillId="0" borderId="30" xfId="30" applyFont="1" applyBorder="1" applyAlignment="1">
      <alignment vertical="center"/>
    </xf>
    <xf numFmtId="0" fontId="25" fillId="0" borderId="30" xfId="30" applyFont="1" applyBorder="1" applyAlignment="1">
      <alignment horizontal="center" vertical="center"/>
    </xf>
    <xf numFmtId="0" fontId="25" fillId="0" borderId="0" xfId="30" applyFont="1" applyBorder="1" applyAlignment="1">
      <alignment horizontal="center" vertical="center"/>
    </xf>
    <xf numFmtId="0" fontId="25" fillId="0" borderId="31" xfId="30" applyFont="1" applyBorder="1" applyAlignment="1">
      <alignment horizontal="center" vertical="center"/>
    </xf>
    <xf numFmtId="9" fontId="25" fillId="0" borderId="25" xfId="31" applyFont="1" applyBorder="1" applyAlignment="1">
      <alignment horizontal="center" vertical="center"/>
    </xf>
    <xf numFmtId="0" fontId="25" fillId="0" borderId="25" xfId="30" applyFont="1" applyBorder="1" applyAlignment="1">
      <alignment horizontal="center" vertical="center"/>
    </xf>
    <xf numFmtId="0" fontId="25" fillId="0" borderId="31" xfId="30" applyFont="1" applyBorder="1" applyAlignment="1">
      <alignment vertical="center"/>
    </xf>
    <xf numFmtId="9" fontId="25" fillId="0" borderId="25" xfId="31" applyFont="1" applyBorder="1" applyAlignment="1">
      <alignment vertical="center"/>
    </xf>
    <xf numFmtId="3" fontId="25" fillId="0" borderId="25" xfId="30" applyNumberFormat="1" applyFont="1" applyBorder="1" applyAlignment="1">
      <alignment vertical="center"/>
    </xf>
    <xf numFmtId="3" fontId="27" fillId="0" borderId="31" xfId="30" applyNumberFormat="1" applyFont="1" applyBorder="1" applyAlignment="1">
      <alignment vertical="center"/>
    </xf>
    <xf numFmtId="0" fontId="6" fillId="0" borderId="30" xfId="30" applyFont="1" applyBorder="1" applyAlignment="1">
      <alignment vertical="center"/>
    </xf>
    <xf numFmtId="0" fontId="26" fillId="0" borderId="30" xfId="30" applyFont="1" applyBorder="1" applyAlignment="1">
      <alignment vertical="center"/>
    </xf>
    <xf numFmtId="0" fontId="26" fillId="0" borderId="0" xfId="30" applyFont="1" applyBorder="1" applyAlignment="1">
      <alignment vertical="center"/>
    </xf>
    <xf numFmtId="9" fontId="26" fillId="0" borderId="25" xfId="31" applyFont="1" applyBorder="1" applyAlignment="1">
      <alignment vertical="center"/>
    </xf>
    <xf numFmtId="3" fontId="26" fillId="0" borderId="25" xfId="30" applyNumberFormat="1" applyFont="1" applyBorder="1" applyAlignment="1">
      <alignment vertical="center"/>
    </xf>
    <xf numFmtId="0" fontId="25" fillId="0" borderId="35" xfId="30" applyFont="1" applyBorder="1" applyAlignment="1">
      <alignment vertical="center"/>
    </xf>
    <xf numFmtId="0" fontId="25" fillId="0" borderId="36" xfId="30" applyFont="1" applyBorder="1" applyAlignment="1">
      <alignment vertical="center"/>
    </xf>
    <xf numFmtId="9" fontId="25" fillId="0" borderId="10" xfId="31" applyFont="1" applyBorder="1" applyAlignment="1">
      <alignment vertical="center"/>
    </xf>
    <xf numFmtId="3" fontId="25" fillId="0" borderId="10" xfId="30" applyNumberFormat="1" applyFont="1" applyBorder="1" applyAlignment="1">
      <alignment vertical="center"/>
    </xf>
    <xf numFmtId="9" fontId="25" fillId="0" borderId="0" xfId="31" applyFont="1" applyBorder="1" applyAlignment="1">
      <alignment vertical="center"/>
    </xf>
    <xf numFmtId="3" fontId="25" fillId="0" borderId="0" xfId="30" applyNumberFormat="1" applyFont="1" applyBorder="1" applyAlignment="1">
      <alignment vertical="center"/>
    </xf>
    <xf numFmtId="9" fontId="25" fillId="0" borderId="0" xfId="31" applyFont="1" applyAlignment="1">
      <alignment vertical="center"/>
    </xf>
    <xf numFmtId="167" fontId="9" fillId="0" borderId="7" xfId="0" applyNumberFormat="1" applyFont="1" applyBorder="1" applyAlignment="1">
      <alignment horizontal="center" vertical="center"/>
    </xf>
    <xf numFmtId="0" fontId="28" fillId="0" borderId="0" xfId="0" applyFont="1"/>
    <xf numFmtId="164" fontId="28" fillId="0" borderId="0" xfId="0" applyNumberFormat="1" applyFont="1"/>
    <xf numFmtId="0" fontId="22" fillId="0" borderId="0" xfId="0" applyFont="1"/>
    <xf numFmtId="164" fontId="22" fillId="0" borderId="0" xfId="0" applyNumberFormat="1" applyFont="1"/>
    <xf numFmtId="0" fontId="28" fillId="0" borderId="37" xfId="0" applyFont="1" applyBorder="1"/>
    <xf numFmtId="164" fontId="28" fillId="0" borderId="37" xfId="0" applyNumberFormat="1" applyFont="1" applyBorder="1"/>
    <xf numFmtId="14" fontId="22" fillId="0" borderId="0" xfId="0" applyNumberFormat="1" applyFont="1"/>
    <xf numFmtId="0" fontId="28" fillId="0" borderId="0" xfId="0" applyFont="1" applyAlignment="1">
      <alignment horizontal="right"/>
    </xf>
    <xf numFmtId="14" fontId="22" fillId="0" borderId="0" xfId="0" applyNumberFormat="1" applyFont="1" applyAlignment="1">
      <alignment horizontal="center"/>
    </xf>
    <xf numFmtId="0" fontId="28" fillId="0" borderId="0" xfId="0" applyFont="1" applyBorder="1"/>
    <xf numFmtId="0" fontId="22" fillId="0" borderId="0" xfId="0" applyFont="1" applyBorder="1"/>
    <xf numFmtId="0" fontId="30" fillId="0" borderId="0" xfId="2" applyFont="1" applyAlignment="1">
      <alignment vertical="center"/>
    </xf>
    <xf numFmtId="0" fontId="8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3" fontId="6" fillId="0" borderId="13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7" fillId="0" borderId="4" xfId="2" applyFont="1" applyBorder="1" applyAlignment="1">
      <alignment horizontal="center" vertical="center"/>
    </xf>
    <xf numFmtId="0" fontId="7" fillId="0" borderId="4" xfId="2" applyFont="1" applyBorder="1" applyAlignment="1">
      <alignment vertical="center"/>
    </xf>
    <xf numFmtId="9" fontId="7" fillId="0" borderId="4" xfId="2" applyNumberFormat="1" applyFont="1" applyBorder="1" applyAlignment="1">
      <alignment vertical="center"/>
    </xf>
    <xf numFmtId="0" fontId="7" fillId="0" borderId="13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0" xfId="2" applyFont="1" applyBorder="1" applyAlignment="1">
      <alignment vertical="center"/>
    </xf>
    <xf numFmtId="9" fontId="7" fillId="0" borderId="10" xfId="2" applyNumberFormat="1" applyFont="1" applyBorder="1" applyAlignment="1">
      <alignment vertical="center"/>
    </xf>
    <xf numFmtId="167" fontId="15" fillId="0" borderId="7" xfId="0" applyNumberFormat="1" applyFont="1" applyFill="1" applyBorder="1" applyAlignment="1">
      <alignment vertical="center"/>
    </xf>
    <xf numFmtId="167" fontId="15" fillId="0" borderId="23" xfId="0" applyNumberFormat="1" applyFont="1" applyBorder="1" applyAlignment="1">
      <alignment vertical="center"/>
    </xf>
    <xf numFmtId="0" fontId="26" fillId="0" borderId="0" xfId="30" applyFont="1" applyAlignment="1">
      <alignment horizontal="right" vertical="center"/>
    </xf>
    <xf numFmtId="3" fontId="31" fillId="0" borderId="25" xfId="30" applyNumberFormat="1" applyFont="1" applyBorder="1" applyAlignment="1">
      <alignment vertical="center"/>
    </xf>
    <xf numFmtId="164" fontId="28" fillId="0" borderId="0" xfId="0" applyNumberFormat="1" applyFont="1" applyBorder="1"/>
    <xf numFmtId="0" fontId="22" fillId="0" borderId="0" xfId="0" applyFont="1" applyAlignment="1">
      <alignment horizontal="right"/>
    </xf>
    <xf numFmtId="167" fontId="10" fillId="0" borderId="20" xfId="0" applyNumberFormat="1" applyFont="1" applyBorder="1" applyAlignment="1">
      <alignment vertical="center"/>
    </xf>
    <xf numFmtId="167" fontId="12" fillId="0" borderId="7" xfId="0" applyNumberFormat="1" applyFont="1" applyFill="1" applyBorder="1" applyAlignment="1">
      <alignment vertical="center"/>
    </xf>
    <xf numFmtId="167" fontId="12" fillId="0" borderId="7" xfId="0" applyNumberFormat="1" applyFont="1" applyFill="1" applyBorder="1" applyAlignment="1">
      <alignment horizontal="right" vertical="center"/>
    </xf>
    <xf numFmtId="167" fontId="12" fillId="0" borderId="20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49" fontId="12" fillId="0" borderId="34" xfId="0" applyNumberFormat="1" applyFont="1" applyBorder="1" applyAlignment="1">
      <alignment vertical="center"/>
    </xf>
    <xf numFmtId="0" fontId="18" fillId="0" borderId="38" xfId="0" applyFont="1" applyBorder="1" applyAlignment="1">
      <alignment horizontal="left" vertical="center" wrapText="1"/>
    </xf>
    <xf numFmtId="167" fontId="1" fillId="0" borderId="0" xfId="1" applyNumberFormat="1" applyAlignment="1">
      <alignment vertical="center"/>
    </xf>
    <xf numFmtId="167" fontId="2" fillId="0" borderId="0" xfId="1" applyNumberFormat="1" applyFont="1" applyAlignment="1">
      <alignment vertical="center"/>
    </xf>
    <xf numFmtId="167" fontId="1" fillId="0" borderId="0" xfId="1" applyNumberForma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0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vertical="center"/>
    </xf>
    <xf numFmtId="16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167" fontId="9" fillId="0" borderId="7" xfId="0" applyNumberFormat="1" applyFont="1" applyFill="1" applyBorder="1" applyAlignment="1">
      <alignment horizontal="center" vertical="center"/>
    </xf>
    <xf numFmtId="0" fontId="26" fillId="0" borderId="0" xfId="30" applyFont="1" applyAlignment="1">
      <alignment horizontal="center" vertical="center"/>
    </xf>
    <xf numFmtId="0" fontId="6" fillId="0" borderId="0" xfId="30" applyFont="1" applyAlignment="1">
      <alignment horizontal="center" vertical="center"/>
    </xf>
    <xf numFmtId="0" fontId="25" fillId="0" borderId="27" xfId="30" applyFont="1" applyBorder="1" applyAlignment="1">
      <alignment horizontal="center" vertical="center"/>
    </xf>
    <xf numFmtId="0" fontId="6" fillId="0" borderId="28" xfId="30" applyFont="1" applyBorder="1" applyAlignment="1">
      <alignment horizontal="center" vertical="center"/>
    </xf>
    <xf numFmtId="0" fontId="6" fillId="0" borderId="29" xfId="30" applyFont="1" applyBorder="1" applyAlignment="1">
      <alignment horizontal="center" vertical="center"/>
    </xf>
    <xf numFmtId="0" fontId="24" fillId="0" borderId="0" xfId="30" applyFont="1" applyAlignment="1">
      <alignment horizontal="center" vertical="center"/>
    </xf>
    <xf numFmtId="0" fontId="25" fillId="0" borderId="0" xfId="30" applyFont="1" applyAlignment="1">
      <alignment horizontal="center" vertical="center"/>
    </xf>
  </cellXfs>
  <cellStyles count="32">
    <cellStyle name="Ezres 2" xfId="3"/>
    <cellStyle name="Normál" xfId="0" builtinId="0"/>
    <cellStyle name="Normál 10" xfId="30"/>
    <cellStyle name="Normál 2" xfId="2"/>
    <cellStyle name="Normál 2 2" xfId="4"/>
    <cellStyle name="Normál 2 3" xfId="5"/>
    <cellStyle name="Normál 2 4" xfId="6"/>
    <cellStyle name="Normál 2 5" xfId="7"/>
    <cellStyle name="Normál 3" xfId="1"/>
    <cellStyle name="Normál 3 2" xfId="8"/>
    <cellStyle name="Normál 3 3" xfId="9"/>
    <cellStyle name="Normál 3 4" xfId="10"/>
    <cellStyle name="Normál 4" xfId="11"/>
    <cellStyle name="Normál 4 2" xfId="12"/>
    <cellStyle name="Normál 4 3" xfId="13"/>
    <cellStyle name="Normál 4 4" xfId="14"/>
    <cellStyle name="Normál 5" xfId="15"/>
    <cellStyle name="Normál 5 2" xfId="16"/>
    <cellStyle name="Normál 5 3" xfId="17"/>
    <cellStyle name="Normál 5 4" xfId="18"/>
    <cellStyle name="Normál 6" xfId="19"/>
    <cellStyle name="Normál 6 2" xfId="20"/>
    <cellStyle name="Normál 6 3" xfId="21"/>
    <cellStyle name="Normál 6 4" xfId="22"/>
    <cellStyle name="Normál 7" xfId="23"/>
    <cellStyle name="Normál 8" xfId="24"/>
    <cellStyle name="Normál 9" xfId="25"/>
    <cellStyle name="Pénznem 2" xfId="26"/>
    <cellStyle name="Pénznem 2 2" xfId="27"/>
    <cellStyle name="Pénznem 3" xfId="28"/>
    <cellStyle name="Pénznem 4" xfId="29"/>
    <cellStyle name="Százalék 2" xfId="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37"/>
  <sheetViews>
    <sheetView tabSelected="1" workbookViewId="0">
      <selection activeCell="I21" sqref="I21"/>
    </sheetView>
  </sheetViews>
  <sheetFormatPr defaultColWidth="8.85546875" defaultRowHeight="15"/>
  <cols>
    <col min="1" max="1" width="24.85546875" style="1" customWidth="1"/>
    <col min="2" max="2" width="56.140625" style="1" customWidth="1"/>
    <col min="3" max="3" width="15.42578125" style="1" customWidth="1"/>
    <col min="4" max="4" width="8.85546875" style="1"/>
    <col min="5" max="7" width="10.28515625" style="212" bestFit="1" customWidth="1"/>
    <col min="8" max="8" width="10.28515625" style="1" bestFit="1" customWidth="1"/>
    <col min="9" max="16384" width="8.85546875" style="1"/>
  </cols>
  <sheetData>
    <row r="1" spans="1:7" ht="15.75">
      <c r="A1" s="215" t="s">
        <v>0</v>
      </c>
      <c r="B1" s="216"/>
      <c r="C1" s="216"/>
    </row>
    <row r="3" spans="1:7">
      <c r="A3" s="217" t="s">
        <v>50</v>
      </c>
      <c r="B3" s="218"/>
      <c r="C3" s="218"/>
    </row>
    <row r="4" spans="1:7">
      <c r="A4" s="217" t="s">
        <v>264</v>
      </c>
      <c r="B4" s="218"/>
      <c r="C4" s="218"/>
    </row>
    <row r="7" spans="1:7">
      <c r="C7" s="2" t="s">
        <v>1</v>
      </c>
    </row>
    <row r="8" spans="1:7" ht="22.5" customHeight="1">
      <c r="A8" s="3" t="s">
        <v>45</v>
      </c>
      <c r="B8" s="4" t="s">
        <v>2</v>
      </c>
      <c r="C8" s="5">
        <v>49202648</v>
      </c>
    </row>
    <row r="9" spans="1:7" ht="21.75" customHeight="1">
      <c r="A9" s="26" t="s">
        <v>275</v>
      </c>
      <c r="B9" s="6" t="s">
        <v>3</v>
      </c>
      <c r="C9" s="7"/>
    </row>
    <row r="10" spans="1:7" s="10" customFormat="1" ht="26.25" customHeight="1">
      <c r="A10" s="25" t="s">
        <v>45</v>
      </c>
      <c r="B10" s="8" t="s">
        <v>2</v>
      </c>
      <c r="C10" s="9">
        <f>SUM(C8:C9)</f>
        <v>49202648</v>
      </c>
      <c r="E10" s="213"/>
      <c r="F10" s="213"/>
      <c r="G10" s="213"/>
    </row>
    <row r="11" spans="1:7">
      <c r="A11" s="11"/>
      <c r="B11" s="12" t="s">
        <v>44</v>
      </c>
      <c r="C11" s="13"/>
    </row>
    <row r="12" spans="1:7" s="10" customFormat="1" ht="26.25" customHeight="1">
      <c r="A12" s="14"/>
      <c r="B12" s="8" t="s">
        <v>2</v>
      </c>
      <c r="C12" s="9">
        <f>+C10+C11</f>
        <v>49202648</v>
      </c>
      <c r="E12" s="213"/>
      <c r="F12" s="213"/>
      <c r="G12" s="213"/>
    </row>
    <row r="13" spans="1:7">
      <c r="A13" s="27"/>
      <c r="B13" s="15"/>
      <c r="C13" s="13"/>
    </row>
    <row r="14" spans="1:7" ht="21.75" customHeight="1">
      <c r="A14" s="24" t="s">
        <v>46</v>
      </c>
      <c r="B14" s="17" t="s">
        <v>4</v>
      </c>
      <c r="C14" s="18">
        <v>4522818</v>
      </c>
    </row>
    <row r="15" spans="1:7" ht="21.75" customHeight="1">
      <c r="A15" s="26" t="s">
        <v>276</v>
      </c>
      <c r="B15" s="6" t="s">
        <v>5</v>
      </c>
      <c r="C15" s="7">
        <v>0</v>
      </c>
    </row>
    <row r="16" spans="1:7" ht="20.25" customHeight="1">
      <c r="A16" s="25" t="s">
        <v>46</v>
      </c>
      <c r="B16" s="8" t="s">
        <v>4</v>
      </c>
      <c r="C16" s="9">
        <f>SUM(C14:C15)</f>
        <v>4522818</v>
      </c>
    </row>
    <row r="17" spans="1:8">
      <c r="A17" s="27"/>
      <c r="B17" s="15"/>
      <c r="C17" s="13"/>
    </row>
    <row r="18" spans="1:8" ht="20.25" customHeight="1">
      <c r="A18" s="24" t="s">
        <v>47</v>
      </c>
      <c r="B18" s="17" t="s">
        <v>6</v>
      </c>
      <c r="C18" s="18">
        <f>SUM(C8-C14)</f>
        <v>44679830</v>
      </c>
    </row>
    <row r="19" spans="1:8" ht="20.25" customHeight="1">
      <c r="A19" s="26" t="s">
        <v>277</v>
      </c>
      <c r="B19" s="6" t="s">
        <v>7</v>
      </c>
      <c r="C19" s="18">
        <f>SUM(C9-C15)</f>
        <v>0</v>
      </c>
      <c r="E19" s="214"/>
    </row>
    <row r="20" spans="1:8" ht="20.25" customHeight="1">
      <c r="A20" s="25" t="s">
        <v>47</v>
      </c>
      <c r="B20" s="8" t="s">
        <v>6</v>
      </c>
      <c r="C20" s="9">
        <f>SUM(C18:C19)</f>
        <v>44679830</v>
      </c>
    </row>
    <row r="21" spans="1:8">
      <c r="A21" s="11"/>
      <c r="B21" s="15"/>
      <c r="C21" s="13"/>
    </row>
    <row r="22" spans="1:8">
      <c r="A22" s="16"/>
      <c r="B22" s="17"/>
      <c r="C22" s="19"/>
    </row>
    <row r="23" spans="1:8" ht="19.5" customHeight="1">
      <c r="A23" s="20" t="s">
        <v>8</v>
      </c>
      <c r="B23" s="17"/>
      <c r="C23" s="19"/>
    </row>
    <row r="24" spans="1:8" ht="19.5" customHeight="1">
      <c r="A24" s="22" t="s">
        <v>49</v>
      </c>
      <c r="B24" s="17" t="s">
        <v>9</v>
      </c>
      <c r="C24" s="28">
        <v>53127723</v>
      </c>
      <c r="H24" s="212"/>
    </row>
    <row r="25" spans="1:8" ht="19.5" customHeight="1">
      <c r="A25" s="22" t="s">
        <v>278</v>
      </c>
      <c r="B25" s="29" t="s">
        <v>274</v>
      </c>
      <c r="C25" s="28">
        <v>-3702797</v>
      </c>
      <c r="H25" s="212"/>
    </row>
    <row r="26" spans="1:8" ht="19.5" customHeight="1">
      <c r="A26" s="30"/>
      <c r="B26" s="31" t="s">
        <v>48</v>
      </c>
      <c r="C26" s="32">
        <f>SUM(C24+C25-C12)*-1</f>
        <v>-222278</v>
      </c>
      <c r="H26" s="212"/>
    </row>
    <row r="27" spans="1:8" ht="18" customHeight="1">
      <c r="A27" s="14"/>
      <c r="B27" s="8" t="s">
        <v>10</v>
      </c>
      <c r="C27" s="21">
        <f>SUM(C24:C26)</f>
        <v>49202648</v>
      </c>
      <c r="H27" s="212"/>
    </row>
    <row r="28" spans="1:8">
      <c r="A28" s="11"/>
      <c r="B28" s="15"/>
      <c r="C28" s="13"/>
    </row>
    <row r="29" spans="1:8">
      <c r="A29" s="22"/>
      <c r="B29" s="17"/>
      <c r="C29" s="18"/>
    </row>
    <row r="30" spans="1:8">
      <c r="A30" s="20"/>
      <c r="B30" s="17"/>
      <c r="C30" s="19"/>
    </row>
    <row r="31" spans="1:8" ht="17.25" customHeight="1">
      <c r="A31" s="20" t="s">
        <v>11</v>
      </c>
      <c r="B31" s="17"/>
      <c r="C31" s="19"/>
    </row>
    <row r="32" spans="1:8" ht="17.25" customHeight="1">
      <c r="A32" s="24" t="s">
        <v>47</v>
      </c>
      <c r="B32" s="17" t="s">
        <v>12</v>
      </c>
      <c r="C32" s="18">
        <f>SUM(C8-C14)</f>
        <v>44679830</v>
      </c>
    </row>
    <row r="33" spans="1:7" ht="17.25" customHeight="1">
      <c r="A33" s="26" t="s">
        <v>277</v>
      </c>
      <c r="B33" s="6" t="s">
        <v>13</v>
      </c>
      <c r="C33" s="18">
        <f>SUM(C9-C15)</f>
        <v>0</v>
      </c>
    </row>
    <row r="34" spans="1:7" s="10" customFormat="1" ht="21" customHeight="1">
      <c r="A34" s="14" t="s">
        <v>14</v>
      </c>
      <c r="B34" s="8" t="s">
        <v>6</v>
      </c>
      <c r="C34" s="9">
        <f>SUM(C32:C33)</f>
        <v>44679830</v>
      </c>
      <c r="E34" s="213"/>
      <c r="F34" s="213"/>
      <c r="G34" s="213"/>
    </row>
    <row r="37" spans="1:7">
      <c r="C37" s="23"/>
    </row>
  </sheetData>
  <mergeCells count="3">
    <mergeCell ref="A1:C1"/>
    <mergeCell ref="A3:C3"/>
    <mergeCell ref="A4:C4"/>
  </mergeCells>
  <printOptions horizontalCentered="1"/>
  <pageMargins left="0.43307086614173229" right="0.47244094488188981" top="0.74803149606299213" bottom="0.74803149606299213" header="0.31496062992125984" footer="0.31496062992125984"/>
  <pageSetup paperSize="9" scale="90" orientation="portrait" r:id="rId1"/>
  <headerFooter>
    <oddHeader>&amp;LVeresegyház Város Önkormányzat
MINDÖSSZESEN&amp;R36.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I28"/>
  <sheetViews>
    <sheetView workbookViewId="0">
      <pane ySplit="3" topLeftCell="A4" activePane="bottomLeft" state="frozen"/>
      <selection pane="bottomLeft" activeCell="D13" sqref="D13"/>
    </sheetView>
  </sheetViews>
  <sheetFormatPr defaultRowHeight="11.25"/>
  <cols>
    <col min="1" max="1" width="3.5703125" style="33" customWidth="1"/>
    <col min="2" max="2" width="62.85546875" style="33" customWidth="1"/>
    <col min="3" max="4" width="10.85546875" style="33" customWidth="1"/>
    <col min="5" max="5" width="12.7109375" style="33" customWidth="1"/>
    <col min="6" max="6" width="12.85546875" style="33" customWidth="1"/>
    <col min="7" max="7" width="11" style="33" customWidth="1"/>
    <col min="8" max="8" width="14.85546875" style="33" customWidth="1"/>
    <col min="9" max="9" width="13" style="33" customWidth="1"/>
    <col min="10" max="256" width="9.140625" style="33"/>
    <col min="257" max="257" width="8.140625" style="33" customWidth="1"/>
    <col min="258" max="258" width="82" style="33" customWidth="1"/>
    <col min="259" max="265" width="19.140625" style="33" customWidth="1"/>
    <col min="266" max="512" width="9.140625" style="33"/>
    <col min="513" max="513" width="8.140625" style="33" customWidth="1"/>
    <col min="514" max="514" width="82" style="33" customWidth="1"/>
    <col min="515" max="521" width="19.140625" style="33" customWidth="1"/>
    <col min="522" max="768" width="9.140625" style="33"/>
    <col min="769" max="769" width="8.140625" style="33" customWidth="1"/>
    <col min="770" max="770" width="82" style="33" customWidth="1"/>
    <col min="771" max="777" width="19.140625" style="33" customWidth="1"/>
    <col min="778" max="1024" width="9.140625" style="33"/>
    <col min="1025" max="1025" width="8.140625" style="33" customWidth="1"/>
    <col min="1026" max="1026" width="82" style="33" customWidth="1"/>
    <col min="1027" max="1033" width="19.140625" style="33" customWidth="1"/>
    <col min="1034" max="1280" width="9.140625" style="33"/>
    <col min="1281" max="1281" width="8.140625" style="33" customWidth="1"/>
    <col min="1282" max="1282" width="82" style="33" customWidth="1"/>
    <col min="1283" max="1289" width="19.140625" style="33" customWidth="1"/>
    <col min="1290" max="1536" width="9.140625" style="33"/>
    <col min="1537" max="1537" width="8.140625" style="33" customWidth="1"/>
    <col min="1538" max="1538" width="82" style="33" customWidth="1"/>
    <col min="1539" max="1545" width="19.140625" style="33" customWidth="1"/>
    <col min="1546" max="1792" width="9.140625" style="33"/>
    <col min="1793" max="1793" width="8.140625" style="33" customWidth="1"/>
    <col min="1794" max="1794" width="82" style="33" customWidth="1"/>
    <col min="1795" max="1801" width="19.140625" style="33" customWidth="1"/>
    <col min="1802" max="2048" width="9.140625" style="33"/>
    <col min="2049" max="2049" width="8.140625" style="33" customWidth="1"/>
    <col min="2050" max="2050" width="82" style="33" customWidth="1"/>
    <col min="2051" max="2057" width="19.140625" style="33" customWidth="1"/>
    <col min="2058" max="2304" width="9.140625" style="33"/>
    <col min="2305" max="2305" width="8.140625" style="33" customWidth="1"/>
    <col min="2306" max="2306" width="82" style="33" customWidth="1"/>
    <col min="2307" max="2313" width="19.140625" style="33" customWidth="1"/>
    <col min="2314" max="2560" width="9.140625" style="33"/>
    <col min="2561" max="2561" width="8.140625" style="33" customWidth="1"/>
    <col min="2562" max="2562" width="82" style="33" customWidth="1"/>
    <col min="2563" max="2569" width="19.140625" style="33" customWidth="1"/>
    <col min="2570" max="2816" width="9.140625" style="33"/>
    <col min="2817" max="2817" width="8.140625" style="33" customWidth="1"/>
    <col min="2818" max="2818" width="82" style="33" customWidth="1"/>
    <col min="2819" max="2825" width="19.140625" style="33" customWidth="1"/>
    <col min="2826" max="3072" width="9.140625" style="33"/>
    <col min="3073" max="3073" width="8.140625" style="33" customWidth="1"/>
    <col min="3074" max="3074" width="82" style="33" customWidth="1"/>
    <col min="3075" max="3081" width="19.140625" style="33" customWidth="1"/>
    <col min="3082" max="3328" width="9.140625" style="33"/>
    <col min="3329" max="3329" width="8.140625" style="33" customWidth="1"/>
    <col min="3330" max="3330" width="82" style="33" customWidth="1"/>
    <col min="3331" max="3337" width="19.140625" style="33" customWidth="1"/>
    <col min="3338" max="3584" width="9.140625" style="33"/>
    <col min="3585" max="3585" width="8.140625" style="33" customWidth="1"/>
    <col min="3586" max="3586" width="82" style="33" customWidth="1"/>
    <col min="3587" max="3593" width="19.140625" style="33" customWidth="1"/>
    <col min="3594" max="3840" width="9.140625" style="33"/>
    <col min="3841" max="3841" width="8.140625" style="33" customWidth="1"/>
    <col min="3842" max="3842" width="82" style="33" customWidth="1"/>
    <col min="3843" max="3849" width="19.140625" style="33" customWidth="1"/>
    <col min="3850" max="4096" width="9.140625" style="33"/>
    <col min="4097" max="4097" width="8.140625" style="33" customWidth="1"/>
    <col min="4098" max="4098" width="82" style="33" customWidth="1"/>
    <col min="4099" max="4105" width="19.140625" style="33" customWidth="1"/>
    <col min="4106" max="4352" width="9.140625" style="33"/>
    <col min="4353" max="4353" width="8.140625" style="33" customWidth="1"/>
    <col min="4354" max="4354" width="82" style="33" customWidth="1"/>
    <col min="4355" max="4361" width="19.140625" style="33" customWidth="1"/>
    <col min="4362" max="4608" width="9.140625" style="33"/>
    <col min="4609" max="4609" width="8.140625" style="33" customWidth="1"/>
    <col min="4610" max="4610" width="82" style="33" customWidth="1"/>
    <col min="4611" max="4617" width="19.140625" style="33" customWidth="1"/>
    <col min="4618" max="4864" width="9.140625" style="33"/>
    <col min="4865" max="4865" width="8.140625" style="33" customWidth="1"/>
    <col min="4866" max="4866" width="82" style="33" customWidth="1"/>
    <col min="4867" max="4873" width="19.140625" style="33" customWidth="1"/>
    <col min="4874" max="5120" width="9.140625" style="33"/>
    <col min="5121" max="5121" width="8.140625" style="33" customWidth="1"/>
    <col min="5122" max="5122" width="82" style="33" customWidth="1"/>
    <col min="5123" max="5129" width="19.140625" style="33" customWidth="1"/>
    <col min="5130" max="5376" width="9.140625" style="33"/>
    <col min="5377" max="5377" width="8.140625" style="33" customWidth="1"/>
    <col min="5378" max="5378" width="82" style="33" customWidth="1"/>
    <col min="5379" max="5385" width="19.140625" style="33" customWidth="1"/>
    <col min="5386" max="5632" width="9.140625" style="33"/>
    <col min="5633" max="5633" width="8.140625" style="33" customWidth="1"/>
    <col min="5634" max="5634" width="82" style="33" customWidth="1"/>
    <col min="5635" max="5641" width="19.140625" style="33" customWidth="1"/>
    <col min="5642" max="5888" width="9.140625" style="33"/>
    <col min="5889" max="5889" width="8.140625" style="33" customWidth="1"/>
    <col min="5890" max="5890" width="82" style="33" customWidth="1"/>
    <col min="5891" max="5897" width="19.140625" style="33" customWidth="1"/>
    <col min="5898" max="6144" width="9.140625" style="33"/>
    <col min="6145" max="6145" width="8.140625" style="33" customWidth="1"/>
    <col min="6146" max="6146" width="82" style="33" customWidth="1"/>
    <col min="6147" max="6153" width="19.140625" style="33" customWidth="1"/>
    <col min="6154" max="6400" width="9.140625" style="33"/>
    <col min="6401" max="6401" width="8.140625" style="33" customWidth="1"/>
    <col min="6402" max="6402" width="82" style="33" customWidth="1"/>
    <col min="6403" max="6409" width="19.140625" style="33" customWidth="1"/>
    <col min="6410" max="6656" width="9.140625" style="33"/>
    <col min="6657" max="6657" width="8.140625" style="33" customWidth="1"/>
    <col min="6658" max="6658" width="82" style="33" customWidth="1"/>
    <col min="6659" max="6665" width="19.140625" style="33" customWidth="1"/>
    <col min="6666" max="6912" width="9.140625" style="33"/>
    <col min="6913" max="6913" width="8.140625" style="33" customWidth="1"/>
    <col min="6914" max="6914" width="82" style="33" customWidth="1"/>
    <col min="6915" max="6921" width="19.140625" style="33" customWidth="1"/>
    <col min="6922" max="7168" width="9.140625" style="33"/>
    <col min="7169" max="7169" width="8.140625" style="33" customWidth="1"/>
    <col min="7170" max="7170" width="82" style="33" customWidth="1"/>
    <col min="7171" max="7177" width="19.140625" style="33" customWidth="1"/>
    <col min="7178" max="7424" width="9.140625" style="33"/>
    <col min="7425" max="7425" width="8.140625" style="33" customWidth="1"/>
    <col min="7426" max="7426" width="82" style="33" customWidth="1"/>
    <col min="7427" max="7433" width="19.140625" style="33" customWidth="1"/>
    <col min="7434" max="7680" width="9.140625" style="33"/>
    <col min="7681" max="7681" width="8.140625" style="33" customWidth="1"/>
    <col min="7682" max="7682" width="82" style="33" customWidth="1"/>
    <col min="7683" max="7689" width="19.140625" style="33" customWidth="1"/>
    <col min="7690" max="7936" width="9.140625" style="33"/>
    <col min="7937" max="7937" width="8.140625" style="33" customWidth="1"/>
    <col min="7938" max="7938" width="82" style="33" customWidth="1"/>
    <col min="7939" max="7945" width="19.140625" style="33" customWidth="1"/>
    <col min="7946" max="8192" width="9.140625" style="33"/>
    <col min="8193" max="8193" width="8.140625" style="33" customWidth="1"/>
    <col min="8194" max="8194" width="82" style="33" customWidth="1"/>
    <col min="8195" max="8201" width="19.140625" style="33" customWidth="1"/>
    <col min="8202" max="8448" width="9.140625" style="33"/>
    <col min="8449" max="8449" width="8.140625" style="33" customWidth="1"/>
    <col min="8450" max="8450" width="82" style="33" customWidth="1"/>
    <col min="8451" max="8457" width="19.140625" style="33" customWidth="1"/>
    <col min="8458" max="8704" width="9.140625" style="33"/>
    <col min="8705" max="8705" width="8.140625" style="33" customWidth="1"/>
    <col min="8706" max="8706" width="82" style="33" customWidth="1"/>
    <col min="8707" max="8713" width="19.140625" style="33" customWidth="1"/>
    <col min="8714" max="8960" width="9.140625" style="33"/>
    <col min="8961" max="8961" width="8.140625" style="33" customWidth="1"/>
    <col min="8962" max="8962" width="82" style="33" customWidth="1"/>
    <col min="8963" max="8969" width="19.140625" style="33" customWidth="1"/>
    <col min="8970" max="9216" width="9.140625" style="33"/>
    <col min="9217" max="9217" width="8.140625" style="33" customWidth="1"/>
    <col min="9218" max="9218" width="82" style="33" customWidth="1"/>
    <col min="9219" max="9225" width="19.140625" style="33" customWidth="1"/>
    <col min="9226" max="9472" width="9.140625" style="33"/>
    <col min="9473" max="9473" width="8.140625" style="33" customWidth="1"/>
    <col min="9474" max="9474" width="82" style="33" customWidth="1"/>
    <col min="9475" max="9481" width="19.140625" style="33" customWidth="1"/>
    <col min="9482" max="9728" width="9.140625" style="33"/>
    <col min="9729" max="9729" width="8.140625" style="33" customWidth="1"/>
    <col min="9730" max="9730" width="82" style="33" customWidth="1"/>
    <col min="9731" max="9737" width="19.140625" style="33" customWidth="1"/>
    <col min="9738" max="9984" width="9.140625" style="33"/>
    <col min="9985" max="9985" width="8.140625" style="33" customWidth="1"/>
    <col min="9986" max="9986" width="82" style="33" customWidth="1"/>
    <col min="9987" max="9993" width="19.140625" style="33" customWidth="1"/>
    <col min="9994" max="10240" width="9.140625" style="33"/>
    <col min="10241" max="10241" width="8.140625" style="33" customWidth="1"/>
    <col min="10242" max="10242" width="82" style="33" customWidth="1"/>
    <col min="10243" max="10249" width="19.140625" style="33" customWidth="1"/>
    <col min="10250" max="10496" width="9.140625" style="33"/>
    <col min="10497" max="10497" width="8.140625" style="33" customWidth="1"/>
    <col min="10498" max="10498" width="82" style="33" customWidth="1"/>
    <col min="10499" max="10505" width="19.140625" style="33" customWidth="1"/>
    <col min="10506" max="10752" width="9.140625" style="33"/>
    <col min="10753" max="10753" width="8.140625" style="33" customWidth="1"/>
    <col min="10754" max="10754" width="82" style="33" customWidth="1"/>
    <col min="10755" max="10761" width="19.140625" style="33" customWidth="1"/>
    <col min="10762" max="11008" width="9.140625" style="33"/>
    <col min="11009" max="11009" width="8.140625" style="33" customWidth="1"/>
    <col min="11010" max="11010" width="82" style="33" customWidth="1"/>
    <col min="11011" max="11017" width="19.140625" style="33" customWidth="1"/>
    <col min="11018" max="11264" width="9.140625" style="33"/>
    <col min="11265" max="11265" width="8.140625" style="33" customWidth="1"/>
    <col min="11266" max="11266" width="82" style="33" customWidth="1"/>
    <col min="11267" max="11273" width="19.140625" style="33" customWidth="1"/>
    <col min="11274" max="11520" width="9.140625" style="33"/>
    <col min="11521" max="11521" width="8.140625" style="33" customWidth="1"/>
    <col min="11522" max="11522" width="82" style="33" customWidth="1"/>
    <col min="11523" max="11529" width="19.140625" style="33" customWidth="1"/>
    <col min="11530" max="11776" width="9.140625" style="33"/>
    <col min="11777" max="11777" width="8.140625" style="33" customWidth="1"/>
    <col min="11778" max="11778" width="82" style="33" customWidth="1"/>
    <col min="11779" max="11785" width="19.140625" style="33" customWidth="1"/>
    <col min="11786" max="12032" width="9.140625" style="33"/>
    <col min="12033" max="12033" width="8.140625" style="33" customWidth="1"/>
    <col min="12034" max="12034" width="82" style="33" customWidth="1"/>
    <col min="12035" max="12041" width="19.140625" style="33" customWidth="1"/>
    <col min="12042" max="12288" width="9.140625" style="33"/>
    <col min="12289" max="12289" width="8.140625" style="33" customWidth="1"/>
    <col min="12290" max="12290" width="82" style="33" customWidth="1"/>
    <col min="12291" max="12297" width="19.140625" style="33" customWidth="1"/>
    <col min="12298" max="12544" width="9.140625" style="33"/>
    <col min="12545" max="12545" width="8.140625" style="33" customWidth="1"/>
    <col min="12546" max="12546" width="82" style="33" customWidth="1"/>
    <col min="12547" max="12553" width="19.140625" style="33" customWidth="1"/>
    <col min="12554" max="12800" width="9.140625" style="33"/>
    <col min="12801" max="12801" width="8.140625" style="33" customWidth="1"/>
    <col min="12802" max="12802" width="82" style="33" customWidth="1"/>
    <col min="12803" max="12809" width="19.140625" style="33" customWidth="1"/>
    <col min="12810" max="13056" width="9.140625" style="33"/>
    <col min="13057" max="13057" width="8.140625" style="33" customWidth="1"/>
    <col min="13058" max="13058" width="82" style="33" customWidth="1"/>
    <col min="13059" max="13065" width="19.140625" style="33" customWidth="1"/>
    <col min="13066" max="13312" width="9.140625" style="33"/>
    <col min="13313" max="13313" width="8.140625" style="33" customWidth="1"/>
    <col min="13314" max="13314" width="82" style="33" customWidth="1"/>
    <col min="13315" max="13321" width="19.140625" style="33" customWidth="1"/>
    <col min="13322" max="13568" width="9.140625" style="33"/>
    <col min="13569" max="13569" width="8.140625" style="33" customWidth="1"/>
    <col min="13570" max="13570" width="82" style="33" customWidth="1"/>
    <col min="13571" max="13577" width="19.140625" style="33" customWidth="1"/>
    <col min="13578" max="13824" width="9.140625" style="33"/>
    <col min="13825" max="13825" width="8.140625" style="33" customWidth="1"/>
    <col min="13826" max="13826" width="82" style="33" customWidth="1"/>
    <col min="13827" max="13833" width="19.140625" style="33" customWidth="1"/>
    <col min="13834" max="14080" width="9.140625" style="33"/>
    <col min="14081" max="14081" width="8.140625" style="33" customWidth="1"/>
    <col min="14082" max="14082" width="82" style="33" customWidth="1"/>
    <col min="14083" max="14089" width="19.140625" style="33" customWidth="1"/>
    <col min="14090" max="14336" width="9.140625" style="33"/>
    <col min="14337" max="14337" width="8.140625" style="33" customWidth="1"/>
    <col min="14338" max="14338" width="82" style="33" customWidth="1"/>
    <col min="14339" max="14345" width="19.140625" style="33" customWidth="1"/>
    <col min="14346" max="14592" width="9.140625" style="33"/>
    <col min="14593" max="14593" width="8.140625" style="33" customWidth="1"/>
    <col min="14594" max="14594" width="82" style="33" customWidth="1"/>
    <col min="14595" max="14601" width="19.140625" style="33" customWidth="1"/>
    <col min="14602" max="14848" width="9.140625" style="33"/>
    <col min="14849" max="14849" width="8.140625" style="33" customWidth="1"/>
    <col min="14850" max="14850" width="82" style="33" customWidth="1"/>
    <col min="14851" max="14857" width="19.140625" style="33" customWidth="1"/>
    <col min="14858" max="15104" width="9.140625" style="33"/>
    <col min="15105" max="15105" width="8.140625" style="33" customWidth="1"/>
    <col min="15106" max="15106" width="82" style="33" customWidth="1"/>
    <col min="15107" max="15113" width="19.140625" style="33" customWidth="1"/>
    <col min="15114" max="15360" width="9.140625" style="33"/>
    <col min="15361" max="15361" width="8.140625" style="33" customWidth="1"/>
    <col min="15362" max="15362" width="82" style="33" customWidth="1"/>
    <col min="15363" max="15369" width="19.140625" style="33" customWidth="1"/>
    <col min="15370" max="15616" width="9.140625" style="33"/>
    <col min="15617" max="15617" width="8.140625" style="33" customWidth="1"/>
    <col min="15618" max="15618" width="82" style="33" customWidth="1"/>
    <col min="15619" max="15625" width="19.140625" style="33" customWidth="1"/>
    <col min="15626" max="15872" width="9.140625" style="33"/>
    <col min="15873" max="15873" width="8.140625" style="33" customWidth="1"/>
    <col min="15874" max="15874" width="82" style="33" customWidth="1"/>
    <col min="15875" max="15881" width="19.140625" style="33" customWidth="1"/>
    <col min="15882" max="16128" width="9.140625" style="33"/>
    <col min="16129" max="16129" width="8.140625" style="33" customWidth="1"/>
    <col min="16130" max="16130" width="82" style="33" customWidth="1"/>
    <col min="16131" max="16137" width="19.140625" style="33" customWidth="1"/>
    <col min="16138" max="16384" width="9.140625" style="33"/>
  </cols>
  <sheetData>
    <row r="1" spans="1:9" s="180" customFormat="1" ht="24" customHeight="1">
      <c r="A1" s="219" t="s">
        <v>51</v>
      </c>
      <c r="B1" s="220"/>
      <c r="C1" s="220"/>
      <c r="D1" s="220"/>
      <c r="E1" s="220"/>
      <c r="F1" s="220"/>
      <c r="G1" s="220"/>
      <c r="H1" s="220"/>
      <c r="I1" s="220"/>
    </row>
    <row r="2" spans="1:9" s="180" customFormat="1" ht="60" customHeight="1">
      <c r="A2" s="181" t="s">
        <v>15</v>
      </c>
      <c r="B2" s="181" t="s">
        <v>16</v>
      </c>
      <c r="C2" s="181" t="s">
        <v>39</v>
      </c>
      <c r="D2" s="181" t="s">
        <v>40</v>
      </c>
      <c r="E2" s="181" t="s">
        <v>52</v>
      </c>
      <c r="F2" s="181" t="s">
        <v>41</v>
      </c>
      <c r="G2" s="181" t="s">
        <v>53</v>
      </c>
      <c r="H2" s="181" t="s">
        <v>54</v>
      </c>
      <c r="I2" s="181" t="s">
        <v>55</v>
      </c>
    </row>
    <row r="3" spans="1:9">
      <c r="A3" s="182">
        <v>1</v>
      </c>
      <c r="B3" s="182">
        <v>2</v>
      </c>
      <c r="C3" s="182">
        <v>3</v>
      </c>
      <c r="D3" s="182">
        <v>4</v>
      </c>
      <c r="E3" s="182">
        <v>5</v>
      </c>
      <c r="F3" s="182">
        <v>6</v>
      </c>
      <c r="G3" s="182">
        <v>7</v>
      </c>
      <c r="H3" s="182">
        <v>8</v>
      </c>
      <c r="I3" s="182">
        <v>9</v>
      </c>
    </row>
    <row r="4" spans="1:9">
      <c r="A4" s="183" t="s">
        <v>17</v>
      </c>
      <c r="B4" s="184" t="s">
        <v>56</v>
      </c>
      <c r="C4" s="185">
        <v>15813</v>
      </c>
      <c r="D4" s="185">
        <v>50822880</v>
      </c>
      <c r="E4" s="185">
        <v>764242</v>
      </c>
      <c r="F4" s="185">
        <v>0</v>
      </c>
      <c r="G4" s="185">
        <v>1154656</v>
      </c>
      <c r="H4" s="185">
        <v>0</v>
      </c>
      <c r="I4" s="185">
        <v>52757591</v>
      </c>
    </row>
    <row r="5" spans="1:9">
      <c r="A5" s="186" t="s">
        <v>18</v>
      </c>
      <c r="B5" s="187" t="s">
        <v>57</v>
      </c>
      <c r="C5" s="188">
        <v>0</v>
      </c>
      <c r="D5" s="188">
        <v>0</v>
      </c>
      <c r="E5" s="188">
        <v>0</v>
      </c>
      <c r="F5" s="188">
        <v>0</v>
      </c>
      <c r="G5" s="188">
        <v>2296768</v>
      </c>
      <c r="H5" s="188">
        <v>0</v>
      </c>
      <c r="I5" s="188">
        <v>2296768</v>
      </c>
    </row>
    <row r="6" spans="1:9">
      <c r="A6" s="186" t="s">
        <v>19</v>
      </c>
      <c r="B6" s="187" t="s">
        <v>58</v>
      </c>
      <c r="C6" s="188">
        <v>0</v>
      </c>
      <c r="D6" s="188">
        <v>0</v>
      </c>
      <c r="E6" s="188">
        <v>0</v>
      </c>
      <c r="F6" s="188">
        <v>0</v>
      </c>
      <c r="G6" s="188">
        <v>59886</v>
      </c>
      <c r="H6" s="188">
        <v>0</v>
      </c>
      <c r="I6" s="188">
        <v>59886</v>
      </c>
    </row>
    <row r="7" spans="1:9">
      <c r="A7" s="186" t="s">
        <v>20</v>
      </c>
      <c r="B7" s="187" t="s">
        <v>59</v>
      </c>
      <c r="C7" s="188">
        <v>0</v>
      </c>
      <c r="D7" s="188">
        <v>2346945</v>
      </c>
      <c r="E7" s="188">
        <v>261400</v>
      </c>
      <c r="F7" s="188">
        <v>0</v>
      </c>
      <c r="G7" s="188">
        <v>0</v>
      </c>
      <c r="H7" s="188">
        <v>0</v>
      </c>
      <c r="I7" s="188">
        <v>2608345</v>
      </c>
    </row>
    <row r="8" spans="1:9">
      <c r="A8" s="186" t="s">
        <v>21</v>
      </c>
      <c r="B8" s="187" t="s">
        <v>60</v>
      </c>
      <c r="C8" s="188">
        <v>1887</v>
      </c>
      <c r="D8" s="188">
        <v>0</v>
      </c>
      <c r="E8" s="188">
        <v>1291</v>
      </c>
      <c r="F8" s="188">
        <v>0</v>
      </c>
      <c r="G8" s="188">
        <v>0</v>
      </c>
      <c r="H8" s="188">
        <v>0</v>
      </c>
      <c r="I8" s="188">
        <v>3178</v>
      </c>
    </row>
    <row r="9" spans="1:9" ht="12" customHeight="1">
      <c r="A9" s="186" t="s">
        <v>22</v>
      </c>
      <c r="B9" s="187" t="s">
        <v>61</v>
      </c>
      <c r="C9" s="188">
        <v>0</v>
      </c>
      <c r="D9" s="188">
        <v>22151</v>
      </c>
      <c r="E9" s="188">
        <v>0</v>
      </c>
      <c r="F9" s="188">
        <v>0</v>
      </c>
      <c r="G9" s="188">
        <v>0</v>
      </c>
      <c r="H9" s="188">
        <v>0</v>
      </c>
      <c r="I9" s="188">
        <v>22151</v>
      </c>
    </row>
    <row r="10" spans="1:9">
      <c r="A10" s="186" t="s">
        <v>23</v>
      </c>
      <c r="B10" s="187" t="s">
        <v>62</v>
      </c>
      <c r="C10" s="188">
        <v>-2023</v>
      </c>
      <c r="D10" s="188">
        <v>13076</v>
      </c>
      <c r="E10" s="188">
        <v>9775</v>
      </c>
      <c r="F10" s="188">
        <v>0</v>
      </c>
      <c r="G10" s="188">
        <v>66277</v>
      </c>
      <c r="H10" s="188">
        <v>0</v>
      </c>
      <c r="I10" s="188">
        <v>87105</v>
      </c>
    </row>
    <row r="11" spans="1:9">
      <c r="A11" s="183" t="s">
        <v>24</v>
      </c>
      <c r="B11" s="184" t="s">
        <v>63</v>
      </c>
      <c r="C11" s="185">
        <v>-136</v>
      </c>
      <c r="D11" s="185">
        <v>2382172</v>
      </c>
      <c r="E11" s="185">
        <v>272466</v>
      </c>
      <c r="F11" s="185">
        <v>0</v>
      </c>
      <c r="G11" s="185">
        <v>2422931</v>
      </c>
      <c r="H11" s="185">
        <v>0</v>
      </c>
      <c r="I11" s="185">
        <v>5077433</v>
      </c>
    </row>
    <row r="12" spans="1:9">
      <c r="A12" s="186" t="s">
        <v>25</v>
      </c>
      <c r="B12" s="187" t="s">
        <v>64</v>
      </c>
      <c r="C12" s="188">
        <v>0</v>
      </c>
      <c r="D12" s="188">
        <v>1055</v>
      </c>
      <c r="E12" s="188">
        <v>0</v>
      </c>
      <c r="F12" s="188">
        <v>0</v>
      </c>
      <c r="G12" s="188">
        <v>0</v>
      </c>
      <c r="H12" s="188">
        <v>0</v>
      </c>
      <c r="I12" s="188">
        <v>1055</v>
      </c>
    </row>
    <row r="13" spans="1:9">
      <c r="A13" s="186" t="s">
        <v>26</v>
      </c>
      <c r="B13" s="187" t="s">
        <v>65</v>
      </c>
      <c r="C13" s="188">
        <v>0</v>
      </c>
      <c r="D13" s="188">
        <v>3995859</v>
      </c>
      <c r="E13" s="188">
        <v>22296</v>
      </c>
      <c r="F13" s="188">
        <v>0</v>
      </c>
      <c r="G13" s="188">
        <v>0</v>
      </c>
      <c r="H13" s="188">
        <v>0</v>
      </c>
      <c r="I13" s="188">
        <v>4018155</v>
      </c>
    </row>
    <row r="14" spans="1:9">
      <c r="A14" s="186" t="s">
        <v>27</v>
      </c>
      <c r="B14" s="187" t="s">
        <v>66</v>
      </c>
      <c r="C14" s="188">
        <v>0</v>
      </c>
      <c r="D14" s="188">
        <v>5490</v>
      </c>
      <c r="E14" s="188">
        <v>0</v>
      </c>
      <c r="F14" s="188">
        <v>0</v>
      </c>
      <c r="G14" s="188">
        <v>2238243</v>
      </c>
      <c r="H14" s="188">
        <v>0</v>
      </c>
      <c r="I14" s="188">
        <v>2243733</v>
      </c>
    </row>
    <row r="15" spans="1:9">
      <c r="A15" s="183" t="s">
        <v>28</v>
      </c>
      <c r="B15" s="184" t="s">
        <v>67</v>
      </c>
      <c r="C15" s="185">
        <v>0</v>
      </c>
      <c r="D15" s="185">
        <v>4002404</v>
      </c>
      <c r="E15" s="185">
        <v>22296</v>
      </c>
      <c r="F15" s="185">
        <v>0</v>
      </c>
      <c r="G15" s="185">
        <v>2238243</v>
      </c>
      <c r="H15" s="185">
        <v>0</v>
      </c>
      <c r="I15" s="185">
        <v>6262943</v>
      </c>
    </row>
    <row r="16" spans="1:9">
      <c r="A16" s="183" t="s">
        <v>29</v>
      </c>
      <c r="B16" s="184" t="s">
        <v>68</v>
      </c>
      <c r="C16" s="185">
        <v>15677</v>
      </c>
      <c r="D16" s="185">
        <v>49202648</v>
      </c>
      <c r="E16" s="185">
        <v>1014412</v>
      </c>
      <c r="F16" s="185">
        <v>0</v>
      </c>
      <c r="G16" s="185">
        <v>1339344</v>
      </c>
      <c r="H16" s="185">
        <v>0</v>
      </c>
      <c r="I16" s="185">
        <v>51572081</v>
      </c>
    </row>
    <row r="17" spans="1:9">
      <c r="A17" s="183" t="s">
        <v>30</v>
      </c>
      <c r="B17" s="184" t="s">
        <v>42</v>
      </c>
      <c r="C17" s="185">
        <v>14298</v>
      </c>
      <c r="D17" s="185">
        <v>4580956</v>
      </c>
      <c r="E17" s="185">
        <v>414386</v>
      </c>
      <c r="F17" s="185">
        <v>0</v>
      </c>
      <c r="G17" s="185">
        <v>0</v>
      </c>
      <c r="H17" s="185">
        <v>0</v>
      </c>
      <c r="I17" s="185">
        <v>5009640</v>
      </c>
    </row>
    <row r="18" spans="1:9">
      <c r="A18" s="186" t="s">
        <v>31</v>
      </c>
      <c r="B18" s="187" t="s">
        <v>69</v>
      </c>
      <c r="C18" s="188">
        <v>1036</v>
      </c>
      <c r="D18" s="188">
        <v>-29499</v>
      </c>
      <c r="E18" s="188">
        <v>198673</v>
      </c>
      <c r="F18" s="188">
        <v>0</v>
      </c>
      <c r="G18" s="188">
        <v>0</v>
      </c>
      <c r="H18" s="188">
        <v>0</v>
      </c>
      <c r="I18" s="188">
        <v>170210</v>
      </c>
    </row>
    <row r="19" spans="1:9">
      <c r="A19" s="186" t="s">
        <v>32</v>
      </c>
      <c r="B19" s="187" t="s">
        <v>70</v>
      </c>
      <c r="C19" s="188">
        <v>615</v>
      </c>
      <c r="D19" s="188">
        <v>32197</v>
      </c>
      <c r="E19" s="188">
        <v>4847</v>
      </c>
      <c r="F19" s="188">
        <v>0</v>
      </c>
      <c r="G19" s="188">
        <v>0</v>
      </c>
      <c r="H19" s="188">
        <v>0</v>
      </c>
      <c r="I19" s="188">
        <v>37659</v>
      </c>
    </row>
    <row r="20" spans="1:9">
      <c r="A20" s="183" t="s">
        <v>33</v>
      </c>
      <c r="B20" s="184" t="s">
        <v>71</v>
      </c>
      <c r="C20" s="185">
        <v>14719</v>
      </c>
      <c r="D20" s="185">
        <v>4519260</v>
      </c>
      <c r="E20" s="185">
        <v>608212</v>
      </c>
      <c r="F20" s="185">
        <v>0</v>
      </c>
      <c r="G20" s="185">
        <v>0</v>
      </c>
      <c r="H20" s="185">
        <v>0</v>
      </c>
      <c r="I20" s="185">
        <v>5142191</v>
      </c>
    </row>
    <row r="21" spans="1:9">
      <c r="A21" s="186" t="s">
        <v>34</v>
      </c>
      <c r="B21" s="187" t="s">
        <v>72</v>
      </c>
      <c r="C21" s="188">
        <v>614</v>
      </c>
      <c r="D21" s="188">
        <v>3558</v>
      </c>
      <c r="E21" s="188">
        <v>4305</v>
      </c>
      <c r="F21" s="188">
        <v>0</v>
      </c>
      <c r="G21" s="188">
        <v>0</v>
      </c>
      <c r="H21" s="188">
        <v>0</v>
      </c>
      <c r="I21" s="188">
        <v>8477</v>
      </c>
    </row>
    <row r="22" spans="1:9">
      <c r="A22" s="183" t="s">
        <v>35</v>
      </c>
      <c r="B22" s="184" t="s">
        <v>73</v>
      </c>
      <c r="C22" s="185">
        <v>614</v>
      </c>
      <c r="D22" s="185">
        <v>3558</v>
      </c>
      <c r="E22" s="185">
        <v>4305</v>
      </c>
      <c r="F22" s="185">
        <v>0</v>
      </c>
      <c r="G22" s="185">
        <v>0</v>
      </c>
      <c r="H22" s="185">
        <v>0</v>
      </c>
      <c r="I22" s="185">
        <v>8477</v>
      </c>
    </row>
    <row r="23" spans="1:9">
      <c r="A23" s="183" t="s">
        <v>36</v>
      </c>
      <c r="B23" s="184" t="s">
        <v>74</v>
      </c>
      <c r="C23" s="185">
        <v>15333</v>
      </c>
      <c r="D23" s="185">
        <v>4522818</v>
      </c>
      <c r="E23" s="185">
        <v>612517</v>
      </c>
      <c r="F23" s="185">
        <v>0</v>
      </c>
      <c r="G23" s="185">
        <v>0</v>
      </c>
      <c r="H23" s="185">
        <v>0</v>
      </c>
      <c r="I23" s="185">
        <v>5150668</v>
      </c>
    </row>
    <row r="24" spans="1:9">
      <c r="A24" s="183" t="s">
        <v>37</v>
      </c>
      <c r="B24" s="184" t="s">
        <v>75</v>
      </c>
      <c r="C24" s="185">
        <v>344</v>
      </c>
      <c r="D24" s="185">
        <v>44679830</v>
      </c>
      <c r="E24" s="185">
        <v>401895</v>
      </c>
      <c r="F24" s="185">
        <v>0</v>
      </c>
      <c r="G24" s="185">
        <v>1339344</v>
      </c>
      <c r="H24" s="185">
        <v>0</v>
      </c>
      <c r="I24" s="185">
        <v>46421413</v>
      </c>
    </row>
    <row r="25" spans="1:9">
      <c r="A25" s="189" t="s">
        <v>38</v>
      </c>
      <c r="B25" s="190" t="s">
        <v>43</v>
      </c>
      <c r="C25" s="191">
        <v>13597</v>
      </c>
      <c r="D25" s="191">
        <v>71384</v>
      </c>
      <c r="E25" s="191">
        <v>429695</v>
      </c>
      <c r="F25" s="191">
        <v>0</v>
      </c>
      <c r="G25" s="191">
        <v>0</v>
      </c>
      <c r="H25" s="191">
        <v>0</v>
      </c>
      <c r="I25" s="191">
        <v>514676</v>
      </c>
    </row>
    <row r="26" spans="1:9">
      <c r="A26" s="192">
        <v>27</v>
      </c>
      <c r="B26" s="193" t="s">
        <v>76</v>
      </c>
      <c r="C26" s="194">
        <f>SUM(C24/C16)*100%</f>
        <v>2.1942973783249345E-2</v>
      </c>
      <c r="D26" s="194">
        <f t="shared" ref="D26:I26" si="0">SUM(D24/D16)*100%</f>
        <v>0.90807775223805032</v>
      </c>
      <c r="E26" s="194">
        <f t="shared" si="0"/>
        <v>0.39618517919740698</v>
      </c>
      <c r="F26" s="194">
        <v>0</v>
      </c>
      <c r="G26" s="194">
        <f t="shared" si="0"/>
        <v>1</v>
      </c>
      <c r="H26" s="194">
        <v>0</v>
      </c>
      <c r="I26" s="194">
        <f t="shared" si="0"/>
        <v>0.9001268147391609</v>
      </c>
    </row>
    <row r="27" spans="1:9">
      <c r="A27" s="195">
        <v>28</v>
      </c>
      <c r="B27" s="34" t="s">
        <v>265</v>
      </c>
      <c r="C27" s="35">
        <f>SUM(C23/C16)*100%</f>
        <v>0.97805702621675061</v>
      </c>
      <c r="D27" s="35">
        <f t="shared" ref="D27:E27" si="1">SUM(D23/D16)*100%</f>
        <v>9.1922247761949724E-2</v>
      </c>
      <c r="E27" s="35">
        <f t="shared" si="1"/>
        <v>0.60381482080259308</v>
      </c>
      <c r="F27" s="35">
        <v>0</v>
      </c>
      <c r="G27" s="35">
        <f>SUM(G23/G16)*100%</f>
        <v>0</v>
      </c>
      <c r="H27" s="35">
        <v>0</v>
      </c>
      <c r="I27" s="35">
        <f>SUM(I23/I16)*100%</f>
        <v>9.987318526083909E-2</v>
      </c>
    </row>
    <row r="28" spans="1:9">
      <c r="A28" s="196">
        <v>29</v>
      </c>
      <c r="B28" s="197" t="s">
        <v>77</v>
      </c>
      <c r="C28" s="198">
        <f>SUM(C11/C16)*100%</f>
        <v>-8.6751291701218352E-3</v>
      </c>
      <c r="D28" s="198">
        <f t="shared" ref="D28:E28" si="2">SUM(D11/D16)*100%</f>
        <v>4.841552430267574E-2</v>
      </c>
      <c r="E28" s="198">
        <f t="shared" si="2"/>
        <v>0.26859500873412379</v>
      </c>
      <c r="F28" s="198">
        <v>0</v>
      </c>
      <c r="G28" s="198">
        <f>SUM(G11/G16)*100%</f>
        <v>1.8090430837783273</v>
      </c>
      <c r="H28" s="198">
        <v>0</v>
      </c>
      <c r="I28" s="198">
        <f>SUM(I11/I16)*100%</f>
        <v>9.8453133973787091E-2</v>
      </c>
    </row>
  </sheetData>
  <mergeCells count="1">
    <mergeCell ref="A1:I1"/>
  </mergeCells>
  <printOptions horizontalCentered="1"/>
  <pageMargins left="0.15748031496062992" right="0.15748031496062992" top="0.98425196850393704" bottom="0.98425196850393704" header="0.51181102362204722" footer="0.51181102362204722"/>
  <pageSetup paperSize="9" scale="90" orientation="landscape" r:id="rId1"/>
  <headerFooter>
    <oddHeader>&amp;L&amp;"-,Félkövér"&amp;8VERESEGYHÁZ VÁROS ÖNKORMÁNYZATA
MINDÖSSZESEN&amp;R&amp;"-,Félkövér"&amp;8 36.1.sz. melléklet&amp;"-,Normál"
adatok ezer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F23"/>
  <sheetViews>
    <sheetView workbookViewId="0">
      <selection activeCell="E28" sqref="E28"/>
    </sheetView>
  </sheetViews>
  <sheetFormatPr defaultRowHeight="12.75"/>
  <cols>
    <col min="1" max="1" width="12.85546875" style="169" customWidth="1"/>
    <col min="2" max="2" width="12.85546875" style="170" customWidth="1"/>
    <col min="3" max="8" width="12.85546875" style="169" customWidth="1"/>
    <col min="9" max="16384" width="9.140625" style="169"/>
  </cols>
  <sheetData>
    <row r="1" spans="1:6">
      <c r="A1" s="171" t="s">
        <v>261</v>
      </c>
      <c r="B1" s="172"/>
      <c r="F1" s="204" t="s">
        <v>279</v>
      </c>
    </row>
    <row r="2" spans="1:6">
      <c r="A2" s="171"/>
      <c r="B2" s="172"/>
      <c r="F2" s="204"/>
    </row>
    <row r="3" spans="1:6">
      <c r="B3" s="172"/>
      <c r="F3" s="176"/>
    </row>
    <row r="4" spans="1:6" ht="15" customHeight="1">
      <c r="A4" s="221" t="s">
        <v>262</v>
      </c>
      <c r="B4" s="221"/>
      <c r="C4" s="221"/>
      <c r="D4" s="221"/>
      <c r="E4" s="221"/>
      <c r="F4" s="221"/>
    </row>
    <row r="5" spans="1:6" ht="15" customHeight="1">
      <c r="A5" s="222">
        <v>42369</v>
      </c>
      <c r="B5" s="222"/>
      <c r="C5" s="222"/>
      <c r="D5" s="222"/>
      <c r="E5" s="222"/>
      <c r="F5" s="222"/>
    </row>
    <row r="6" spans="1:6" ht="15" customHeight="1">
      <c r="A6" s="177"/>
      <c r="B6" s="177"/>
      <c r="C6" s="177"/>
      <c r="D6" s="177"/>
      <c r="E6" s="177"/>
      <c r="F6" s="177"/>
    </row>
    <row r="7" spans="1:6">
      <c r="B7" s="175"/>
      <c r="F7" s="176" t="s">
        <v>263</v>
      </c>
    </row>
    <row r="8" spans="1:6">
      <c r="B8" s="175"/>
    </row>
    <row r="9" spans="1:6">
      <c r="A9" s="178"/>
      <c r="B9" s="169" t="s">
        <v>249</v>
      </c>
      <c r="E9" s="170">
        <v>5000000</v>
      </c>
    </row>
    <row r="10" spans="1:6">
      <c r="A10" s="178"/>
      <c r="B10" s="169" t="s">
        <v>249</v>
      </c>
      <c r="E10" s="170">
        <v>10000000</v>
      </c>
    </row>
    <row r="11" spans="1:6">
      <c r="A11" s="178"/>
      <c r="B11" s="169" t="s">
        <v>249</v>
      </c>
      <c r="E11" s="170">
        <v>10000000</v>
      </c>
    </row>
    <row r="12" spans="1:6">
      <c r="A12" s="178"/>
      <c r="B12" s="169" t="s">
        <v>250</v>
      </c>
      <c r="E12" s="170">
        <v>2101904</v>
      </c>
    </row>
    <row r="13" spans="1:6">
      <c r="A13" s="178"/>
      <c r="B13" s="169" t="s">
        <v>251</v>
      </c>
      <c r="E13" s="170">
        <v>2240000</v>
      </c>
    </row>
    <row r="14" spans="1:6">
      <c r="A14" s="178"/>
      <c r="B14" s="169" t="s">
        <v>252</v>
      </c>
      <c r="E14" s="170">
        <v>969850</v>
      </c>
    </row>
    <row r="15" spans="1:6">
      <c r="A15" s="178"/>
      <c r="B15" s="169" t="s">
        <v>253</v>
      </c>
      <c r="E15" s="170">
        <v>6063445</v>
      </c>
    </row>
    <row r="16" spans="1:6">
      <c r="A16" s="178"/>
      <c r="B16" s="169" t="s">
        <v>254</v>
      </c>
      <c r="E16" s="170">
        <v>1320370</v>
      </c>
    </row>
    <row r="17" spans="1:5">
      <c r="A17" s="178"/>
      <c r="B17" s="169" t="s">
        <v>255</v>
      </c>
      <c r="E17" s="170">
        <v>2758440</v>
      </c>
    </row>
    <row r="18" spans="1:5">
      <c r="A18" s="178"/>
      <c r="B18" s="169" t="s">
        <v>256</v>
      </c>
      <c r="E18" s="170">
        <v>84784284</v>
      </c>
    </row>
    <row r="19" spans="1:5">
      <c r="A19" s="178"/>
      <c r="B19" s="169" t="s">
        <v>257</v>
      </c>
      <c r="E19" s="170">
        <v>11025258</v>
      </c>
    </row>
    <row r="20" spans="1:5">
      <c r="A20" s="178"/>
      <c r="B20" s="169" t="s">
        <v>258</v>
      </c>
      <c r="E20" s="170">
        <v>3207727</v>
      </c>
    </row>
    <row r="21" spans="1:5">
      <c r="A21" s="178"/>
      <c r="B21" s="178" t="s">
        <v>259</v>
      </c>
      <c r="C21" s="178"/>
      <c r="D21" s="178"/>
      <c r="E21" s="203">
        <v>1063457</v>
      </c>
    </row>
    <row r="22" spans="1:5">
      <c r="A22" s="178"/>
      <c r="B22" s="173" t="s">
        <v>272</v>
      </c>
      <c r="C22" s="173"/>
      <c r="D22" s="173"/>
      <c r="E22" s="174">
        <v>355600</v>
      </c>
    </row>
    <row r="23" spans="1:5">
      <c r="A23" s="179"/>
      <c r="B23" s="171" t="s">
        <v>260</v>
      </c>
      <c r="E23" s="172">
        <f>SUM(E9:E22)</f>
        <v>140890335</v>
      </c>
    </row>
  </sheetData>
  <mergeCells count="2">
    <mergeCell ref="A4:F4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AF80"/>
  <sheetViews>
    <sheetView zoomScaleNormal="100" workbookViewId="0">
      <pane xSplit="1" ySplit="2" topLeftCell="I3" activePane="bottomRight" state="frozen"/>
      <selection pane="topRight" activeCell="B1" sqref="B1"/>
      <selection pane="bottomLeft" activeCell="A3" sqref="A3"/>
      <selection pane="bottomRight" activeCell="M45" sqref="M45"/>
    </sheetView>
  </sheetViews>
  <sheetFormatPr defaultColWidth="26.140625" defaultRowHeight="12.75"/>
  <cols>
    <col min="1" max="1" width="25.85546875" style="46" customWidth="1"/>
    <col min="2" max="2" width="6.7109375" style="80" bestFit="1" customWidth="1"/>
    <col min="3" max="3" width="11.140625" style="81" bestFit="1" customWidth="1"/>
    <col min="4" max="4" width="10.42578125" style="81" bestFit="1" customWidth="1"/>
    <col min="5" max="5" width="11.140625" style="81" bestFit="1" customWidth="1"/>
    <col min="6" max="6" width="9.28515625" style="81" bestFit="1" customWidth="1"/>
    <col min="7" max="7" width="8.5703125" style="81" bestFit="1" customWidth="1"/>
    <col min="8" max="8" width="9.28515625" style="81" bestFit="1" customWidth="1"/>
    <col min="9" max="9" width="10.42578125" style="81" bestFit="1" customWidth="1"/>
    <col min="10" max="10" width="9.28515625" style="81" bestFit="1" customWidth="1"/>
    <col min="11" max="11" width="10.42578125" style="82" bestFit="1" customWidth="1"/>
    <col min="12" max="14" width="9.28515625" style="46" bestFit="1" customWidth="1"/>
    <col min="15" max="16" width="8.5703125" style="46" bestFit="1" customWidth="1"/>
    <col min="17" max="17" width="5.28515625" style="46" bestFit="1" customWidth="1"/>
    <col min="18" max="21" width="9.28515625" style="46" bestFit="1" customWidth="1"/>
    <col min="22" max="22" width="8.5703125" style="46" bestFit="1" customWidth="1"/>
    <col min="23" max="23" width="9.28515625" style="46" bestFit="1" customWidth="1"/>
    <col min="24" max="26" width="7.85546875" style="46" bestFit="1" customWidth="1"/>
    <col min="27" max="27" width="9.28515625" style="46" bestFit="1" customWidth="1"/>
    <col min="28" max="28" width="9.5703125" style="46" customWidth="1"/>
    <col min="29" max="29" width="8.85546875" style="46" customWidth="1"/>
    <col min="30" max="30" width="11.140625" style="46" bestFit="1" customWidth="1"/>
    <col min="31" max="31" width="10.42578125" style="46" bestFit="1" customWidth="1"/>
    <col min="32" max="32" width="11.140625" style="46" bestFit="1" customWidth="1"/>
    <col min="33" max="16384" width="26.140625" style="46"/>
  </cols>
  <sheetData>
    <row r="1" spans="1:32" s="36" customFormat="1" ht="13.5">
      <c r="A1" s="226" t="s">
        <v>16</v>
      </c>
      <c r="B1" s="227" t="s">
        <v>78</v>
      </c>
      <c r="C1" s="228" t="s">
        <v>79</v>
      </c>
      <c r="D1" s="228"/>
      <c r="E1" s="228"/>
      <c r="F1" s="228" t="s">
        <v>80</v>
      </c>
      <c r="G1" s="228"/>
      <c r="H1" s="228"/>
      <c r="I1" s="228" t="s">
        <v>81</v>
      </c>
      <c r="J1" s="228"/>
      <c r="K1" s="228"/>
      <c r="L1" s="223" t="s">
        <v>82</v>
      </c>
      <c r="M1" s="223"/>
      <c r="N1" s="223"/>
      <c r="O1" s="223" t="s">
        <v>83</v>
      </c>
      <c r="P1" s="223"/>
      <c r="Q1" s="223"/>
      <c r="R1" s="223" t="s">
        <v>84</v>
      </c>
      <c r="S1" s="223"/>
      <c r="T1" s="223"/>
      <c r="U1" s="223" t="s">
        <v>85</v>
      </c>
      <c r="V1" s="223"/>
      <c r="W1" s="223"/>
      <c r="X1" s="223" t="s">
        <v>266</v>
      </c>
      <c r="Y1" s="223"/>
      <c r="Z1" s="223"/>
      <c r="AA1" s="223" t="s">
        <v>86</v>
      </c>
      <c r="AB1" s="223"/>
      <c r="AC1" s="223"/>
      <c r="AD1" s="224" t="s">
        <v>87</v>
      </c>
      <c r="AE1" s="224"/>
      <c r="AF1" s="225"/>
    </row>
    <row r="2" spans="1:32" s="36" customFormat="1" ht="15" customHeight="1">
      <c r="A2" s="226"/>
      <c r="B2" s="227"/>
      <c r="C2" s="37" t="s">
        <v>88</v>
      </c>
      <c r="D2" s="37" t="s">
        <v>89</v>
      </c>
      <c r="E2" s="37" t="s">
        <v>90</v>
      </c>
      <c r="F2" s="37" t="s">
        <v>88</v>
      </c>
      <c r="G2" s="37" t="s">
        <v>89</v>
      </c>
      <c r="H2" s="37" t="s">
        <v>90</v>
      </c>
      <c r="I2" s="37" t="s">
        <v>88</v>
      </c>
      <c r="J2" s="37" t="s">
        <v>89</v>
      </c>
      <c r="K2" s="37" t="s">
        <v>90</v>
      </c>
      <c r="L2" s="37" t="s">
        <v>88</v>
      </c>
      <c r="M2" s="37" t="s">
        <v>89</v>
      </c>
      <c r="N2" s="37" t="s">
        <v>90</v>
      </c>
      <c r="O2" s="37" t="s">
        <v>88</v>
      </c>
      <c r="P2" s="37" t="s">
        <v>89</v>
      </c>
      <c r="Q2" s="37" t="s">
        <v>90</v>
      </c>
      <c r="R2" s="37" t="s">
        <v>88</v>
      </c>
      <c r="S2" s="37" t="s">
        <v>89</v>
      </c>
      <c r="T2" s="37" t="s">
        <v>90</v>
      </c>
      <c r="U2" s="37" t="s">
        <v>88</v>
      </c>
      <c r="V2" s="37" t="s">
        <v>89</v>
      </c>
      <c r="W2" s="37" t="s">
        <v>90</v>
      </c>
      <c r="X2" s="168" t="s">
        <v>88</v>
      </c>
      <c r="Y2" s="168" t="s">
        <v>89</v>
      </c>
      <c r="Z2" s="168" t="s">
        <v>90</v>
      </c>
      <c r="AA2" s="37" t="s">
        <v>88</v>
      </c>
      <c r="AB2" s="37" t="s">
        <v>89</v>
      </c>
      <c r="AC2" s="37" t="s">
        <v>90</v>
      </c>
      <c r="AD2" s="37" t="s">
        <v>88</v>
      </c>
      <c r="AE2" s="37" t="s">
        <v>89</v>
      </c>
      <c r="AF2" s="38" t="s">
        <v>90</v>
      </c>
    </row>
    <row r="3" spans="1:32">
      <c r="A3" s="39" t="s">
        <v>91</v>
      </c>
      <c r="B3" s="40" t="s">
        <v>92</v>
      </c>
      <c r="C3" s="41">
        <v>2013104</v>
      </c>
      <c r="D3" s="41">
        <v>1770447</v>
      </c>
      <c r="E3" s="41">
        <f t="shared" ref="E3" si="0">SUM(C3-D3)</f>
        <v>242657</v>
      </c>
      <c r="F3" s="41"/>
      <c r="G3" s="41"/>
      <c r="H3" s="42">
        <f t="shared" ref="H3" si="1">SUM(F3-G3)</f>
        <v>0</v>
      </c>
      <c r="I3" s="41"/>
      <c r="J3" s="41"/>
      <c r="K3" s="43">
        <f t="shared" ref="K3:K34" si="2">SUM(I3-J3)</f>
        <v>0</v>
      </c>
      <c r="L3" s="41"/>
      <c r="M3" s="41"/>
      <c r="N3" s="41">
        <f t="shared" ref="N3" si="3">SUM(L3-M3)</f>
        <v>0</v>
      </c>
      <c r="O3" s="41"/>
      <c r="P3" s="41"/>
      <c r="Q3" s="41">
        <f t="shared" ref="Q3" si="4">SUM(O3-P3)</f>
        <v>0</v>
      </c>
      <c r="R3" s="41"/>
      <c r="S3" s="41"/>
      <c r="T3" s="41">
        <f t="shared" ref="T3" si="5">SUM(R3-S3)</f>
        <v>0</v>
      </c>
      <c r="U3" s="41"/>
      <c r="V3" s="41"/>
      <c r="W3" s="41">
        <f t="shared" ref="W3" si="6">SUM(U3-V3)</f>
        <v>0</v>
      </c>
      <c r="X3" s="41"/>
      <c r="Y3" s="41"/>
      <c r="Z3" s="41">
        <f t="shared" ref="Z3" si="7">SUM(X3-Y3)</f>
        <v>0</v>
      </c>
      <c r="AA3" s="41">
        <v>2576000</v>
      </c>
      <c r="AB3" s="41">
        <v>2474000</v>
      </c>
      <c r="AC3" s="41">
        <f t="shared" ref="AC3" si="8">SUM(AA3-AB3)</f>
        <v>102000</v>
      </c>
      <c r="AD3" s="44">
        <f>SUM(C3,F3,I3,L3,O3,R3,U3,X3,AA3)</f>
        <v>4589104</v>
      </c>
      <c r="AE3" s="44">
        <f t="shared" ref="AE3:AF3" si="9">SUM(D3,G3,J3,M3,P3,S3,V3,Y3,AB3)</f>
        <v>4244447</v>
      </c>
      <c r="AF3" s="44">
        <f t="shared" si="9"/>
        <v>344657</v>
      </c>
    </row>
    <row r="4" spans="1:32" s="51" customFormat="1" ht="13.5">
      <c r="A4" s="47" t="s">
        <v>93</v>
      </c>
      <c r="B4" s="48"/>
      <c r="C4" s="49">
        <f>SUM(C3)</f>
        <v>2013104</v>
      </c>
      <c r="D4" s="49">
        <f t="shared" ref="D4:W4" si="10">SUM(D3)</f>
        <v>1770447</v>
      </c>
      <c r="E4" s="49">
        <f t="shared" si="10"/>
        <v>242657</v>
      </c>
      <c r="F4" s="49">
        <f t="shared" si="10"/>
        <v>0</v>
      </c>
      <c r="G4" s="49">
        <f t="shared" si="10"/>
        <v>0</v>
      </c>
      <c r="H4" s="49">
        <f t="shared" si="10"/>
        <v>0</v>
      </c>
      <c r="I4" s="49">
        <f t="shared" si="10"/>
        <v>0</v>
      </c>
      <c r="J4" s="49">
        <f t="shared" si="10"/>
        <v>0</v>
      </c>
      <c r="K4" s="50">
        <f t="shared" si="10"/>
        <v>0</v>
      </c>
      <c r="L4" s="49">
        <f t="shared" si="10"/>
        <v>0</v>
      </c>
      <c r="M4" s="49">
        <f t="shared" si="10"/>
        <v>0</v>
      </c>
      <c r="N4" s="49">
        <f t="shared" si="10"/>
        <v>0</v>
      </c>
      <c r="O4" s="49">
        <f t="shared" si="10"/>
        <v>0</v>
      </c>
      <c r="P4" s="49">
        <f t="shared" si="10"/>
        <v>0</v>
      </c>
      <c r="Q4" s="49">
        <f t="shared" si="10"/>
        <v>0</v>
      </c>
      <c r="R4" s="49">
        <f t="shared" si="10"/>
        <v>0</v>
      </c>
      <c r="S4" s="49">
        <f t="shared" si="10"/>
        <v>0</v>
      </c>
      <c r="T4" s="49">
        <f t="shared" si="10"/>
        <v>0</v>
      </c>
      <c r="U4" s="49">
        <f t="shared" si="10"/>
        <v>0</v>
      </c>
      <c r="V4" s="49">
        <f t="shared" si="10"/>
        <v>0</v>
      </c>
      <c r="W4" s="49">
        <f t="shared" si="10"/>
        <v>0</v>
      </c>
      <c r="X4" s="49">
        <f t="shared" ref="X4:AD4" si="11">SUM(X3)</f>
        <v>0</v>
      </c>
      <c r="Y4" s="49">
        <f t="shared" si="11"/>
        <v>0</v>
      </c>
      <c r="Z4" s="49">
        <f t="shared" si="11"/>
        <v>0</v>
      </c>
      <c r="AA4" s="49">
        <f t="shared" si="11"/>
        <v>2576000</v>
      </c>
      <c r="AB4" s="49">
        <f t="shared" si="11"/>
        <v>2474000</v>
      </c>
      <c r="AC4" s="49">
        <f t="shared" si="11"/>
        <v>102000</v>
      </c>
      <c r="AD4" s="49">
        <f t="shared" si="11"/>
        <v>4589104</v>
      </c>
      <c r="AE4" s="49">
        <f t="shared" ref="AE4:AF4" si="12">SUM(AE3)</f>
        <v>4244447</v>
      </c>
      <c r="AF4" s="49">
        <f t="shared" si="12"/>
        <v>344657</v>
      </c>
    </row>
    <row r="5" spans="1:32">
      <c r="A5" s="39" t="s">
        <v>94</v>
      </c>
      <c r="B5" s="40" t="s">
        <v>95</v>
      </c>
      <c r="C5" s="41">
        <v>11088097</v>
      </c>
      <c r="D5" s="41">
        <v>11088097</v>
      </c>
      <c r="E5" s="41">
        <f t="shared" ref="E5:E31" si="13">SUM(C5-D5)</f>
        <v>0</v>
      </c>
      <c r="F5" s="41"/>
      <c r="G5" s="41"/>
      <c r="H5" s="42">
        <f t="shared" ref="H5:H24" si="14">SUM(F5-G5)</f>
        <v>0</v>
      </c>
      <c r="I5" s="41"/>
      <c r="J5" s="41"/>
      <c r="K5" s="43">
        <f t="shared" si="2"/>
        <v>0</v>
      </c>
      <c r="L5" s="41"/>
      <c r="M5" s="41"/>
      <c r="N5" s="41">
        <f t="shared" ref="N5:N24" si="15">SUM(L5-M5)</f>
        <v>0</v>
      </c>
      <c r="O5" s="41"/>
      <c r="P5" s="41"/>
      <c r="Q5" s="41">
        <f t="shared" ref="Q5" si="16">SUM(O5-P5)</f>
        <v>0</v>
      </c>
      <c r="R5" s="41"/>
      <c r="S5" s="41"/>
      <c r="T5" s="41">
        <f t="shared" ref="T5:T24" si="17">SUM(R5-S5)</f>
        <v>0</v>
      </c>
      <c r="U5" s="41"/>
      <c r="V5" s="41"/>
      <c r="W5" s="41">
        <f t="shared" ref="W5:W24" si="18">SUM(U5-V5)</f>
        <v>0</v>
      </c>
      <c r="X5" s="41"/>
      <c r="Y5" s="41"/>
      <c r="Z5" s="41">
        <f t="shared" ref="Z5" si="19">SUM(X5-Y5)</f>
        <v>0</v>
      </c>
      <c r="AA5" s="41"/>
      <c r="AB5" s="41"/>
      <c r="AC5" s="41">
        <f t="shared" ref="AC5" si="20">SUM(AA5-AB5)</f>
        <v>0</v>
      </c>
      <c r="AD5" s="44">
        <f>SUM(C5,F5,I5,L5,O5,R5,U5,X5,AA5)</f>
        <v>11088097</v>
      </c>
      <c r="AE5" s="44">
        <f t="shared" ref="AE5" si="21">SUM(D5,G5,J5,M5,P5,S5,V5,Y5,AB5)</f>
        <v>11088097</v>
      </c>
      <c r="AF5" s="44">
        <f t="shared" ref="AF5" si="22">SUM(E5,H5,K5,N5,Q5,T5,W5,Z5,AC5)</f>
        <v>0</v>
      </c>
    </row>
    <row r="6" spans="1:32" s="51" customFormat="1" ht="13.5">
      <c r="A6" s="47" t="s">
        <v>96</v>
      </c>
      <c r="B6" s="48"/>
      <c r="C6" s="49">
        <f>SUM(C5)</f>
        <v>11088097</v>
      </c>
      <c r="D6" s="49">
        <f t="shared" ref="D6:AB6" si="23">SUM(D5)</f>
        <v>11088097</v>
      </c>
      <c r="E6" s="49">
        <f t="shared" si="23"/>
        <v>0</v>
      </c>
      <c r="F6" s="49">
        <f t="shared" si="23"/>
        <v>0</v>
      </c>
      <c r="G6" s="49">
        <f t="shared" si="23"/>
        <v>0</v>
      </c>
      <c r="H6" s="49">
        <f t="shared" si="23"/>
        <v>0</v>
      </c>
      <c r="I6" s="49">
        <f t="shared" si="23"/>
        <v>0</v>
      </c>
      <c r="J6" s="49">
        <f t="shared" si="23"/>
        <v>0</v>
      </c>
      <c r="K6" s="50">
        <f t="shared" si="23"/>
        <v>0</v>
      </c>
      <c r="L6" s="49">
        <f t="shared" si="23"/>
        <v>0</v>
      </c>
      <c r="M6" s="49">
        <f t="shared" si="23"/>
        <v>0</v>
      </c>
      <c r="N6" s="49">
        <f t="shared" si="23"/>
        <v>0</v>
      </c>
      <c r="O6" s="49">
        <f t="shared" si="23"/>
        <v>0</v>
      </c>
      <c r="P6" s="49">
        <f t="shared" si="23"/>
        <v>0</v>
      </c>
      <c r="Q6" s="49">
        <f t="shared" si="23"/>
        <v>0</v>
      </c>
      <c r="R6" s="49">
        <f t="shared" si="23"/>
        <v>0</v>
      </c>
      <c r="S6" s="49">
        <f t="shared" si="23"/>
        <v>0</v>
      </c>
      <c r="T6" s="49">
        <f t="shared" si="23"/>
        <v>0</v>
      </c>
      <c r="U6" s="49">
        <f t="shared" si="23"/>
        <v>0</v>
      </c>
      <c r="V6" s="49">
        <f t="shared" si="23"/>
        <v>0</v>
      </c>
      <c r="W6" s="49">
        <f t="shared" si="23"/>
        <v>0</v>
      </c>
      <c r="X6" s="49">
        <f t="shared" ref="X6:Y6" si="24">SUM(X5)</f>
        <v>0</v>
      </c>
      <c r="Y6" s="49">
        <f t="shared" si="24"/>
        <v>0</v>
      </c>
      <c r="Z6" s="49">
        <f>SUM(X6-Y6)</f>
        <v>0</v>
      </c>
      <c r="AA6" s="49">
        <f t="shared" si="23"/>
        <v>0</v>
      </c>
      <c r="AB6" s="49">
        <f t="shared" si="23"/>
        <v>0</v>
      </c>
      <c r="AC6" s="49">
        <f>SUM(AA6-AB6)</f>
        <v>0</v>
      </c>
      <c r="AD6" s="49">
        <f>SUM(AD5)</f>
        <v>11088097</v>
      </c>
      <c r="AE6" s="49">
        <f t="shared" ref="AE6:AF6" si="25">SUM(AE5)</f>
        <v>11088097</v>
      </c>
      <c r="AF6" s="49">
        <f t="shared" si="25"/>
        <v>0</v>
      </c>
    </row>
    <row r="7" spans="1:32" s="57" customFormat="1" ht="13.5">
      <c r="A7" s="52" t="s">
        <v>210</v>
      </c>
      <c r="B7" s="53"/>
      <c r="C7" s="206">
        <f>SUM(C6,C4)</f>
        <v>13101201</v>
      </c>
      <c r="D7" s="206">
        <f t="shared" ref="D7:AC7" si="26">SUM(D6,D4)</f>
        <v>12858544</v>
      </c>
      <c r="E7" s="206">
        <f t="shared" si="26"/>
        <v>242657</v>
      </c>
      <c r="F7" s="206">
        <f t="shared" si="26"/>
        <v>0</v>
      </c>
      <c r="G7" s="206">
        <f t="shared" si="26"/>
        <v>0</v>
      </c>
      <c r="H7" s="206">
        <f t="shared" si="26"/>
        <v>0</v>
      </c>
      <c r="I7" s="54">
        <f t="shared" si="26"/>
        <v>0</v>
      </c>
      <c r="J7" s="54">
        <f t="shared" si="26"/>
        <v>0</v>
      </c>
      <c r="K7" s="55">
        <f t="shared" si="26"/>
        <v>0</v>
      </c>
      <c r="L7" s="54">
        <f t="shared" si="26"/>
        <v>0</v>
      </c>
      <c r="M7" s="54">
        <f t="shared" si="26"/>
        <v>0</v>
      </c>
      <c r="N7" s="54">
        <f t="shared" si="26"/>
        <v>0</v>
      </c>
      <c r="O7" s="54">
        <f t="shared" si="26"/>
        <v>0</v>
      </c>
      <c r="P7" s="54">
        <f t="shared" si="26"/>
        <v>0</v>
      </c>
      <c r="Q7" s="54">
        <f t="shared" si="26"/>
        <v>0</v>
      </c>
      <c r="R7" s="54">
        <f t="shared" si="26"/>
        <v>0</v>
      </c>
      <c r="S7" s="54">
        <f t="shared" si="26"/>
        <v>0</v>
      </c>
      <c r="T7" s="54">
        <f t="shared" si="26"/>
        <v>0</v>
      </c>
      <c r="U7" s="54">
        <f t="shared" si="26"/>
        <v>0</v>
      </c>
      <c r="V7" s="54">
        <f t="shared" si="26"/>
        <v>0</v>
      </c>
      <c r="W7" s="54">
        <f t="shared" si="26"/>
        <v>0</v>
      </c>
      <c r="X7" s="54">
        <f t="shared" ref="X7:Z7" si="27">SUM(X6,X4)</f>
        <v>0</v>
      </c>
      <c r="Y7" s="54">
        <f t="shared" si="27"/>
        <v>0</v>
      </c>
      <c r="Z7" s="54">
        <f t="shared" si="27"/>
        <v>0</v>
      </c>
      <c r="AA7" s="54">
        <f t="shared" si="26"/>
        <v>2576000</v>
      </c>
      <c r="AB7" s="54">
        <f t="shared" si="26"/>
        <v>2474000</v>
      </c>
      <c r="AC7" s="54">
        <f t="shared" si="26"/>
        <v>102000</v>
      </c>
      <c r="AD7" s="54">
        <f>SUM(AD6,AD4)</f>
        <v>15677201</v>
      </c>
      <c r="AE7" s="54">
        <f t="shared" ref="AE7:AF7" si="28">SUM(AE6,AE4)</f>
        <v>15332544</v>
      </c>
      <c r="AF7" s="54">
        <f t="shared" si="28"/>
        <v>344657</v>
      </c>
    </row>
    <row r="8" spans="1:32">
      <c r="A8" s="58" t="s">
        <v>97</v>
      </c>
      <c r="B8" s="59" t="s">
        <v>98</v>
      </c>
      <c r="C8" s="60">
        <v>11085803777</v>
      </c>
      <c r="D8" s="60"/>
      <c r="E8" s="60">
        <f t="shared" si="13"/>
        <v>11085803777</v>
      </c>
      <c r="F8" s="60"/>
      <c r="G8" s="60"/>
      <c r="H8" s="61">
        <f t="shared" si="14"/>
        <v>0</v>
      </c>
      <c r="I8" s="60">
        <v>101423000</v>
      </c>
      <c r="J8" s="60"/>
      <c r="K8" s="62">
        <f t="shared" si="2"/>
        <v>101423000</v>
      </c>
      <c r="L8" s="60">
        <v>7776000</v>
      </c>
      <c r="M8" s="60">
        <v>0</v>
      </c>
      <c r="N8" s="60">
        <f t="shared" si="15"/>
        <v>7776000</v>
      </c>
      <c r="O8" s="60"/>
      <c r="P8" s="60"/>
      <c r="Q8" s="60">
        <f t="shared" ref="Q8:Q24" si="29">SUM(O8-P8)</f>
        <v>0</v>
      </c>
      <c r="R8" s="60"/>
      <c r="S8" s="60"/>
      <c r="T8" s="60">
        <f t="shared" si="17"/>
        <v>0</v>
      </c>
      <c r="U8" s="60"/>
      <c r="V8" s="60"/>
      <c r="W8" s="60">
        <f t="shared" si="18"/>
        <v>0</v>
      </c>
      <c r="X8" s="60"/>
      <c r="Y8" s="60"/>
      <c r="Z8" s="60">
        <f t="shared" ref="Z8:Z24" si="30">SUM(X8-Y8)</f>
        <v>0</v>
      </c>
      <c r="AA8" s="60"/>
      <c r="AB8" s="60"/>
      <c r="AC8" s="60">
        <f t="shared" ref="AC8:AC24" si="31">SUM(AA8-AB8)</f>
        <v>0</v>
      </c>
      <c r="AD8" s="44">
        <f t="shared" ref="AD8:AD24" si="32">SUM(C8,F8,I8,L8,O8,R8,U8,X8,AA8)</f>
        <v>11195002777</v>
      </c>
      <c r="AE8" s="44">
        <f t="shared" ref="AE8:AE24" si="33">SUM(D8,G8,J8,M8,P8,S8,V8,Y8,AB8)</f>
        <v>0</v>
      </c>
      <c r="AF8" s="44">
        <f t="shared" ref="AF8:AF24" si="34">SUM(E8,H8,K8,N8,Q8,T8,W8,Z8,AC8)</f>
        <v>11195002777</v>
      </c>
    </row>
    <row r="9" spans="1:32">
      <c r="A9" s="65" t="s">
        <v>99</v>
      </c>
      <c r="B9" s="66" t="s">
        <v>100</v>
      </c>
      <c r="C9" s="67">
        <v>8110800</v>
      </c>
      <c r="D9" s="67"/>
      <c r="E9" s="67">
        <f t="shared" si="13"/>
        <v>8110800</v>
      </c>
      <c r="F9" s="67"/>
      <c r="G9" s="67"/>
      <c r="H9" s="68">
        <f t="shared" si="14"/>
        <v>0</v>
      </c>
      <c r="I9" s="67">
        <v>724000</v>
      </c>
      <c r="J9" s="67"/>
      <c r="K9" s="69">
        <f t="shared" si="2"/>
        <v>724000</v>
      </c>
      <c r="L9" s="67"/>
      <c r="M9" s="67"/>
      <c r="N9" s="67">
        <f t="shared" si="15"/>
        <v>0</v>
      </c>
      <c r="O9" s="67"/>
      <c r="P9" s="67"/>
      <c r="Q9" s="67">
        <f t="shared" si="29"/>
        <v>0</v>
      </c>
      <c r="R9" s="67"/>
      <c r="S9" s="67"/>
      <c r="T9" s="67">
        <f t="shared" si="17"/>
        <v>0</v>
      </c>
      <c r="U9" s="67"/>
      <c r="V9" s="67"/>
      <c r="W9" s="67">
        <f t="shared" si="18"/>
        <v>0</v>
      </c>
      <c r="X9" s="67"/>
      <c r="Y9" s="67"/>
      <c r="Z9" s="67">
        <f t="shared" si="30"/>
        <v>0</v>
      </c>
      <c r="AA9" s="67"/>
      <c r="AB9" s="67"/>
      <c r="AC9" s="67">
        <f t="shared" si="31"/>
        <v>0</v>
      </c>
      <c r="AD9" s="44">
        <f t="shared" si="32"/>
        <v>8834800</v>
      </c>
      <c r="AE9" s="44">
        <f t="shared" si="33"/>
        <v>0</v>
      </c>
      <c r="AF9" s="44">
        <f t="shared" si="34"/>
        <v>8834800</v>
      </c>
    </row>
    <row r="10" spans="1:32">
      <c r="A10" s="65" t="s">
        <v>101</v>
      </c>
      <c r="B10" s="66" t="s">
        <v>102</v>
      </c>
      <c r="C10" s="67">
        <v>8482150769</v>
      </c>
      <c r="D10" s="67"/>
      <c r="E10" s="67">
        <f t="shared" si="13"/>
        <v>8482150769</v>
      </c>
      <c r="F10" s="67"/>
      <c r="G10" s="67"/>
      <c r="H10" s="68">
        <f t="shared" si="14"/>
        <v>0</v>
      </c>
      <c r="I10" s="67">
        <v>60519000</v>
      </c>
      <c r="J10" s="67"/>
      <c r="K10" s="69">
        <f t="shared" si="2"/>
        <v>60519000</v>
      </c>
      <c r="L10" s="67"/>
      <c r="M10" s="67"/>
      <c r="N10" s="67">
        <f t="shared" si="15"/>
        <v>0</v>
      </c>
      <c r="O10" s="67"/>
      <c r="P10" s="67"/>
      <c r="Q10" s="67">
        <f t="shared" si="29"/>
        <v>0</v>
      </c>
      <c r="R10" s="67"/>
      <c r="S10" s="67"/>
      <c r="T10" s="67">
        <f t="shared" si="17"/>
        <v>0</v>
      </c>
      <c r="U10" s="67"/>
      <c r="V10" s="67"/>
      <c r="W10" s="67">
        <f t="shared" si="18"/>
        <v>0</v>
      </c>
      <c r="X10" s="67"/>
      <c r="Y10" s="67"/>
      <c r="Z10" s="67">
        <f t="shared" si="30"/>
        <v>0</v>
      </c>
      <c r="AA10" s="67"/>
      <c r="AB10" s="67"/>
      <c r="AC10" s="67">
        <f t="shared" si="31"/>
        <v>0</v>
      </c>
      <c r="AD10" s="44">
        <f t="shared" si="32"/>
        <v>8542669769</v>
      </c>
      <c r="AE10" s="44">
        <f t="shared" si="33"/>
        <v>0</v>
      </c>
      <c r="AF10" s="44">
        <f t="shared" si="34"/>
        <v>8542669769</v>
      </c>
    </row>
    <row r="11" spans="1:32">
      <c r="A11" s="65" t="s">
        <v>103</v>
      </c>
      <c r="B11" s="66" t="s">
        <v>104</v>
      </c>
      <c r="C11" s="67"/>
      <c r="D11" s="67"/>
      <c r="E11" s="67"/>
      <c r="F11" s="67"/>
      <c r="G11" s="67"/>
      <c r="H11" s="68">
        <f t="shared" si="14"/>
        <v>0</v>
      </c>
      <c r="I11" s="67">
        <v>152865000</v>
      </c>
      <c r="J11" s="67"/>
      <c r="K11" s="69">
        <f t="shared" si="2"/>
        <v>152865000</v>
      </c>
      <c r="L11" s="67"/>
      <c r="M11" s="67"/>
      <c r="N11" s="67">
        <f t="shared" si="15"/>
        <v>0</v>
      </c>
      <c r="O11" s="67"/>
      <c r="P11" s="67"/>
      <c r="Q11" s="67">
        <f t="shared" si="29"/>
        <v>0</v>
      </c>
      <c r="R11" s="67"/>
      <c r="S11" s="67"/>
      <c r="T11" s="67">
        <f t="shared" si="17"/>
        <v>0</v>
      </c>
      <c r="U11" s="67"/>
      <c r="V11" s="67"/>
      <c r="W11" s="67">
        <f t="shared" si="18"/>
        <v>0</v>
      </c>
      <c r="X11" s="67"/>
      <c r="Y11" s="67"/>
      <c r="Z11" s="67">
        <f t="shared" si="30"/>
        <v>0</v>
      </c>
      <c r="AA11" s="67"/>
      <c r="AB11" s="67"/>
      <c r="AC11" s="67">
        <f t="shared" si="31"/>
        <v>0</v>
      </c>
      <c r="AD11" s="44">
        <f t="shared" si="32"/>
        <v>152865000</v>
      </c>
      <c r="AE11" s="44">
        <f t="shared" si="33"/>
        <v>0</v>
      </c>
      <c r="AF11" s="44">
        <f t="shared" si="34"/>
        <v>152865000</v>
      </c>
    </row>
    <row r="12" spans="1:32">
      <c r="A12" s="65" t="s">
        <v>105</v>
      </c>
      <c r="B12" s="66" t="s">
        <v>106</v>
      </c>
      <c r="C12" s="67">
        <v>605626770</v>
      </c>
      <c r="D12" s="67"/>
      <c r="E12" s="67">
        <f t="shared" si="13"/>
        <v>605626770</v>
      </c>
      <c r="F12" s="67"/>
      <c r="G12" s="67"/>
      <c r="H12" s="68">
        <f t="shared" si="14"/>
        <v>0</v>
      </c>
      <c r="I12" s="67">
        <v>38354422</v>
      </c>
      <c r="J12" s="67"/>
      <c r="K12" s="69">
        <f t="shared" si="2"/>
        <v>38354422</v>
      </c>
      <c r="L12" s="67"/>
      <c r="M12" s="67"/>
      <c r="N12" s="67">
        <f t="shared" si="15"/>
        <v>0</v>
      </c>
      <c r="O12" s="67"/>
      <c r="P12" s="67"/>
      <c r="Q12" s="67">
        <f t="shared" si="29"/>
        <v>0</v>
      </c>
      <c r="R12" s="67"/>
      <c r="S12" s="67"/>
      <c r="T12" s="67">
        <f t="shared" si="17"/>
        <v>0</v>
      </c>
      <c r="U12" s="67"/>
      <c r="V12" s="67"/>
      <c r="W12" s="67">
        <f t="shared" si="18"/>
        <v>0</v>
      </c>
      <c r="X12" s="67"/>
      <c r="Y12" s="67"/>
      <c r="Z12" s="67">
        <f t="shared" si="30"/>
        <v>0</v>
      </c>
      <c r="AA12" s="67"/>
      <c r="AB12" s="67"/>
      <c r="AC12" s="67">
        <f t="shared" si="31"/>
        <v>0</v>
      </c>
      <c r="AD12" s="44">
        <f t="shared" si="32"/>
        <v>643981192</v>
      </c>
      <c r="AE12" s="44">
        <f t="shared" si="33"/>
        <v>0</v>
      </c>
      <c r="AF12" s="44">
        <f t="shared" si="34"/>
        <v>643981192</v>
      </c>
    </row>
    <row r="13" spans="1:32">
      <c r="A13" s="65" t="s">
        <v>107</v>
      </c>
      <c r="B13" s="66" t="s">
        <v>108</v>
      </c>
      <c r="C13" s="67">
        <v>195514000</v>
      </c>
      <c r="D13" s="67"/>
      <c r="E13" s="67">
        <f t="shared" si="13"/>
        <v>195514000</v>
      </c>
      <c r="F13" s="67">
        <v>70039000</v>
      </c>
      <c r="G13" s="67"/>
      <c r="H13" s="68">
        <f t="shared" si="14"/>
        <v>70039000</v>
      </c>
      <c r="I13" s="67">
        <v>630233000</v>
      </c>
      <c r="J13" s="67"/>
      <c r="K13" s="69">
        <f t="shared" si="2"/>
        <v>630233000</v>
      </c>
      <c r="L13" s="67">
        <v>133390000</v>
      </c>
      <c r="M13" s="67"/>
      <c r="N13" s="67">
        <f t="shared" si="15"/>
        <v>133390000</v>
      </c>
      <c r="O13" s="67"/>
      <c r="P13" s="67"/>
      <c r="Q13" s="67">
        <f t="shared" si="29"/>
        <v>0</v>
      </c>
      <c r="R13" s="67">
        <v>34230000</v>
      </c>
      <c r="S13" s="67"/>
      <c r="T13" s="67">
        <f t="shared" si="17"/>
        <v>34230000</v>
      </c>
      <c r="U13" s="67">
        <v>3140000</v>
      </c>
      <c r="V13" s="67"/>
      <c r="W13" s="67">
        <f t="shared" si="18"/>
        <v>3140000</v>
      </c>
      <c r="X13" s="67"/>
      <c r="Y13" s="67"/>
      <c r="Z13" s="67">
        <f t="shared" si="30"/>
        <v>0</v>
      </c>
      <c r="AA13" s="67"/>
      <c r="AB13" s="67"/>
      <c r="AC13" s="67">
        <f t="shared" si="31"/>
        <v>0</v>
      </c>
      <c r="AD13" s="44">
        <f t="shared" si="32"/>
        <v>1066546000</v>
      </c>
      <c r="AE13" s="44">
        <f t="shared" si="33"/>
        <v>0</v>
      </c>
      <c r="AF13" s="44">
        <f t="shared" si="34"/>
        <v>1066546000</v>
      </c>
    </row>
    <row r="14" spans="1:32">
      <c r="A14" s="65" t="s">
        <v>109</v>
      </c>
      <c r="B14" s="66" t="s">
        <v>110</v>
      </c>
      <c r="C14" s="67">
        <v>3283847521</v>
      </c>
      <c r="D14" s="67"/>
      <c r="E14" s="67">
        <f t="shared" si="13"/>
        <v>3283847521</v>
      </c>
      <c r="F14" s="67"/>
      <c r="G14" s="67"/>
      <c r="H14" s="68">
        <f t="shared" si="14"/>
        <v>0</v>
      </c>
      <c r="I14" s="67">
        <v>54764000</v>
      </c>
      <c r="J14" s="67"/>
      <c r="K14" s="69">
        <f t="shared" si="2"/>
        <v>54764000</v>
      </c>
      <c r="L14" s="67">
        <v>7845057</v>
      </c>
      <c r="M14" s="67"/>
      <c r="N14" s="67">
        <f t="shared" si="15"/>
        <v>7845057</v>
      </c>
      <c r="O14" s="67"/>
      <c r="P14" s="67"/>
      <c r="Q14" s="67">
        <f t="shared" si="29"/>
        <v>0</v>
      </c>
      <c r="R14" s="67"/>
      <c r="S14" s="67"/>
      <c r="T14" s="67">
        <f t="shared" si="17"/>
        <v>0</v>
      </c>
      <c r="U14" s="67"/>
      <c r="V14" s="67"/>
      <c r="W14" s="67">
        <f t="shared" si="18"/>
        <v>0</v>
      </c>
      <c r="X14" s="67"/>
      <c r="Y14" s="67"/>
      <c r="Z14" s="67">
        <f t="shared" si="30"/>
        <v>0</v>
      </c>
      <c r="AA14" s="67"/>
      <c r="AB14" s="67"/>
      <c r="AC14" s="67">
        <f t="shared" si="31"/>
        <v>0</v>
      </c>
      <c r="AD14" s="44">
        <f t="shared" si="32"/>
        <v>3346456578</v>
      </c>
      <c r="AE14" s="44">
        <f t="shared" si="33"/>
        <v>0</v>
      </c>
      <c r="AF14" s="44">
        <f t="shared" si="34"/>
        <v>3346456578</v>
      </c>
    </row>
    <row r="15" spans="1:32">
      <c r="A15" s="65" t="s">
        <v>111</v>
      </c>
      <c r="B15" s="66" t="s">
        <v>112</v>
      </c>
      <c r="C15" s="67">
        <v>2085712687</v>
      </c>
      <c r="D15" s="67">
        <v>95477275</v>
      </c>
      <c r="E15" s="67">
        <f t="shared" si="13"/>
        <v>1990235412</v>
      </c>
      <c r="F15" s="67"/>
      <c r="G15" s="67"/>
      <c r="H15" s="68">
        <f t="shared" si="14"/>
        <v>0</v>
      </c>
      <c r="I15" s="67">
        <v>47617897</v>
      </c>
      <c r="J15" s="67">
        <v>9034538</v>
      </c>
      <c r="K15" s="69">
        <f t="shared" si="2"/>
        <v>38583359</v>
      </c>
      <c r="L15" s="67"/>
      <c r="M15" s="67"/>
      <c r="N15" s="67">
        <f t="shared" si="15"/>
        <v>0</v>
      </c>
      <c r="O15" s="67"/>
      <c r="P15" s="67"/>
      <c r="Q15" s="67">
        <f t="shared" si="29"/>
        <v>0</v>
      </c>
      <c r="R15" s="67"/>
      <c r="S15" s="67"/>
      <c r="T15" s="67">
        <f t="shared" si="17"/>
        <v>0</v>
      </c>
      <c r="U15" s="67"/>
      <c r="V15" s="67"/>
      <c r="W15" s="67">
        <f t="shared" si="18"/>
        <v>0</v>
      </c>
      <c r="X15" s="67"/>
      <c r="Y15" s="67"/>
      <c r="Z15" s="67">
        <f t="shared" si="30"/>
        <v>0</v>
      </c>
      <c r="AA15" s="67">
        <v>143107510</v>
      </c>
      <c r="AB15" s="67">
        <v>55474457</v>
      </c>
      <c r="AC15" s="67">
        <f t="shared" si="31"/>
        <v>87633053</v>
      </c>
      <c r="AD15" s="44">
        <f t="shared" si="32"/>
        <v>2276438094</v>
      </c>
      <c r="AE15" s="44">
        <f t="shared" si="33"/>
        <v>159986270</v>
      </c>
      <c r="AF15" s="44">
        <f t="shared" si="34"/>
        <v>2116451824</v>
      </c>
    </row>
    <row r="16" spans="1:32">
      <c r="A16" s="65" t="s">
        <v>113</v>
      </c>
      <c r="B16" s="66" t="s">
        <v>114</v>
      </c>
      <c r="C16" s="67"/>
      <c r="D16" s="67"/>
      <c r="E16" s="67"/>
      <c r="F16" s="67"/>
      <c r="G16" s="67"/>
      <c r="H16" s="68">
        <f t="shared" si="14"/>
        <v>0</v>
      </c>
      <c r="I16" s="67">
        <v>612534</v>
      </c>
      <c r="J16" s="67">
        <v>437964</v>
      </c>
      <c r="K16" s="69">
        <f t="shared" si="2"/>
        <v>174570</v>
      </c>
      <c r="L16" s="67"/>
      <c r="M16" s="67"/>
      <c r="N16" s="67">
        <f t="shared" si="15"/>
        <v>0</v>
      </c>
      <c r="O16" s="67"/>
      <c r="P16" s="67"/>
      <c r="Q16" s="67">
        <f t="shared" si="29"/>
        <v>0</v>
      </c>
      <c r="R16" s="67"/>
      <c r="S16" s="67"/>
      <c r="T16" s="67">
        <f t="shared" si="17"/>
        <v>0</v>
      </c>
      <c r="U16" s="67"/>
      <c r="V16" s="67"/>
      <c r="W16" s="67">
        <f t="shared" si="18"/>
        <v>0</v>
      </c>
      <c r="X16" s="67"/>
      <c r="Y16" s="67"/>
      <c r="Z16" s="67">
        <f t="shared" si="30"/>
        <v>0</v>
      </c>
      <c r="AA16" s="67"/>
      <c r="AB16" s="67"/>
      <c r="AC16" s="67">
        <f t="shared" si="31"/>
        <v>0</v>
      </c>
      <c r="AD16" s="44">
        <f t="shared" si="32"/>
        <v>612534</v>
      </c>
      <c r="AE16" s="44">
        <f t="shared" si="33"/>
        <v>437964</v>
      </c>
      <c r="AF16" s="44">
        <f t="shared" si="34"/>
        <v>174570</v>
      </c>
    </row>
    <row r="17" spans="1:32">
      <c r="A17" s="65" t="s">
        <v>115</v>
      </c>
      <c r="B17" s="66" t="s">
        <v>116</v>
      </c>
      <c r="C17" s="67">
        <v>644385407</v>
      </c>
      <c r="D17" s="67">
        <v>69589605</v>
      </c>
      <c r="E17" s="67">
        <f t="shared" si="13"/>
        <v>574795802</v>
      </c>
      <c r="F17" s="67">
        <v>765686870</v>
      </c>
      <c r="G17" s="67">
        <v>64258488</v>
      </c>
      <c r="H17" s="68">
        <f t="shared" si="14"/>
        <v>701428382</v>
      </c>
      <c r="I17" s="67">
        <f>3397822526-557503743</f>
        <v>2840318783</v>
      </c>
      <c r="J17" s="67">
        <f>659831391-946638</f>
        <v>658884753</v>
      </c>
      <c r="K17" s="69">
        <f t="shared" si="2"/>
        <v>2181434030</v>
      </c>
      <c r="L17" s="67">
        <f>693397958-6059013</f>
        <v>687338945</v>
      </c>
      <c r="M17" s="67">
        <f>109139187-332</f>
        <v>109138855</v>
      </c>
      <c r="N17" s="67">
        <f t="shared" si="15"/>
        <v>578200090</v>
      </c>
      <c r="O17" s="67"/>
      <c r="P17" s="67"/>
      <c r="Q17" s="67">
        <f t="shared" si="29"/>
        <v>0</v>
      </c>
      <c r="R17" s="67">
        <v>663340498</v>
      </c>
      <c r="S17" s="67">
        <v>133299540</v>
      </c>
      <c r="T17" s="67">
        <f t="shared" si="17"/>
        <v>530040958</v>
      </c>
      <c r="U17" s="67">
        <v>683258201</v>
      </c>
      <c r="V17" s="67">
        <v>80123532</v>
      </c>
      <c r="W17" s="67">
        <f t="shared" si="18"/>
        <v>603134669</v>
      </c>
      <c r="X17" s="67"/>
      <c r="Y17" s="67"/>
      <c r="Z17" s="67">
        <f t="shared" si="30"/>
        <v>0</v>
      </c>
      <c r="AA17" s="67"/>
      <c r="AB17" s="67"/>
      <c r="AC17" s="67">
        <f t="shared" si="31"/>
        <v>0</v>
      </c>
      <c r="AD17" s="44">
        <f t="shared" si="32"/>
        <v>6284328704</v>
      </c>
      <c r="AE17" s="44">
        <f t="shared" si="33"/>
        <v>1115294773</v>
      </c>
      <c r="AF17" s="44">
        <f t="shared" si="34"/>
        <v>5169033931</v>
      </c>
    </row>
    <row r="18" spans="1:32">
      <c r="A18" s="65" t="s">
        <v>117</v>
      </c>
      <c r="B18" s="66" t="s">
        <v>118</v>
      </c>
      <c r="C18" s="67">
        <v>80877442</v>
      </c>
      <c r="D18" s="67">
        <v>1975548</v>
      </c>
      <c r="E18" s="67">
        <f t="shared" si="13"/>
        <v>78901894</v>
      </c>
      <c r="F18" s="67"/>
      <c r="G18" s="67"/>
      <c r="H18" s="68">
        <f t="shared" si="14"/>
        <v>0</v>
      </c>
      <c r="I18" s="67">
        <v>1400000</v>
      </c>
      <c r="J18" s="67">
        <v>374543</v>
      </c>
      <c r="K18" s="69">
        <f t="shared" si="2"/>
        <v>1025457</v>
      </c>
      <c r="L18" s="67"/>
      <c r="M18" s="67"/>
      <c r="N18" s="67">
        <f t="shared" si="15"/>
        <v>0</v>
      </c>
      <c r="O18" s="67"/>
      <c r="P18" s="67"/>
      <c r="Q18" s="67">
        <f t="shared" si="29"/>
        <v>0</v>
      </c>
      <c r="R18" s="67"/>
      <c r="S18" s="67"/>
      <c r="T18" s="67">
        <f t="shared" si="17"/>
        <v>0</v>
      </c>
      <c r="U18" s="67"/>
      <c r="V18" s="67"/>
      <c r="W18" s="67">
        <f t="shared" si="18"/>
        <v>0</v>
      </c>
      <c r="X18" s="67"/>
      <c r="Y18" s="67"/>
      <c r="Z18" s="67">
        <f t="shared" si="30"/>
        <v>0</v>
      </c>
      <c r="AA18" s="67"/>
      <c r="AB18" s="67"/>
      <c r="AC18" s="67">
        <f t="shared" si="31"/>
        <v>0</v>
      </c>
      <c r="AD18" s="44">
        <f t="shared" si="32"/>
        <v>82277442</v>
      </c>
      <c r="AE18" s="44">
        <f t="shared" si="33"/>
        <v>2350091</v>
      </c>
      <c r="AF18" s="44">
        <f t="shared" si="34"/>
        <v>79927351</v>
      </c>
    </row>
    <row r="19" spans="1:32">
      <c r="A19" s="65" t="s">
        <v>119</v>
      </c>
      <c r="B19" s="66" t="s">
        <v>120</v>
      </c>
      <c r="C19" s="67">
        <v>15744000</v>
      </c>
      <c r="D19" s="67"/>
      <c r="E19" s="67">
        <f t="shared" si="13"/>
        <v>15744000</v>
      </c>
      <c r="F19" s="67"/>
      <c r="G19" s="67"/>
      <c r="H19" s="68">
        <f t="shared" si="14"/>
        <v>0</v>
      </c>
      <c r="I19" s="67"/>
      <c r="J19" s="67"/>
      <c r="K19" s="69">
        <f t="shared" si="2"/>
        <v>0</v>
      </c>
      <c r="L19" s="67"/>
      <c r="M19" s="67"/>
      <c r="N19" s="67">
        <f t="shared" si="15"/>
        <v>0</v>
      </c>
      <c r="O19" s="67"/>
      <c r="P19" s="67"/>
      <c r="Q19" s="67">
        <f t="shared" si="29"/>
        <v>0</v>
      </c>
      <c r="R19" s="67"/>
      <c r="S19" s="67"/>
      <c r="T19" s="67">
        <f t="shared" si="17"/>
        <v>0</v>
      </c>
      <c r="U19" s="67"/>
      <c r="V19" s="67"/>
      <c r="W19" s="67">
        <f t="shared" si="18"/>
        <v>0</v>
      </c>
      <c r="X19" s="67"/>
      <c r="Y19" s="67"/>
      <c r="Z19" s="67">
        <f t="shared" si="30"/>
        <v>0</v>
      </c>
      <c r="AA19" s="67"/>
      <c r="AB19" s="67"/>
      <c r="AC19" s="67">
        <f t="shared" si="31"/>
        <v>0</v>
      </c>
      <c r="AD19" s="44">
        <f t="shared" si="32"/>
        <v>15744000</v>
      </c>
      <c r="AE19" s="44">
        <f t="shared" si="33"/>
        <v>0</v>
      </c>
      <c r="AF19" s="44">
        <f t="shared" si="34"/>
        <v>15744000</v>
      </c>
    </row>
    <row r="20" spans="1:32">
      <c r="A20" s="65" t="s">
        <v>121</v>
      </c>
      <c r="B20" s="66" t="s">
        <v>122</v>
      </c>
      <c r="C20" s="67">
        <v>17909200</v>
      </c>
      <c r="D20" s="67"/>
      <c r="E20" s="67">
        <f t="shared" si="13"/>
        <v>17909200</v>
      </c>
      <c r="F20" s="67"/>
      <c r="G20" s="67"/>
      <c r="H20" s="68">
        <f t="shared" si="14"/>
        <v>0</v>
      </c>
      <c r="I20" s="67"/>
      <c r="J20" s="67"/>
      <c r="K20" s="69">
        <f t="shared" si="2"/>
        <v>0</v>
      </c>
      <c r="L20" s="67"/>
      <c r="M20" s="67"/>
      <c r="N20" s="67">
        <f t="shared" si="15"/>
        <v>0</v>
      </c>
      <c r="O20" s="67"/>
      <c r="P20" s="67"/>
      <c r="Q20" s="67">
        <f t="shared" si="29"/>
        <v>0</v>
      </c>
      <c r="R20" s="67"/>
      <c r="S20" s="67"/>
      <c r="T20" s="67">
        <f t="shared" si="17"/>
        <v>0</v>
      </c>
      <c r="U20" s="67"/>
      <c r="V20" s="67"/>
      <c r="W20" s="67">
        <f t="shared" si="18"/>
        <v>0</v>
      </c>
      <c r="X20" s="67"/>
      <c r="Y20" s="67"/>
      <c r="Z20" s="67">
        <f t="shared" si="30"/>
        <v>0</v>
      </c>
      <c r="AA20" s="67"/>
      <c r="AB20" s="67"/>
      <c r="AC20" s="67">
        <f t="shared" si="31"/>
        <v>0</v>
      </c>
      <c r="AD20" s="44">
        <f t="shared" si="32"/>
        <v>17909200</v>
      </c>
      <c r="AE20" s="44">
        <f t="shared" si="33"/>
        <v>0</v>
      </c>
      <c r="AF20" s="44">
        <f t="shared" si="34"/>
        <v>17909200</v>
      </c>
    </row>
    <row r="21" spans="1:32">
      <c r="A21" s="65" t="s">
        <v>123</v>
      </c>
      <c r="B21" s="66" t="s">
        <v>124</v>
      </c>
      <c r="C21" s="67">
        <v>936740780</v>
      </c>
      <c r="D21" s="67"/>
      <c r="E21" s="67">
        <f t="shared" si="13"/>
        <v>936740780</v>
      </c>
      <c r="F21" s="67"/>
      <c r="G21" s="67"/>
      <c r="H21" s="68">
        <f t="shared" si="14"/>
        <v>0</v>
      </c>
      <c r="I21" s="67"/>
      <c r="J21" s="67"/>
      <c r="K21" s="69">
        <f t="shared" si="2"/>
        <v>0</v>
      </c>
      <c r="L21" s="67"/>
      <c r="M21" s="67"/>
      <c r="N21" s="67">
        <f t="shared" si="15"/>
        <v>0</v>
      </c>
      <c r="O21" s="67"/>
      <c r="P21" s="67"/>
      <c r="Q21" s="67">
        <f t="shared" si="29"/>
        <v>0</v>
      </c>
      <c r="R21" s="67"/>
      <c r="S21" s="67"/>
      <c r="T21" s="67">
        <f t="shared" si="17"/>
        <v>0</v>
      </c>
      <c r="U21" s="67"/>
      <c r="V21" s="67"/>
      <c r="W21" s="67">
        <f t="shared" si="18"/>
        <v>0</v>
      </c>
      <c r="X21" s="67"/>
      <c r="Y21" s="67"/>
      <c r="Z21" s="67">
        <f t="shared" si="30"/>
        <v>0</v>
      </c>
      <c r="AA21" s="67"/>
      <c r="AB21" s="67"/>
      <c r="AC21" s="67">
        <f t="shared" si="31"/>
        <v>0</v>
      </c>
      <c r="AD21" s="44">
        <f t="shared" si="32"/>
        <v>936740780</v>
      </c>
      <c r="AE21" s="44">
        <f t="shared" si="33"/>
        <v>0</v>
      </c>
      <c r="AF21" s="44">
        <f t="shared" si="34"/>
        <v>936740780</v>
      </c>
    </row>
    <row r="22" spans="1:32">
      <c r="A22" s="65" t="s">
        <v>125</v>
      </c>
      <c r="B22" s="66" t="s">
        <v>126</v>
      </c>
      <c r="C22" s="67">
        <v>13043100012</v>
      </c>
      <c r="D22" s="67">
        <v>2941041593</v>
      </c>
      <c r="E22" s="67">
        <f t="shared" si="13"/>
        <v>10102058419</v>
      </c>
      <c r="F22" s="67">
        <v>8826696</v>
      </c>
      <c r="G22" s="67">
        <v>1038190</v>
      </c>
      <c r="H22" s="68">
        <f t="shared" si="14"/>
        <v>7788506</v>
      </c>
      <c r="I22" s="67">
        <v>395791912</v>
      </c>
      <c r="J22" s="67">
        <v>91654697</v>
      </c>
      <c r="K22" s="69">
        <f t="shared" si="2"/>
        <v>304137215</v>
      </c>
      <c r="L22" s="67"/>
      <c r="M22" s="67"/>
      <c r="N22" s="67">
        <f t="shared" si="15"/>
        <v>0</v>
      </c>
      <c r="O22" s="67"/>
      <c r="P22" s="67"/>
      <c r="Q22" s="67">
        <f t="shared" si="29"/>
        <v>0</v>
      </c>
      <c r="R22" s="67"/>
      <c r="S22" s="67"/>
      <c r="T22" s="67">
        <f t="shared" si="17"/>
        <v>0</v>
      </c>
      <c r="U22" s="67"/>
      <c r="V22" s="67"/>
      <c r="W22" s="67">
        <f t="shared" si="18"/>
        <v>0</v>
      </c>
      <c r="X22" s="67"/>
      <c r="Y22" s="67"/>
      <c r="Z22" s="67">
        <f t="shared" si="30"/>
        <v>0</v>
      </c>
      <c r="AA22" s="67"/>
      <c r="AB22" s="67"/>
      <c r="AC22" s="67">
        <f t="shared" si="31"/>
        <v>0</v>
      </c>
      <c r="AD22" s="44">
        <f t="shared" si="32"/>
        <v>13447718620</v>
      </c>
      <c r="AE22" s="44">
        <f t="shared" si="33"/>
        <v>3033734480</v>
      </c>
      <c r="AF22" s="44">
        <f t="shared" si="34"/>
        <v>10413984140</v>
      </c>
    </row>
    <row r="23" spans="1:32">
      <c r="A23" s="65" t="s">
        <v>127</v>
      </c>
      <c r="B23" s="66" t="s">
        <v>128</v>
      </c>
      <c r="C23" s="67">
        <v>199759016</v>
      </c>
      <c r="D23" s="67">
        <v>28239183</v>
      </c>
      <c r="E23" s="67">
        <f t="shared" si="13"/>
        <v>171519833</v>
      </c>
      <c r="F23" s="67">
        <v>22755444</v>
      </c>
      <c r="G23" s="67">
        <v>6844030</v>
      </c>
      <c r="H23" s="68">
        <f t="shared" si="14"/>
        <v>15911414</v>
      </c>
      <c r="I23" s="67">
        <v>145427051</v>
      </c>
      <c r="J23" s="67">
        <v>33564640</v>
      </c>
      <c r="K23" s="69">
        <f t="shared" si="2"/>
        <v>111862411</v>
      </c>
      <c r="L23" s="67">
        <v>1611000</v>
      </c>
      <c r="M23" s="67">
        <v>531656</v>
      </c>
      <c r="N23" s="67">
        <f t="shared" si="15"/>
        <v>1079344</v>
      </c>
      <c r="O23" s="67"/>
      <c r="P23" s="67"/>
      <c r="Q23" s="67">
        <f t="shared" si="29"/>
        <v>0</v>
      </c>
      <c r="R23" s="67">
        <v>80850030</v>
      </c>
      <c r="S23" s="67">
        <v>14131076</v>
      </c>
      <c r="T23" s="67">
        <f t="shared" si="17"/>
        <v>66718954</v>
      </c>
      <c r="U23" s="67"/>
      <c r="V23" s="67"/>
      <c r="W23" s="67">
        <f t="shared" si="18"/>
        <v>0</v>
      </c>
      <c r="X23" s="67"/>
      <c r="Y23" s="67"/>
      <c r="Z23" s="67">
        <f t="shared" si="30"/>
        <v>0</v>
      </c>
      <c r="AA23" s="67"/>
      <c r="AB23" s="67"/>
      <c r="AC23" s="67">
        <f t="shared" si="31"/>
        <v>0</v>
      </c>
      <c r="AD23" s="44">
        <f t="shared" si="32"/>
        <v>450402541</v>
      </c>
      <c r="AE23" s="44">
        <f t="shared" si="33"/>
        <v>83310585</v>
      </c>
      <c r="AF23" s="44">
        <f t="shared" si="34"/>
        <v>367091956</v>
      </c>
    </row>
    <row r="24" spans="1:32">
      <c r="A24" s="71" t="s">
        <v>129</v>
      </c>
      <c r="B24" s="72" t="s">
        <v>130</v>
      </c>
      <c r="C24" s="73">
        <f>452192765+75000</f>
        <v>452267765</v>
      </c>
      <c r="D24" s="73">
        <f>34239073+22500</f>
        <v>34261573</v>
      </c>
      <c r="E24" s="73">
        <f t="shared" si="13"/>
        <v>418006192</v>
      </c>
      <c r="F24" s="73"/>
      <c r="G24" s="73"/>
      <c r="H24" s="74">
        <f t="shared" si="14"/>
        <v>0</v>
      </c>
      <c r="I24" s="73">
        <v>19812258</v>
      </c>
      <c r="J24" s="73">
        <v>8426758</v>
      </c>
      <c r="K24" s="75">
        <f t="shared" si="2"/>
        <v>11385500</v>
      </c>
      <c r="L24" s="73"/>
      <c r="M24" s="73"/>
      <c r="N24" s="73">
        <f t="shared" si="15"/>
        <v>0</v>
      </c>
      <c r="O24" s="73"/>
      <c r="P24" s="73"/>
      <c r="Q24" s="73">
        <f t="shared" si="29"/>
        <v>0</v>
      </c>
      <c r="R24" s="73"/>
      <c r="S24" s="73"/>
      <c r="T24" s="73">
        <f t="shared" si="17"/>
        <v>0</v>
      </c>
      <c r="U24" s="73"/>
      <c r="V24" s="73"/>
      <c r="W24" s="73">
        <f t="shared" si="18"/>
        <v>0</v>
      </c>
      <c r="X24" s="73"/>
      <c r="Y24" s="73"/>
      <c r="Z24" s="73">
        <f t="shared" si="30"/>
        <v>0</v>
      </c>
      <c r="AA24" s="73"/>
      <c r="AB24" s="73"/>
      <c r="AC24" s="73">
        <f t="shared" si="31"/>
        <v>0</v>
      </c>
      <c r="AD24" s="44">
        <f t="shared" si="32"/>
        <v>472080023</v>
      </c>
      <c r="AE24" s="44">
        <f t="shared" si="33"/>
        <v>42688331</v>
      </c>
      <c r="AF24" s="44">
        <f t="shared" si="34"/>
        <v>429391692</v>
      </c>
    </row>
    <row r="25" spans="1:32" s="51" customFormat="1" ht="13.5">
      <c r="A25" s="47" t="s">
        <v>131</v>
      </c>
      <c r="B25" s="48"/>
      <c r="C25" s="49">
        <f>SUM(C8:C24)</f>
        <v>41137549946</v>
      </c>
      <c r="D25" s="49">
        <f t="shared" ref="D25:AC25" si="35">SUM(D8:D24)</f>
        <v>3170584777</v>
      </c>
      <c r="E25" s="49">
        <f t="shared" si="35"/>
        <v>37966965169</v>
      </c>
      <c r="F25" s="49">
        <f t="shared" si="35"/>
        <v>867308010</v>
      </c>
      <c r="G25" s="49">
        <f t="shared" si="35"/>
        <v>72140708</v>
      </c>
      <c r="H25" s="49">
        <f t="shared" si="35"/>
        <v>795167302</v>
      </c>
      <c r="I25" s="49">
        <f t="shared" si="35"/>
        <v>4489862857</v>
      </c>
      <c r="J25" s="49">
        <f t="shared" si="35"/>
        <v>802377893</v>
      </c>
      <c r="K25" s="50">
        <f t="shared" si="35"/>
        <v>3687484964</v>
      </c>
      <c r="L25" s="49">
        <f t="shared" si="35"/>
        <v>837961002</v>
      </c>
      <c r="M25" s="49">
        <f t="shared" si="35"/>
        <v>109670511</v>
      </c>
      <c r="N25" s="49">
        <f t="shared" si="35"/>
        <v>728290491</v>
      </c>
      <c r="O25" s="49">
        <f t="shared" si="35"/>
        <v>0</v>
      </c>
      <c r="P25" s="49">
        <f t="shared" si="35"/>
        <v>0</v>
      </c>
      <c r="Q25" s="49">
        <f t="shared" si="35"/>
        <v>0</v>
      </c>
      <c r="R25" s="49">
        <f t="shared" si="35"/>
        <v>778420528</v>
      </c>
      <c r="S25" s="49">
        <f t="shared" si="35"/>
        <v>147430616</v>
      </c>
      <c r="T25" s="49">
        <f t="shared" si="35"/>
        <v>630989912</v>
      </c>
      <c r="U25" s="49">
        <f t="shared" si="35"/>
        <v>686398201</v>
      </c>
      <c r="V25" s="49">
        <f t="shared" si="35"/>
        <v>80123532</v>
      </c>
      <c r="W25" s="49">
        <f t="shared" si="35"/>
        <v>606274669</v>
      </c>
      <c r="X25" s="49">
        <f t="shared" ref="X25:Z25" si="36">SUM(X8:X24)</f>
        <v>0</v>
      </c>
      <c r="Y25" s="49">
        <f t="shared" si="36"/>
        <v>0</v>
      </c>
      <c r="Z25" s="49">
        <f t="shared" si="36"/>
        <v>0</v>
      </c>
      <c r="AA25" s="49">
        <f t="shared" si="35"/>
        <v>143107510</v>
      </c>
      <c r="AB25" s="49">
        <f t="shared" si="35"/>
        <v>55474457</v>
      </c>
      <c r="AC25" s="49">
        <f t="shared" si="35"/>
        <v>87633053</v>
      </c>
      <c r="AD25" s="49">
        <f>SUM(AD8:AD24)</f>
        <v>48940608054</v>
      </c>
      <c r="AE25" s="49">
        <f t="shared" ref="AE25:AF25" si="37">SUM(AE8:AE24)</f>
        <v>4437802494</v>
      </c>
      <c r="AF25" s="49">
        <f t="shared" si="37"/>
        <v>44502805560</v>
      </c>
    </row>
    <row r="26" spans="1:32">
      <c r="A26" s="58" t="s">
        <v>132</v>
      </c>
      <c r="B26" s="59" t="s">
        <v>133</v>
      </c>
      <c r="C26" s="60">
        <v>70914000</v>
      </c>
      <c r="D26" s="60"/>
      <c r="E26" s="60">
        <f t="shared" si="13"/>
        <v>70914000</v>
      </c>
      <c r="F26" s="60"/>
      <c r="G26" s="60"/>
      <c r="H26" s="61">
        <f t="shared" ref="H26:H28" si="38">SUM(F26-G26)</f>
        <v>0</v>
      </c>
      <c r="I26" s="60"/>
      <c r="J26" s="60"/>
      <c r="K26" s="62">
        <f t="shared" si="2"/>
        <v>0</v>
      </c>
      <c r="L26" s="60"/>
      <c r="M26" s="60"/>
      <c r="N26" s="60">
        <f t="shared" ref="N26:N28" si="39">SUM(L26-M26)</f>
        <v>0</v>
      </c>
      <c r="O26" s="60"/>
      <c r="P26" s="60"/>
      <c r="Q26" s="60">
        <f t="shared" ref="Q26:Q28" si="40">SUM(O26-P26)</f>
        <v>0</v>
      </c>
      <c r="R26" s="60"/>
      <c r="S26" s="60"/>
      <c r="T26" s="60">
        <f t="shared" ref="T26:T28" si="41">SUM(R26-S26)</f>
        <v>0</v>
      </c>
      <c r="U26" s="60"/>
      <c r="V26" s="60"/>
      <c r="W26" s="60">
        <f t="shared" ref="W26:W28" si="42">SUM(U26-V26)</f>
        <v>0</v>
      </c>
      <c r="X26" s="60"/>
      <c r="Y26" s="60"/>
      <c r="Z26" s="60">
        <f t="shared" ref="Z26:Z28" si="43">SUM(X26-Y26)</f>
        <v>0</v>
      </c>
      <c r="AA26" s="60"/>
      <c r="AB26" s="60"/>
      <c r="AC26" s="60">
        <f t="shared" ref="AC26:AC28" si="44">SUM(AA26-AB26)</f>
        <v>0</v>
      </c>
      <c r="AD26" s="44">
        <f t="shared" ref="AD26:AD28" si="45">SUM(C26,F26,I26,L26,O26,R26,U26,X26,AA26)</f>
        <v>70914000</v>
      </c>
      <c r="AE26" s="44">
        <f t="shared" ref="AE26:AE28" si="46">SUM(D26,G26,J26,M26,P26,S26,V26,Y26,AB26)</f>
        <v>0</v>
      </c>
      <c r="AF26" s="44">
        <f t="shared" ref="AF26:AF28" si="47">SUM(E26,H26,K26,N26,Q26,T26,W26,Z26,AC26)</f>
        <v>70914000</v>
      </c>
    </row>
    <row r="27" spans="1:32">
      <c r="A27" s="65" t="s">
        <v>134</v>
      </c>
      <c r="B27" s="66" t="s">
        <v>135</v>
      </c>
      <c r="C27" s="67">
        <v>141426710</v>
      </c>
      <c r="D27" s="67">
        <v>61962457</v>
      </c>
      <c r="E27" s="67">
        <f t="shared" si="13"/>
        <v>79464253</v>
      </c>
      <c r="F27" s="67"/>
      <c r="G27" s="67"/>
      <c r="H27" s="68">
        <f t="shared" si="38"/>
        <v>0</v>
      </c>
      <c r="I27" s="67"/>
      <c r="J27" s="67"/>
      <c r="K27" s="69">
        <f t="shared" si="2"/>
        <v>0</v>
      </c>
      <c r="L27" s="67"/>
      <c r="M27" s="67"/>
      <c r="N27" s="67">
        <f t="shared" si="39"/>
        <v>0</v>
      </c>
      <c r="O27" s="67"/>
      <c r="P27" s="67"/>
      <c r="Q27" s="67">
        <f t="shared" si="40"/>
        <v>0</v>
      </c>
      <c r="R27" s="67"/>
      <c r="S27" s="67"/>
      <c r="T27" s="67">
        <f t="shared" si="41"/>
        <v>0</v>
      </c>
      <c r="U27" s="67"/>
      <c r="V27" s="67"/>
      <c r="W27" s="67">
        <f t="shared" si="42"/>
        <v>0</v>
      </c>
      <c r="X27" s="67"/>
      <c r="Y27" s="67"/>
      <c r="Z27" s="67">
        <f t="shared" si="43"/>
        <v>0</v>
      </c>
      <c r="AA27" s="67"/>
      <c r="AB27" s="67"/>
      <c r="AC27" s="67">
        <f t="shared" si="44"/>
        <v>0</v>
      </c>
      <c r="AD27" s="44">
        <f t="shared" si="45"/>
        <v>141426710</v>
      </c>
      <c r="AE27" s="44">
        <f t="shared" si="46"/>
        <v>61962457</v>
      </c>
      <c r="AF27" s="44">
        <f t="shared" si="47"/>
        <v>79464253</v>
      </c>
    </row>
    <row r="28" spans="1:32">
      <c r="A28" s="71" t="s">
        <v>136</v>
      </c>
      <c r="B28" s="72" t="s">
        <v>137</v>
      </c>
      <c r="C28" s="73">
        <v>45125810</v>
      </c>
      <c r="D28" s="73">
        <v>18481122</v>
      </c>
      <c r="E28" s="73">
        <f t="shared" si="13"/>
        <v>26644688</v>
      </c>
      <c r="F28" s="73"/>
      <c r="G28" s="73"/>
      <c r="H28" s="74">
        <f t="shared" si="38"/>
        <v>0</v>
      </c>
      <c r="I28" s="73"/>
      <c r="J28" s="73"/>
      <c r="K28" s="75">
        <f t="shared" si="2"/>
        <v>0</v>
      </c>
      <c r="L28" s="73"/>
      <c r="M28" s="73"/>
      <c r="N28" s="73">
        <f t="shared" si="39"/>
        <v>0</v>
      </c>
      <c r="O28" s="73"/>
      <c r="P28" s="73"/>
      <c r="Q28" s="73">
        <f t="shared" si="40"/>
        <v>0</v>
      </c>
      <c r="R28" s="73"/>
      <c r="S28" s="73"/>
      <c r="T28" s="73">
        <f t="shared" si="41"/>
        <v>0</v>
      </c>
      <c r="U28" s="73"/>
      <c r="V28" s="73"/>
      <c r="W28" s="73">
        <f t="shared" si="42"/>
        <v>0</v>
      </c>
      <c r="X28" s="73"/>
      <c r="Y28" s="73"/>
      <c r="Z28" s="73">
        <f t="shared" si="43"/>
        <v>0</v>
      </c>
      <c r="AA28" s="73"/>
      <c r="AB28" s="73"/>
      <c r="AC28" s="73">
        <f t="shared" si="44"/>
        <v>0</v>
      </c>
      <c r="AD28" s="44">
        <f t="shared" si="45"/>
        <v>45125810</v>
      </c>
      <c r="AE28" s="44">
        <f t="shared" si="46"/>
        <v>18481122</v>
      </c>
      <c r="AF28" s="44">
        <f t="shared" si="47"/>
        <v>26644688</v>
      </c>
    </row>
    <row r="29" spans="1:32" s="51" customFormat="1" ht="13.5">
      <c r="A29" s="47" t="s">
        <v>138</v>
      </c>
      <c r="B29" s="48"/>
      <c r="C29" s="49">
        <f>SUM(C26:C28)</f>
        <v>257466520</v>
      </c>
      <c r="D29" s="49">
        <f t="shared" ref="D29:AC29" si="48">SUM(D26:D28)</f>
        <v>80443579</v>
      </c>
      <c r="E29" s="49">
        <f t="shared" si="48"/>
        <v>177022941</v>
      </c>
      <c r="F29" s="49">
        <f t="shared" si="48"/>
        <v>0</v>
      </c>
      <c r="G29" s="49">
        <f t="shared" si="48"/>
        <v>0</v>
      </c>
      <c r="H29" s="49">
        <f t="shared" si="48"/>
        <v>0</v>
      </c>
      <c r="I29" s="49">
        <f t="shared" si="48"/>
        <v>0</v>
      </c>
      <c r="J29" s="49">
        <f t="shared" si="48"/>
        <v>0</v>
      </c>
      <c r="K29" s="50">
        <f t="shared" si="48"/>
        <v>0</v>
      </c>
      <c r="L29" s="49">
        <f t="shared" si="48"/>
        <v>0</v>
      </c>
      <c r="M29" s="49">
        <f t="shared" si="48"/>
        <v>0</v>
      </c>
      <c r="N29" s="49">
        <f t="shared" si="48"/>
        <v>0</v>
      </c>
      <c r="O29" s="49">
        <f t="shared" si="48"/>
        <v>0</v>
      </c>
      <c r="P29" s="49">
        <f t="shared" si="48"/>
        <v>0</v>
      </c>
      <c r="Q29" s="49">
        <f t="shared" si="48"/>
        <v>0</v>
      </c>
      <c r="R29" s="49">
        <f t="shared" si="48"/>
        <v>0</v>
      </c>
      <c r="S29" s="49">
        <f t="shared" si="48"/>
        <v>0</v>
      </c>
      <c r="T29" s="49">
        <f t="shared" si="48"/>
        <v>0</v>
      </c>
      <c r="U29" s="49">
        <f t="shared" si="48"/>
        <v>0</v>
      </c>
      <c r="V29" s="49">
        <f t="shared" si="48"/>
        <v>0</v>
      </c>
      <c r="W29" s="49">
        <f t="shared" si="48"/>
        <v>0</v>
      </c>
      <c r="X29" s="49">
        <f t="shared" ref="X29:Z29" si="49">SUM(X26:X28)</f>
        <v>0</v>
      </c>
      <c r="Y29" s="49">
        <f t="shared" si="49"/>
        <v>0</v>
      </c>
      <c r="Z29" s="49">
        <f t="shared" si="49"/>
        <v>0</v>
      </c>
      <c r="AA29" s="49">
        <f t="shared" si="48"/>
        <v>0</v>
      </c>
      <c r="AB29" s="49">
        <f t="shared" si="48"/>
        <v>0</v>
      </c>
      <c r="AC29" s="49">
        <f t="shared" si="48"/>
        <v>0</v>
      </c>
      <c r="AD29" s="49">
        <f>SUM(AD26:AD28)</f>
        <v>257466520</v>
      </c>
      <c r="AE29" s="49">
        <f t="shared" ref="AE29:AF29" si="50">SUM(AE26:AE28)</f>
        <v>80443579</v>
      </c>
      <c r="AF29" s="49">
        <f t="shared" si="50"/>
        <v>177022941</v>
      </c>
    </row>
    <row r="30" spans="1:32">
      <c r="A30" s="58" t="s">
        <v>139</v>
      </c>
      <c r="B30" s="59" t="s">
        <v>140</v>
      </c>
      <c r="C30" s="60">
        <v>35880000</v>
      </c>
      <c r="D30" s="60">
        <v>35880000</v>
      </c>
      <c r="E30" s="60">
        <f t="shared" si="13"/>
        <v>0</v>
      </c>
      <c r="F30" s="60"/>
      <c r="G30" s="60"/>
      <c r="H30" s="61">
        <f t="shared" ref="H30:H31" si="51">SUM(F30-G30)</f>
        <v>0</v>
      </c>
      <c r="I30" s="60"/>
      <c r="J30" s="60"/>
      <c r="K30" s="62">
        <f t="shared" si="2"/>
        <v>0</v>
      </c>
      <c r="L30" s="60"/>
      <c r="M30" s="60"/>
      <c r="N30" s="60">
        <f t="shared" ref="N30:N31" si="52">SUM(L30-M30)</f>
        <v>0</v>
      </c>
      <c r="O30" s="60"/>
      <c r="P30" s="60"/>
      <c r="Q30" s="60">
        <f t="shared" ref="Q30:Q31" si="53">SUM(O30-P30)</f>
        <v>0</v>
      </c>
      <c r="R30" s="60"/>
      <c r="S30" s="60"/>
      <c r="T30" s="60">
        <f t="shared" ref="T30:T31" si="54">SUM(R30-S30)</f>
        <v>0</v>
      </c>
      <c r="U30" s="60"/>
      <c r="V30" s="60"/>
      <c r="W30" s="60">
        <f t="shared" ref="W30:W31" si="55">SUM(U30-V30)</f>
        <v>0</v>
      </c>
      <c r="X30" s="60"/>
      <c r="Y30" s="60"/>
      <c r="Z30" s="60">
        <f t="shared" ref="Z30:Z31" si="56">SUM(X30-Y30)</f>
        <v>0</v>
      </c>
      <c r="AA30" s="60"/>
      <c r="AB30" s="60"/>
      <c r="AC30" s="60">
        <f t="shared" ref="AC30:AC31" si="57">SUM(AA30-AB30)</f>
        <v>0</v>
      </c>
      <c r="AD30" s="44">
        <f t="shared" ref="AD30:AD32" si="58">SUM(C30,F30,I30,L30,O30,R30,U30,X30,AA30)</f>
        <v>35880000</v>
      </c>
      <c r="AE30" s="44">
        <f t="shared" ref="AE30:AE32" si="59">SUM(D30,G30,J30,M30,P30,S30,V30,Y30,AB30)</f>
        <v>35880000</v>
      </c>
      <c r="AF30" s="44">
        <f t="shared" ref="AF30:AF32" si="60">SUM(E30,H30,K30,N30,Q30,T30,W30,Z30,AC30)</f>
        <v>0</v>
      </c>
    </row>
    <row r="31" spans="1:32">
      <c r="A31" s="65" t="s">
        <v>141</v>
      </c>
      <c r="B31" s="66" t="s">
        <v>142</v>
      </c>
      <c r="C31" s="67">
        <v>27900000</v>
      </c>
      <c r="D31" s="67">
        <v>27900000</v>
      </c>
      <c r="E31" s="67">
        <f t="shared" si="13"/>
        <v>0</v>
      </c>
      <c r="F31" s="67"/>
      <c r="G31" s="67"/>
      <c r="H31" s="68">
        <f t="shared" si="51"/>
        <v>0</v>
      </c>
      <c r="I31" s="67">
        <v>435550</v>
      </c>
      <c r="J31" s="67">
        <v>435550</v>
      </c>
      <c r="K31" s="69">
        <f t="shared" si="2"/>
        <v>0</v>
      </c>
      <c r="L31" s="67"/>
      <c r="M31" s="67"/>
      <c r="N31" s="67">
        <f t="shared" si="52"/>
        <v>0</v>
      </c>
      <c r="O31" s="67"/>
      <c r="P31" s="67"/>
      <c r="Q31" s="67">
        <f t="shared" si="53"/>
        <v>0</v>
      </c>
      <c r="R31" s="67"/>
      <c r="S31" s="67"/>
      <c r="T31" s="67">
        <f t="shared" si="54"/>
        <v>0</v>
      </c>
      <c r="U31" s="67"/>
      <c r="V31" s="67"/>
      <c r="W31" s="67">
        <f t="shared" si="55"/>
        <v>0</v>
      </c>
      <c r="X31" s="67"/>
      <c r="Y31" s="67"/>
      <c r="Z31" s="67">
        <f t="shared" si="56"/>
        <v>0</v>
      </c>
      <c r="AA31" s="67"/>
      <c r="AB31" s="67"/>
      <c r="AC31" s="67">
        <f t="shared" si="57"/>
        <v>0</v>
      </c>
      <c r="AD31" s="44">
        <f t="shared" si="58"/>
        <v>28335550</v>
      </c>
      <c r="AE31" s="44">
        <f t="shared" si="59"/>
        <v>28335550</v>
      </c>
      <c r="AF31" s="44">
        <f t="shared" si="60"/>
        <v>0</v>
      </c>
    </row>
    <row r="32" spans="1:32">
      <c r="A32" s="39" t="s">
        <v>273</v>
      </c>
      <c r="B32" s="40"/>
      <c r="C32" s="41"/>
      <c r="D32" s="41"/>
      <c r="E32" s="41"/>
      <c r="F32" s="41"/>
      <c r="G32" s="41"/>
      <c r="H32" s="42"/>
      <c r="I32" s="41">
        <v>7168865</v>
      </c>
      <c r="J32" s="41">
        <v>7168865</v>
      </c>
      <c r="K32" s="43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4">
        <f t="shared" si="58"/>
        <v>7168865</v>
      </c>
      <c r="AE32" s="44">
        <f t="shared" si="59"/>
        <v>7168865</v>
      </c>
      <c r="AF32" s="44">
        <f t="shared" si="60"/>
        <v>0</v>
      </c>
    </row>
    <row r="33" spans="1:32" s="51" customFormat="1" ht="10.5" customHeight="1">
      <c r="A33" s="47" t="s">
        <v>143</v>
      </c>
      <c r="B33" s="48"/>
      <c r="C33" s="49">
        <f t="shared" ref="C33:J33" si="61">SUM(C30:C32)</f>
        <v>63780000</v>
      </c>
      <c r="D33" s="49">
        <f t="shared" si="61"/>
        <v>63780000</v>
      </c>
      <c r="E33" s="49">
        <f t="shared" si="61"/>
        <v>0</v>
      </c>
      <c r="F33" s="49">
        <f t="shared" si="61"/>
        <v>0</v>
      </c>
      <c r="G33" s="49">
        <f t="shared" si="61"/>
        <v>0</v>
      </c>
      <c r="H33" s="49">
        <f t="shared" si="61"/>
        <v>0</v>
      </c>
      <c r="I33" s="49">
        <f t="shared" si="61"/>
        <v>7604415</v>
      </c>
      <c r="J33" s="49">
        <f t="shared" si="61"/>
        <v>7604415</v>
      </c>
      <c r="K33" s="49">
        <f t="shared" ref="K33:AC33" si="62">SUM(K30:K32)</f>
        <v>0</v>
      </c>
      <c r="L33" s="49">
        <f t="shared" si="62"/>
        <v>0</v>
      </c>
      <c r="M33" s="49">
        <f t="shared" si="62"/>
        <v>0</v>
      </c>
      <c r="N33" s="49">
        <f t="shared" si="62"/>
        <v>0</v>
      </c>
      <c r="O33" s="49">
        <f t="shared" si="62"/>
        <v>0</v>
      </c>
      <c r="P33" s="49">
        <f t="shared" si="62"/>
        <v>0</v>
      </c>
      <c r="Q33" s="49">
        <f t="shared" si="62"/>
        <v>0</v>
      </c>
      <c r="R33" s="49">
        <f t="shared" si="62"/>
        <v>0</v>
      </c>
      <c r="S33" s="49">
        <f t="shared" si="62"/>
        <v>0</v>
      </c>
      <c r="T33" s="49">
        <f t="shared" si="62"/>
        <v>0</v>
      </c>
      <c r="U33" s="49">
        <f t="shared" si="62"/>
        <v>0</v>
      </c>
      <c r="V33" s="49">
        <f t="shared" si="62"/>
        <v>0</v>
      </c>
      <c r="W33" s="49">
        <f t="shared" si="62"/>
        <v>0</v>
      </c>
      <c r="X33" s="49">
        <f t="shared" ref="X33" si="63">SUM(X30:X32)</f>
        <v>0</v>
      </c>
      <c r="Y33" s="49">
        <f t="shared" ref="Y33" si="64">SUM(Y30:Y32)</f>
        <v>0</v>
      </c>
      <c r="Z33" s="49">
        <f t="shared" ref="Z33" si="65">SUM(Z30:Z32)</f>
        <v>0</v>
      </c>
      <c r="AA33" s="49">
        <f t="shared" si="62"/>
        <v>0</v>
      </c>
      <c r="AB33" s="49">
        <f t="shared" si="62"/>
        <v>0</v>
      </c>
      <c r="AC33" s="49">
        <f t="shared" si="62"/>
        <v>0</v>
      </c>
      <c r="AD33" s="49">
        <f>SUM(AD30:AD32)</f>
        <v>71384415</v>
      </c>
      <c r="AE33" s="49">
        <f t="shared" ref="AE33:AF33" si="66">SUM(AE30:AE32)</f>
        <v>71384415</v>
      </c>
      <c r="AF33" s="49">
        <f t="shared" si="66"/>
        <v>0</v>
      </c>
    </row>
    <row r="34" spans="1:32">
      <c r="A34" s="39" t="s">
        <v>144</v>
      </c>
      <c r="B34" s="40" t="s">
        <v>145</v>
      </c>
      <c r="C34" s="41"/>
      <c r="D34" s="41"/>
      <c r="E34" s="41"/>
      <c r="F34" s="41"/>
      <c r="G34" s="41"/>
      <c r="H34" s="42">
        <f>SUM(F34-G34)</f>
        <v>0</v>
      </c>
      <c r="I34" s="41"/>
      <c r="J34" s="41"/>
      <c r="K34" s="43">
        <f t="shared" si="2"/>
        <v>0</v>
      </c>
      <c r="L34" s="41"/>
      <c r="M34" s="41"/>
      <c r="N34" s="41">
        <f>SUM(L34-M34)</f>
        <v>0</v>
      </c>
      <c r="O34" s="41"/>
      <c r="P34" s="41"/>
      <c r="Q34" s="41">
        <f>SUM(O34-P34)</f>
        <v>0</v>
      </c>
      <c r="R34" s="41"/>
      <c r="S34" s="41"/>
      <c r="T34" s="41">
        <f>SUM(R34-S34)</f>
        <v>0</v>
      </c>
      <c r="U34" s="41"/>
      <c r="V34" s="41"/>
      <c r="W34" s="41">
        <f t="shared" ref="W34" si="67">SUM(U34-V34)</f>
        <v>0</v>
      </c>
      <c r="X34" s="41"/>
      <c r="Y34" s="41"/>
      <c r="Z34" s="41">
        <f t="shared" ref="Z34" si="68">SUM(X34-Y34)</f>
        <v>0</v>
      </c>
      <c r="AA34" s="41"/>
      <c r="AB34" s="41"/>
      <c r="AC34" s="41">
        <f t="shared" ref="AC34" si="69">SUM(AA34-AB34)</f>
        <v>0</v>
      </c>
      <c r="AD34" s="44">
        <f>SUM(C34,F34,I34,L34,O34,R34,U34,AA34)</f>
        <v>0</v>
      </c>
      <c r="AE34" s="44">
        <f>SUM(D34,G34,J34,M34,P34,S34,V34,AB34)</f>
        <v>0</v>
      </c>
      <c r="AF34" s="45">
        <f>SUM(E34,H34,K34,N34,Q34,T34,W34,AC34)</f>
        <v>0</v>
      </c>
    </row>
    <row r="35" spans="1:32" s="51" customFormat="1" ht="13.5">
      <c r="A35" s="47" t="s">
        <v>146</v>
      </c>
      <c r="B35" s="48"/>
      <c r="C35" s="49">
        <f>SUM(C34)</f>
        <v>0</v>
      </c>
      <c r="D35" s="49">
        <f t="shared" ref="D35:AC35" si="70">SUM(D34)</f>
        <v>0</v>
      </c>
      <c r="E35" s="49">
        <f t="shared" si="70"/>
        <v>0</v>
      </c>
      <c r="F35" s="49">
        <f t="shared" si="70"/>
        <v>0</v>
      </c>
      <c r="G35" s="49">
        <f t="shared" si="70"/>
        <v>0</v>
      </c>
      <c r="H35" s="49">
        <f t="shared" si="70"/>
        <v>0</v>
      </c>
      <c r="I35" s="49">
        <f t="shared" si="70"/>
        <v>0</v>
      </c>
      <c r="J35" s="49">
        <f t="shared" si="70"/>
        <v>0</v>
      </c>
      <c r="K35" s="50">
        <f t="shared" si="70"/>
        <v>0</v>
      </c>
      <c r="L35" s="49">
        <f t="shared" si="70"/>
        <v>0</v>
      </c>
      <c r="M35" s="49">
        <f t="shared" si="70"/>
        <v>0</v>
      </c>
      <c r="N35" s="49">
        <f t="shared" si="70"/>
        <v>0</v>
      </c>
      <c r="O35" s="49">
        <f t="shared" si="70"/>
        <v>0</v>
      </c>
      <c r="P35" s="49">
        <f t="shared" si="70"/>
        <v>0</v>
      </c>
      <c r="Q35" s="49">
        <f t="shared" si="70"/>
        <v>0</v>
      </c>
      <c r="R35" s="49">
        <f t="shared" si="70"/>
        <v>0</v>
      </c>
      <c r="S35" s="49">
        <f t="shared" si="70"/>
        <v>0</v>
      </c>
      <c r="T35" s="49">
        <f t="shared" si="70"/>
        <v>0</v>
      </c>
      <c r="U35" s="49">
        <f t="shared" si="70"/>
        <v>0</v>
      </c>
      <c r="V35" s="49">
        <f t="shared" si="70"/>
        <v>0</v>
      </c>
      <c r="W35" s="49">
        <f t="shared" si="70"/>
        <v>0</v>
      </c>
      <c r="X35" s="49">
        <f t="shared" ref="X35:Z35" si="71">SUM(X34)</f>
        <v>0</v>
      </c>
      <c r="Y35" s="49">
        <f t="shared" si="71"/>
        <v>0</v>
      </c>
      <c r="Z35" s="49">
        <f t="shared" si="71"/>
        <v>0</v>
      </c>
      <c r="AA35" s="49">
        <f t="shared" si="70"/>
        <v>0</v>
      </c>
      <c r="AB35" s="49">
        <f t="shared" si="70"/>
        <v>0</v>
      </c>
      <c r="AC35" s="49">
        <f t="shared" si="70"/>
        <v>0</v>
      </c>
      <c r="AD35" s="44">
        <f>SUM(AD34)</f>
        <v>0</v>
      </c>
      <c r="AE35" s="44">
        <f t="shared" ref="AE35:AF35" si="72">SUM(AE34)</f>
        <v>0</v>
      </c>
      <c r="AF35" s="44">
        <f t="shared" si="72"/>
        <v>0</v>
      </c>
    </row>
    <row r="36" spans="1:32" s="57" customFormat="1" ht="27">
      <c r="A36" s="111" t="s">
        <v>211</v>
      </c>
      <c r="B36" s="53"/>
      <c r="C36" s="206">
        <f>SUM(C35,C33,C29,C25)</f>
        <v>41458796466</v>
      </c>
      <c r="D36" s="206">
        <f t="shared" ref="D36:W36" si="73">SUM(D35,D33,D29,D25)</f>
        <v>3314808356</v>
      </c>
      <c r="E36" s="206">
        <f t="shared" si="73"/>
        <v>38143988110</v>
      </c>
      <c r="F36" s="206">
        <f t="shared" si="73"/>
        <v>867308010</v>
      </c>
      <c r="G36" s="206">
        <f t="shared" si="73"/>
        <v>72140708</v>
      </c>
      <c r="H36" s="206">
        <f t="shared" si="73"/>
        <v>795167302</v>
      </c>
      <c r="I36" s="206">
        <f>SUM(I35,I33,I29,I25)</f>
        <v>4497467272</v>
      </c>
      <c r="J36" s="206">
        <f t="shared" si="73"/>
        <v>809982308</v>
      </c>
      <c r="K36" s="207">
        <f t="shared" si="73"/>
        <v>3687484964</v>
      </c>
      <c r="L36" s="206">
        <f t="shared" si="73"/>
        <v>837961002</v>
      </c>
      <c r="M36" s="206">
        <f t="shared" si="73"/>
        <v>109670511</v>
      </c>
      <c r="N36" s="206">
        <f t="shared" si="73"/>
        <v>728290491</v>
      </c>
      <c r="O36" s="54">
        <f t="shared" si="73"/>
        <v>0</v>
      </c>
      <c r="P36" s="54">
        <f t="shared" si="73"/>
        <v>0</v>
      </c>
      <c r="Q36" s="54">
        <f t="shared" si="73"/>
        <v>0</v>
      </c>
      <c r="R36" s="206">
        <f t="shared" si="73"/>
        <v>778420528</v>
      </c>
      <c r="S36" s="206">
        <f t="shared" si="73"/>
        <v>147430616</v>
      </c>
      <c r="T36" s="206">
        <f t="shared" si="73"/>
        <v>630989912</v>
      </c>
      <c r="U36" s="206">
        <f t="shared" si="73"/>
        <v>686398201</v>
      </c>
      <c r="V36" s="206">
        <f t="shared" si="73"/>
        <v>80123532</v>
      </c>
      <c r="W36" s="206">
        <f t="shared" si="73"/>
        <v>606274669</v>
      </c>
      <c r="X36" s="54"/>
      <c r="Y36" s="54"/>
      <c r="Z36" s="54">
        <f>SUM(X36-Y36)</f>
        <v>0</v>
      </c>
      <c r="AA36" s="206">
        <f t="shared" ref="AA36:AB36" si="74">SUM(AA35,AA33,AA29,AA25)</f>
        <v>143107510</v>
      </c>
      <c r="AB36" s="206">
        <f t="shared" si="74"/>
        <v>55474457</v>
      </c>
      <c r="AC36" s="206">
        <f>SUM(AC35,AC33,AC29,AC25)</f>
        <v>87633053</v>
      </c>
      <c r="AD36" s="54">
        <f>SUM(AD35,AD33,AD29,AD25)</f>
        <v>49269458989</v>
      </c>
      <c r="AE36" s="54">
        <f t="shared" ref="AE36:AF36" si="75">SUM(AE35,AE33,AE29,AE25)</f>
        <v>4589630488</v>
      </c>
      <c r="AF36" s="54">
        <f t="shared" si="75"/>
        <v>44679828501</v>
      </c>
    </row>
    <row r="37" spans="1:32">
      <c r="A37" s="58" t="s">
        <v>147</v>
      </c>
      <c r="B37" s="59" t="s">
        <v>148</v>
      </c>
      <c r="C37" s="60">
        <v>15260956</v>
      </c>
      <c r="D37" s="60">
        <v>3489958</v>
      </c>
      <c r="E37" s="60">
        <f t="shared" ref="E37:E50" si="76">SUM(C37-D37)</f>
        <v>11770998</v>
      </c>
      <c r="F37" s="60">
        <v>1035000</v>
      </c>
      <c r="G37" s="60">
        <v>172178</v>
      </c>
      <c r="H37" s="60">
        <f t="shared" ref="H37:H43" si="77">SUM(F37-G37)</f>
        <v>862822</v>
      </c>
      <c r="I37" s="60"/>
      <c r="J37" s="60"/>
      <c r="K37" s="62">
        <f t="shared" ref="K37:K43" si="78">SUM(I37-J37)</f>
        <v>0</v>
      </c>
      <c r="L37" s="76"/>
      <c r="M37" s="76"/>
      <c r="N37" s="60">
        <f t="shared" ref="N37:N43" si="79">SUM(L37-M37)</f>
        <v>0</v>
      </c>
      <c r="O37" s="60"/>
      <c r="P37" s="60"/>
      <c r="Q37" s="60">
        <f t="shared" ref="Q37:Q43" si="80">SUM(O37-P37)</f>
        <v>0</v>
      </c>
      <c r="R37" s="60"/>
      <c r="S37" s="60"/>
      <c r="T37" s="60">
        <f t="shared" ref="T37:T43" si="81">SUM(R37-S37)</f>
        <v>0</v>
      </c>
      <c r="U37" s="60"/>
      <c r="V37" s="60"/>
      <c r="W37" s="60">
        <f t="shared" ref="W37:W43" si="82">SUM(U37-V37)</f>
        <v>0</v>
      </c>
      <c r="X37" s="60"/>
      <c r="Y37" s="60"/>
      <c r="Z37" s="60">
        <f t="shared" ref="Z37:Z43" si="83">SUM(X37-Y37)</f>
        <v>0</v>
      </c>
      <c r="AA37" s="60">
        <v>1053859</v>
      </c>
      <c r="AB37" s="60"/>
      <c r="AC37" s="60">
        <f t="shared" ref="AC37:AC43" si="84">SUM(AA37-AB37)</f>
        <v>1053859</v>
      </c>
      <c r="AD37" s="44">
        <f>SUM(C37,F37,I37,L37,O37,R37,U37,X37,AA37)</f>
        <v>17349815</v>
      </c>
      <c r="AE37" s="44">
        <f>SUM(D37,G37,J37,M37,P37,S37,V37,Y37,AB37)</f>
        <v>3662136</v>
      </c>
      <c r="AF37" s="44">
        <f>SUM(E37,H37,K37,N37,Q37,T37,W37,Z37,AC37)</f>
        <v>13687679</v>
      </c>
    </row>
    <row r="38" spans="1:32">
      <c r="A38" s="65" t="s">
        <v>149</v>
      </c>
      <c r="B38" s="66" t="s">
        <v>150</v>
      </c>
      <c r="C38" s="67">
        <v>20544157</v>
      </c>
      <c r="D38" s="67">
        <v>8137507</v>
      </c>
      <c r="E38" s="67">
        <f t="shared" si="76"/>
        <v>12406650</v>
      </c>
      <c r="F38" s="67"/>
      <c r="G38" s="67"/>
      <c r="H38" s="67">
        <f t="shared" si="77"/>
        <v>0</v>
      </c>
      <c r="I38" s="67">
        <v>236807000</v>
      </c>
      <c r="J38" s="67">
        <v>186776000</v>
      </c>
      <c r="K38" s="69">
        <f t="shared" si="78"/>
        <v>50031000</v>
      </c>
      <c r="L38" s="67">
        <v>51487000</v>
      </c>
      <c r="M38" s="67">
        <v>44499000</v>
      </c>
      <c r="N38" s="67">
        <f t="shared" si="79"/>
        <v>6988000</v>
      </c>
      <c r="O38" s="77"/>
      <c r="P38" s="77"/>
      <c r="Q38" s="67">
        <f t="shared" si="80"/>
        <v>0</v>
      </c>
      <c r="R38" s="67">
        <v>65490000</v>
      </c>
      <c r="S38" s="67">
        <v>61416000</v>
      </c>
      <c r="T38" s="67">
        <f t="shared" si="81"/>
        <v>4074000</v>
      </c>
      <c r="U38" s="67">
        <v>12031000</v>
      </c>
      <c r="V38" s="67">
        <v>11336000</v>
      </c>
      <c r="W38" s="67">
        <f t="shared" si="82"/>
        <v>695000</v>
      </c>
      <c r="X38" s="67">
        <v>2722000</v>
      </c>
      <c r="Y38" s="67">
        <v>1457000</v>
      </c>
      <c r="Z38" s="67">
        <f t="shared" si="83"/>
        <v>1265000</v>
      </c>
      <c r="AA38" s="67">
        <v>10718692</v>
      </c>
      <c r="AB38" s="67">
        <f>3613121+1418360</f>
        <v>5031481</v>
      </c>
      <c r="AC38" s="67">
        <f t="shared" si="84"/>
        <v>5687211</v>
      </c>
      <c r="AD38" s="44">
        <f t="shared" ref="AD38:AD43" si="85">SUM(C38,F38,I38,L38,O38,R38,U38,X38,AA38)</f>
        <v>399799849</v>
      </c>
      <c r="AE38" s="44">
        <f t="shared" ref="AE38:AE43" si="86">SUM(D38,G38,J38,M38,P38,S38,V38,Y38,AB38)</f>
        <v>318652988</v>
      </c>
      <c r="AF38" s="44">
        <f t="shared" ref="AF38:AF43" si="87">SUM(E38,H38,K38,N38,Q38,T38,W38,Z38,AC38)</f>
        <v>81146861</v>
      </c>
    </row>
    <row r="39" spans="1:32">
      <c r="A39" s="65" t="s">
        <v>151</v>
      </c>
      <c r="B39" s="66" t="s">
        <v>152</v>
      </c>
      <c r="C39" s="67">
        <v>60702632</v>
      </c>
      <c r="D39" s="67">
        <v>19381613</v>
      </c>
      <c r="E39" s="67">
        <f t="shared" si="76"/>
        <v>41321019</v>
      </c>
      <c r="F39" s="67">
        <v>356340</v>
      </c>
      <c r="G39" s="67">
        <v>10192</v>
      </c>
      <c r="H39" s="67">
        <f t="shared" si="77"/>
        <v>346148</v>
      </c>
      <c r="I39" s="67"/>
      <c r="J39" s="67"/>
      <c r="K39" s="69">
        <f t="shared" si="78"/>
        <v>0</v>
      </c>
      <c r="L39" s="77"/>
      <c r="M39" s="77"/>
      <c r="N39" s="67">
        <f t="shared" si="79"/>
        <v>0</v>
      </c>
      <c r="O39" s="77"/>
      <c r="P39" s="77"/>
      <c r="Q39" s="67">
        <f t="shared" si="80"/>
        <v>0</v>
      </c>
      <c r="R39" s="77"/>
      <c r="S39" s="77"/>
      <c r="T39" s="67">
        <f t="shared" si="81"/>
        <v>0</v>
      </c>
      <c r="U39" s="77"/>
      <c r="V39" s="77"/>
      <c r="W39" s="67">
        <f t="shared" si="82"/>
        <v>0</v>
      </c>
      <c r="X39" s="77"/>
      <c r="Y39" s="77"/>
      <c r="Z39" s="67">
        <f t="shared" si="83"/>
        <v>0</v>
      </c>
      <c r="AA39" s="77"/>
      <c r="AB39" s="77"/>
      <c r="AC39" s="67">
        <f t="shared" si="84"/>
        <v>0</v>
      </c>
      <c r="AD39" s="44">
        <f t="shared" si="85"/>
        <v>61058972</v>
      </c>
      <c r="AE39" s="44">
        <f t="shared" si="86"/>
        <v>19391805</v>
      </c>
      <c r="AF39" s="44">
        <f t="shared" si="87"/>
        <v>41667167</v>
      </c>
    </row>
    <row r="40" spans="1:32">
      <c r="A40" s="65" t="s">
        <v>153</v>
      </c>
      <c r="B40" s="66" t="s">
        <v>154</v>
      </c>
      <c r="C40" s="67">
        <v>450000</v>
      </c>
      <c r="D40" s="67"/>
      <c r="E40" s="67">
        <f t="shared" si="76"/>
        <v>450000</v>
      </c>
      <c r="F40" s="67"/>
      <c r="G40" s="67"/>
      <c r="H40" s="67">
        <f t="shared" si="77"/>
        <v>0</v>
      </c>
      <c r="I40" s="67"/>
      <c r="J40" s="67"/>
      <c r="K40" s="69">
        <f t="shared" si="78"/>
        <v>0</v>
      </c>
      <c r="L40" s="77"/>
      <c r="M40" s="77"/>
      <c r="N40" s="67">
        <f t="shared" si="79"/>
        <v>0</v>
      </c>
      <c r="O40" s="77"/>
      <c r="P40" s="77"/>
      <c r="Q40" s="67">
        <f t="shared" si="80"/>
        <v>0</v>
      </c>
      <c r="R40" s="77"/>
      <c r="S40" s="77"/>
      <c r="T40" s="67">
        <f t="shared" si="81"/>
        <v>0</v>
      </c>
      <c r="U40" s="77"/>
      <c r="V40" s="77"/>
      <c r="W40" s="67">
        <f t="shared" si="82"/>
        <v>0</v>
      </c>
      <c r="X40" s="77"/>
      <c r="Y40" s="77"/>
      <c r="Z40" s="67">
        <f t="shared" si="83"/>
        <v>0</v>
      </c>
      <c r="AA40" s="77"/>
      <c r="AB40" s="77"/>
      <c r="AC40" s="67">
        <f t="shared" si="84"/>
        <v>0</v>
      </c>
      <c r="AD40" s="44">
        <f t="shared" si="85"/>
        <v>450000</v>
      </c>
      <c r="AE40" s="44">
        <f t="shared" si="86"/>
        <v>0</v>
      </c>
      <c r="AF40" s="44">
        <f t="shared" si="87"/>
        <v>450000</v>
      </c>
    </row>
    <row r="41" spans="1:32">
      <c r="A41" s="65" t="s">
        <v>155</v>
      </c>
      <c r="B41" s="66" t="s">
        <v>156</v>
      </c>
      <c r="C41" s="67">
        <v>251206682</v>
      </c>
      <c r="D41" s="67"/>
      <c r="E41" s="67">
        <f t="shared" si="76"/>
        <v>251206682</v>
      </c>
      <c r="F41" s="67"/>
      <c r="G41" s="67"/>
      <c r="H41" s="67">
        <f t="shared" si="77"/>
        <v>0</v>
      </c>
      <c r="I41" s="67"/>
      <c r="J41" s="67"/>
      <c r="K41" s="69">
        <f t="shared" si="78"/>
        <v>0</v>
      </c>
      <c r="L41" s="77"/>
      <c r="M41" s="77"/>
      <c r="N41" s="67">
        <f t="shared" si="79"/>
        <v>0</v>
      </c>
      <c r="O41" s="77"/>
      <c r="P41" s="77"/>
      <c r="Q41" s="67">
        <f t="shared" si="80"/>
        <v>0</v>
      </c>
      <c r="R41" s="77"/>
      <c r="S41" s="77"/>
      <c r="T41" s="67">
        <f t="shared" si="81"/>
        <v>0</v>
      </c>
      <c r="U41" s="77"/>
      <c r="V41" s="77"/>
      <c r="W41" s="67">
        <f t="shared" si="82"/>
        <v>0</v>
      </c>
      <c r="X41" s="77"/>
      <c r="Y41" s="77"/>
      <c r="Z41" s="67">
        <f t="shared" si="83"/>
        <v>0</v>
      </c>
      <c r="AA41" s="77"/>
      <c r="AB41" s="77"/>
      <c r="AC41" s="67">
        <f t="shared" si="84"/>
        <v>0</v>
      </c>
      <c r="AD41" s="44">
        <f t="shared" si="85"/>
        <v>251206682</v>
      </c>
      <c r="AE41" s="44">
        <f t="shared" si="86"/>
        <v>0</v>
      </c>
      <c r="AF41" s="44">
        <f t="shared" si="87"/>
        <v>251206682</v>
      </c>
    </row>
    <row r="42" spans="1:32">
      <c r="A42" s="65" t="s">
        <v>157</v>
      </c>
      <c r="B42" s="66" t="s">
        <v>158</v>
      </c>
      <c r="C42" s="67">
        <v>650000</v>
      </c>
      <c r="D42" s="67"/>
      <c r="E42" s="67">
        <f t="shared" si="76"/>
        <v>650000</v>
      </c>
      <c r="F42" s="67"/>
      <c r="G42" s="67"/>
      <c r="H42" s="67">
        <f t="shared" si="77"/>
        <v>0</v>
      </c>
      <c r="I42" s="67"/>
      <c r="J42" s="67"/>
      <c r="K42" s="69">
        <f t="shared" si="78"/>
        <v>0</v>
      </c>
      <c r="L42" s="77"/>
      <c r="M42" s="77"/>
      <c r="N42" s="67">
        <f t="shared" si="79"/>
        <v>0</v>
      </c>
      <c r="O42" s="77"/>
      <c r="P42" s="77"/>
      <c r="Q42" s="67">
        <f t="shared" si="80"/>
        <v>0</v>
      </c>
      <c r="R42" s="77"/>
      <c r="S42" s="77"/>
      <c r="T42" s="67">
        <f t="shared" si="81"/>
        <v>0</v>
      </c>
      <c r="U42" s="77"/>
      <c r="V42" s="77"/>
      <c r="W42" s="67">
        <f t="shared" si="82"/>
        <v>0</v>
      </c>
      <c r="X42" s="77"/>
      <c r="Y42" s="77"/>
      <c r="Z42" s="67">
        <f t="shared" si="83"/>
        <v>0</v>
      </c>
      <c r="AA42" s="77"/>
      <c r="AB42" s="77"/>
      <c r="AC42" s="67">
        <f t="shared" si="84"/>
        <v>0</v>
      </c>
      <c r="AD42" s="44">
        <f t="shared" si="85"/>
        <v>650000</v>
      </c>
      <c r="AE42" s="44">
        <f t="shared" si="86"/>
        <v>0</v>
      </c>
      <c r="AF42" s="44">
        <f t="shared" si="87"/>
        <v>650000</v>
      </c>
    </row>
    <row r="43" spans="1:32">
      <c r="A43" s="71" t="s">
        <v>159</v>
      </c>
      <c r="B43" s="72" t="s">
        <v>160</v>
      </c>
      <c r="C43" s="73">
        <v>27700495</v>
      </c>
      <c r="D43" s="73">
        <v>16481202</v>
      </c>
      <c r="E43" s="73">
        <f t="shared" si="76"/>
        <v>11219293</v>
      </c>
      <c r="F43" s="73">
        <v>2359000</v>
      </c>
      <c r="G43" s="73">
        <v>491742</v>
      </c>
      <c r="H43" s="73">
        <f t="shared" si="77"/>
        <v>1867258</v>
      </c>
      <c r="I43" s="73"/>
      <c r="J43" s="73"/>
      <c r="K43" s="75">
        <f t="shared" si="78"/>
        <v>0</v>
      </c>
      <c r="L43" s="78"/>
      <c r="M43" s="78"/>
      <c r="N43" s="73">
        <f t="shared" si="79"/>
        <v>0</v>
      </c>
      <c r="O43" s="78"/>
      <c r="P43" s="78"/>
      <c r="Q43" s="73">
        <f t="shared" si="80"/>
        <v>0</v>
      </c>
      <c r="R43" s="78"/>
      <c r="S43" s="78"/>
      <c r="T43" s="73">
        <f t="shared" si="81"/>
        <v>0</v>
      </c>
      <c r="U43" s="78"/>
      <c r="V43" s="78"/>
      <c r="W43" s="73">
        <f t="shared" si="82"/>
        <v>0</v>
      </c>
      <c r="X43" s="78"/>
      <c r="Y43" s="78"/>
      <c r="Z43" s="73">
        <f t="shared" si="83"/>
        <v>0</v>
      </c>
      <c r="AA43" s="78"/>
      <c r="AB43" s="78"/>
      <c r="AC43" s="73">
        <f t="shared" si="84"/>
        <v>0</v>
      </c>
      <c r="AD43" s="44">
        <f t="shared" si="85"/>
        <v>30059495</v>
      </c>
      <c r="AE43" s="44">
        <f t="shared" si="86"/>
        <v>16972944</v>
      </c>
      <c r="AF43" s="44">
        <f t="shared" si="87"/>
        <v>13086551</v>
      </c>
    </row>
    <row r="44" spans="1:32" s="51" customFormat="1" ht="13.5">
      <c r="A44" s="47" t="s">
        <v>161</v>
      </c>
      <c r="B44" s="48"/>
      <c r="C44" s="49">
        <f>SUM(C37:C43)</f>
        <v>376514922</v>
      </c>
      <c r="D44" s="49">
        <f t="shared" ref="D44:AF44" si="88">SUM(D37:D43)</f>
        <v>47490280</v>
      </c>
      <c r="E44" s="49">
        <f t="shared" si="88"/>
        <v>329024642</v>
      </c>
      <c r="F44" s="49">
        <f t="shared" si="88"/>
        <v>3750340</v>
      </c>
      <c r="G44" s="49">
        <f t="shared" si="88"/>
        <v>674112</v>
      </c>
      <c r="H44" s="49">
        <f t="shared" si="88"/>
        <v>3076228</v>
      </c>
      <c r="I44" s="49">
        <f t="shared" ref="I44" si="89">SUM(I37:I43)</f>
        <v>236807000</v>
      </c>
      <c r="J44" s="49">
        <f t="shared" ref="J44" si="90">SUM(J37:J43)</f>
        <v>186776000</v>
      </c>
      <c r="K44" s="49">
        <f t="shared" ref="K44" si="91">SUM(K37:K43)</f>
        <v>50031000</v>
      </c>
      <c r="L44" s="49">
        <f t="shared" si="88"/>
        <v>51487000</v>
      </c>
      <c r="M44" s="49">
        <f t="shared" si="88"/>
        <v>44499000</v>
      </c>
      <c r="N44" s="49">
        <f t="shared" si="88"/>
        <v>6988000</v>
      </c>
      <c r="O44" s="49">
        <f t="shared" si="88"/>
        <v>0</v>
      </c>
      <c r="P44" s="49">
        <f t="shared" si="88"/>
        <v>0</v>
      </c>
      <c r="Q44" s="49">
        <f t="shared" si="88"/>
        <v>0</v>
      </c>
      <c r="R44" s="49">
        <f t="shared" si="88"/>
        <v>65490000</v>
      </c>
      <c r="S44" s="49">
        <f t="shared" si="88"/>
        <v>61416000</v>
      </c>
      <c r="T44" s="49">
        <f t="shared" si="88"/>
        <v>4074000</v>
      </c>
      <c r="U44" s="49">
        <f t="shared" si="88"/>
        <v>12031000</v>
      </c>
      <c r="V44" s="49">
        <f t="shared" si="88"/>
        <v>11336000</v>
      </c>
      <c r="W44" s="49">
        <f t="shared" si="88"/>
        <v>695000</v>
      </c>
      <c r="X44" s="49">
        <f t="shared" si="88"/>
        <v>2722000</v>
      </c>
      <c r="Y44" s="49">
        <f t="shared" si="88"/>
        <v>1457000</v>
      </c>
      <c r="Z44" s="49">
        <f t="shared" si="88"/>
        <v>1265000</v>
      </c>
      <c r="AA44" s="49">
        <f t="shared" si="88"/>
        <v>11772551</v>
      </c>
      <c r="AB44" s="49">
        <f t="shared" si="88"/>
        <v>5031481</v>
      </c>
      <c r="AC44" s="49">
        <f t="shared" si="88"/>
        <v>6741070</v>
      </c>
      <c r="AD44" s="49">
        <f t="shared" si="88"/>
        <v>760574813</v>
      </c>
      <c r="AE44" s="49">
        <f t="shared" si="88"/>
        <v>358679873</v>
      </c>
      <c r="AF44" s="49">
        <f t="shared" si="88"/>
        <v>401894940</v>
      </c>
    </row>
    <row r="45" spans="1:32">
      <c r="A45" s="58" t="s">
        <v>162</v>
      </c>
      <c r="B45" s="59" t="s">
        <v>163</v>
      </c>
      <c r="C45" s="60">
        <v>4129934</v>
      </c>
      <c r="D45" s="60">
        <v>4129934</v>
      </c>
      <c r="E45" s="60">
        <f t="shared" si="76"/>
        <v>0</v>
      </c>
      <c r="F45" s="60">
        <v>6968299</v>
      </c>
      <c r="G45" s="60">
        <v>6968299</v>
      </c>
      <c r="H45" s="60">
        <f t="shared" ref="H45:H46" si="92">SUM(F45-G45)</f>
        <v>0</v>
      </c>
      <c r="I45" s="60"/>
      <c r="J45" s="60"/>
      <c r="K45" s="60">
        <f t="shared" ref="K45:K46" si="93">SUM(I45-J45)</f>
        <v>0</v>
      </c>
      <c r="L45" s="76"/>
      <c r="M45" s="76"/>
      <c r="N45" s="60">
        <f t="shared" ref="N45:N46" si="94">SUM(L45-M45)</f>
        <v>0</v>
      </c>
      <c r="O45" s="76"/>
      <c r="P45" s="76"/>
      <c r="Q45" s="60">
        <f t="shared" ref="Q45:Q46" si="95">SUM(O45-P45)</f>
        <v>0</v>
      </c>
      <c r="R45" s="76"/>
      <c r="S45" s="76"/>
      <c r="T45" s="60">
        <f t="shared" ref="T45:T46" si="96">SUM(R45-S45)</f>
        <v>0</v>
      </c>
      <c r="U45" s="76"/>
      <c r="V45" s="76"/>
      <c r="W45" s="60">
        <f t="shared" ref="W45:W46" si="97">SUM(U45-V45)</f>
        <v>0</v>
      </c>
      <c r="X45" s="76"/>
      <c r="Y45" s="76"/>
      <c r="Z45" s="60">
        <f t="shared" ref="Z45:Z46" si="98">SUM(X45-Y45)</f>
        <v>0</v>
      </c>
      <c r="AA45" s="76"/>
      <c r="AB45" s="76"/>
      <c r="AC45" s="60">
        <f t="shared" ref="AC45:AC46" si="99">SUM(AA45-AB45)</f>
        <v>0</v>
      </c>
      <c r="AD45" s="44">
        <f t="shared" ref="AD45:AD46" si="100">SUM(C45,F45,I45,L45,O45,R45,U45,X45,AA45)</f>
        <v>11098233</v>
      </c>
      <c r="AE45" s="44">
        <f t="shared" ref="AE45:AE46" si="101">SUM(D45,G45,J45,M45,P45,S45,V45,Y45,AB45)</f>
        <v>11098233</v>
      </c>
      <c r="AF45" s="44">
        <f t="shared" ref="AF45:AF46" si="102">SUM(E45,H45,K45,N45,Q45,T45,W45,Z45,AC45)</f>
        <v>0</v>
      </c>
    </row>
    <row r="46" spans="1:32">
      <c r="A46" s="71" t="s">
        <v>164</v>
      </c>
      <c r="B46" s="72" t="s">
        <v>165</v>
      </c>
      <c r="C46" s="73">
        <v>125021498</v>
      </c>
      <c r="D46" s="73">
        <v>125021498</v>
      </c>
      <c r="E46" s="73">
        <f t="shared" si="76"/>
        <v>0</v>
      </c>
      <c r="F46" s="73">
        <v>2149582</v>
      </c>
      <c r="G46" s="73">
        <v>2149582</v>
      </c>
      <c r="H46" s="73">
        <f t="shared" si="92"/>
        <v>0</v>
      </c>
      <c r="I46" s="73"/>
      <c r="J46" s="73"/>
      <c r="K46" s="73">
        <f t="shared" si="93"/>
        <v>0</v>
      </c>
      <c r="L46" s="78"/>
      <c r="M46" s="78"/>
      <c r="N46" s="73">
        <f t="shared" si="94"/>
        <v>0</v>
      </c>
      <c r="O46" s="67">
        <v>10138000</v>
      </c>
      <c r="P46" s="67">
        <v>10138000</v>
      </c>
      <c r="Q46" s="73">
        <f t="shared" si="95"/>
        <v>0</v>
      </c>
      <c r="R46" s="78"/>
      <c r="S46" s="78"/>
      <c r="T46" s="73">
        <f t="shared" si="96"/>
        <v>0</v>
      </c>
      <c r="U46" s="78"/>
      <c r="V46" s="78"/>
      <c r="W46" s="73">
        <f t="shared" si="97"/>
        <v>0</v>
      </c>
      <c r="X46" s="78"/>
      <c r="Y46" s="78"/>
      <c r="Z46" s="73">
        <f t="shared" si="98"/>
        <v>0</v>
      </c>
      <c r="AA46" s="78"/>
      <c r="AB46" s="78"/>
      <c r="AC46" s="73">
        <f t="shared" si="99"/>
        <v>0</v>
      </c>
      <c r="AD46" s="44">
        <f t="shared" si="100"/>
        <v>137309080</v>
      </c>
      <c r="AE46" s="44">
        <f t="shared" si="101"/>
        <v>137309080</v>
      </c>
      <c r="AF46" s="44">
        <f t="shared" si="102"/>
        <v>0</v>
      </c>
    </row>
    <row r="47" spans="1:32" s="51" customFormat="1" ht="13.5">
      <c r="A47" s="47" t="s">
        <v>166</v>
      </c>
      <c r="B47" s="48"/>
      <c r="C47" s="49">
        <f>SUM(C45:C46)</f>
        <v>129151432</v>
      </c>
      <c r="D47" s="49">
        <f t="shared" ref="D47:AF47" si="103">SUM(D45:D46)</f>
        <v>129151432</v>
      </c>
      <c r="E47" s="49">
        <f t="shared" si="103"/>
        <v>0</v>
      </c>
      <c r="F47" s="49">
        <f t="shared" si="103"/>
        <v>9117881</v>
      </c>
      <c r="G47" s="49">
        <f t="shared" si="103"/>
        <v>9117881</v>
      </c>
      <c r="H47" s="49">
        <f t="shared" si="103"/>
        <v>0</v>
      </c>
      <c r="I47" s="49">
        <f t="shared" si="103"/>
        <v>0</v>
      </c>
      <c r="J47" s="49">
        <f t="shared" si="103"/>
        <v>0</v>
      </c>
      <c r="K47" s="49">
        <f t="shared" si="103"/>
        <v>0</v>
      </c>
      <c r="L47" s="49">
        <f t="shared" si="103"/>
        <v>0</v>
      </c>
      <c r="M47" s="49">
        <f t="shared" si="103"/>
        <v>0</v>
      </c>
      <c r="N47" s="49">
        <f t="shared" si="103"/>
        <v>0</v>
      </c>
      <c r="O47" s="49">
        <f t="shared" si="103"/>
        <v>10138000</v>
      </c>
      <c r="P47" s="49">
        <f t="shared" si="103"/>
        <v>10138000</v>
      </c>
      <c r="Q47" s="49">
        <f t="shared" si="103"/>
        <v>0</v>
      </c>
      <c r="R47" s="49">
        <f t="shared" si="103"/>
        <v>0</v>
      </c>
      <c r="S47" s="49">
        <f t="shared" si="103"/>
        <v>0</v>
      </c>
      <c r="T47" s="49">
        <f t="shared" si="103"/>
        <v>0</v>
      </c>
      <c r="U47" s="49">
        <f t="shared" si="103"/>
        <v>0</v>
      </c>
      <c r="V47" s="49">
        <f t="shared" si="103"/>
        <v>0</v>
      </c>
      <c r="W47" s="49">
        <f t="shared" si="103"/>
        <v>0</v>
      </c>
      <c r="X47" s="49">
        <f t="shared" si="103"/>
        <v>0</v>
      </c>
      <c r="Y47" s="49">
        <f t="shared" si="103"/>
        <v>0</v>
      </c>
      <c r="Z47" s="49">
        <f t="shared" si="103"/>
        <v>0</v>
      </c>
      <c r="AA47" s="49">
        <f t="shared" si="103"/>
        <v>0</v>
      </c>
      <c r="AB47" s="49">
        <f t="shared" si="103"/>
        <v>0</v>
      </c>
      <c r="AC47" s="49">
        <f t="shared" si="103"/>
        <v>0</v>
      </c>
      <c r="AD47" s="49">
        <f t="shared" si="103"/>
        <v>148407313</v>
      </c>
      <c r="AE47" s="49">
        <f t="shared" si="103"/>
        <v>148407313</v>
      </c>
      <c r="AF47" s="49">
        <f t="shared" si="103"/>
        <v>0</v>
      </c>
    </row>
    <row r="48" spans="1:32">
      <c r="A48" s="58" t="s">
        <v>167</v>
      </c>
      <c r="B48" s="59" t="s">
        <v>168</v>
      </c>
      <c r="C48" s="60">
        <v>26432015</v>
      </c>
      <c r="D48" s="60">
        <v>26432015</v>
      </c>
      <c r="E48" s="60">
        <f t="shared" si="76"/>
        <v>0</v>
      </c>
      <c r="F48" s="60"/>
      <c r="G48" s="60"/>
      <c r="H48" s="60">
        <f t="shared" ref="H48:H50" si="104">SUM(F48-G48)</f>
        <v>0</v>
      </c>
      <c r="I48" s="60"/>
      <c r="J48" s="60"/>
      <c r="K48" s="60">
        <f t="shared" ref="K48:K50" si="105">SUM(I48-J48)</f>
        <v>0</v>
      </c>
      <c r="L48" s="76"/>
      <c r="M48" s="76"/>
      <c r="N48" s="60">
        <f t="shared" ref="N48:N50" si="106">SUM(L48-M48)</f>
        <v>0</v>
      </c>
      <c r="O48" s="76"/>
      <c r="P48" s="76"/>
      <c r="Q48" s="60">
        <f t="shared" ref="Q48:Q50" si="107">SUM(O48-P48)</f>
        <v>0</v>
      </c>
      <c r="R48" s="76"/>
      <c r="S48" s="76"/>
      <c r="T48" s="60">
        <f t="shared" ref="T48:T50" si="108">SUM(R48-S48)</f>
        <v>0</v>
      </c>
      <c r="U48" s="76"/>
      <c r="V48" s="76"/>
      <c r="W48" s="60">
        <f t="shared" ref="W48:W50" si="109">SUM(U48-V48)</f>
        <v>0</v>
      </c>
      <c r="X48" s="60"/>
      <c r="Y48" s="60"/>
      <c r="Z48" s="60">
        <f t="shared" ref="Z48:Z50" si="110">SUM(X48-Y48)</f>
        <v>0</v>
      </c>
      <c r="AA48" s="60">
        <v>1495340</v>
      </c>
      <c r="AB48" s="60">
        <v>1495340</v>
      </c>
      <c r="AC48" s="60">
        <f t="shared" ref="AC48:AC50" si="111">SUM(AA48-AB48)</f>
        <v>0</v>
      </c>
      <c r="AD48" s="44">
        <f t="shared" ref="AD48:AD50" si="112">SUM(C48,F48,I48,L48,O48,R48,U48,X48,AA48)</f>
        <v>27927355</v>
      </c>
      <c r="AE48" s="44">
        <f t="shared" ref="AE48:AE50" si="113">SUM(D48,G48,J48,M48,P48,S48,V48,Y48,AB48)</f>
        <v>27927355</v>
      </c>
      <c r="AF48" s="44">
        <f t="shared" ref="AF48:AF50" si="114">SUM(E48,H48,K48,N48,Q48,T48,W48,Z48,AC48)</f>
        <v>0</v>
      </c>
    </row>
    <row r="49" spans="1:32">
      <c r="A49" s="65" t="s">
        <v>169</v>
      </c>
      <c r="B49" s="66" t="s">
        <v>170</v>
      </c>
      <c r="C49" s="67">
        <v>38540923</v>
      </c>
      <c r="D49" s="67">
        <v>38540923</v>
      </c>
      <c r="E49" s="67">
        <f t="shared" si="76"/>
        <v>0</v>
      </c>
      <c r="F49" s="67"/>
      <c r="G49" s="67"/>
      <c r="H49" s="67">
        <f t="shared" si="104"/>
        <v>0</v>
      </c>
      <c r="I49" s="67"/>
      <c r="J49" s="67"/>
      <c r="K49" s="67">
        <f t="shared" si="105"/>
        <v>0</v>
      </c>
      <c r="L49" s="77"/>
      <c r="M49" s="77"/>
      <c r="N49" s="67">
        <f t="shared" si="106"/>
        <v>0</v>
      </c>
      <c r="O49" s="77"/>
      <c r="P49" s="77"/>
      <c r="Q49" s="67">
        <f t="shared" si="107"/>
        <v>0</v>
      </c>
      <c r="R49" s="77"/>
      <c r="S49" s="77"/>
      <c r="T49" s="67">
        <f t="shared" si="108"/>
        <v>0</v>
      </c>
      <c r="U49" s="77"/>
      <c r="V49" s="77"/>
      <c r="W49" s="67">
        <f t="shared" si="109"/>
        <v>0</v>
      </c>
      <c r="X49" s="67"/>
      <c r="Y49" s="67"/>
      <c r="Z49" s="67">
        <f t="shared" si="110"/>
        <v>0</v>
      </c>
      <c r="AA49" s="67">
        <v>29964314</v>
      </c>
      <c r="AB49" s="67">
        <v>29964314</v>
      </c>
      <c r="AC49" s="67">
        <f t="shared" si="111"/>
        <v>0</v>
      </c>
      <c r="AD49" s="44">
        <f t="shared" si="112"/>
        <v>68505237</v>
      </c>
      <c r="AE49" s="44">
        <f t="shared" si="113"/>
        <v>68505237</v>
      </c>
      <c r="AF49" s="44">
        <f t="shared" si="114"/>
        <v>0</v>
      </c>
    </row>
    <row r="50" spans="1:32">
      <c r="A50" s="71" t="s">
        <v>171</v>
      </c>
      <c r="B50" s="72" t="s">
        <v>172</v>
      </c>
      <c r="C50" s="73">
        <v>2640000</v>
      </c>
      <c r="D50" s="73">
        <v>2640000</v>
      </c>
      <c r="E50" s="73">
        <f t="shared" si="76"/>
        <v>0</v>
      </c>
      <c r="F50" s="73"/>
      <c r="G50" s="73"/>
      <c r="H50" s="73">
        <f t="shared" si="104"/>
        <v>0</v>
      </c>
      <c r="I50" s="73"/>
      <c r="J50" s="73"/>
      <c r="K50" s="73">
        <f t="shared" si="105"/>
        <v>0</v>
      </c>
      <c r="L50" s="78"/>
      <c r="M50" s="78"/>
      <c r="N50" s="73">
        <f t="shared" si="106"/>
        <v>0</v>
      </c>
      <c r="O50" s="78"/>
      <c r="P50" s="78"/>
      <c r="Q50" s="73">
        <f t="shared" si="107"/>
        <v>0</v>
      </c>
      <c r="R50" s="78"/>
      <c r="S50" s="78"/>
      <c r="T50" s="73">
        <f t="shared" si="108"/>
        <v>0</v>
      </c>
      <c r="U50" s="78"/>
      <c r="V50" s="78"/>
      <c r="W50" s="73">
        <f t="shared" si="109"/>
        <v>0</v>
      </c>
      <c r="X50" s="73"/>
      <c r="Y50" s="73"/>
      <c r="Z50" s="73">
        <f t="shared" si="110"/>
        <v>0</v>
      </c>
      <c r="AA50" s="73">
        <v>11400774</v>
      </c>
      <c r="AB50" s="73">
        <v>11400774</v>
      </c>
      <c r="AC50" s="73">
        <f t="shared" si="111"/>
        <v>0</v>
      </c>
      <c r="AD50" s="44">
        <f t="shared" si="112"/>
        <v>14040774</v>
      </c>
      <c r="AE50" s="44">
        <f t="shared" si="113"/>
        <v>14040774</v>
      </c>
      <c r="AF50" s="44">
        <f t="shared" si="114"/>
        <v>0</v>
      </c>
    </row>
    <row r="51" spans="1:32" s="51" customFormat="1" ht="13.5">
      <c r="A51" s="47" t="s">
        <v>173</v>
      </c>
      <c r="B51" s="48"/>
      <c r="C51" s="49">
        <f>SUM(C48:C50)</f>
        <v>67612938</v>
      </c>
      <c r="D51" s="49">
        <f t="shared" ref="D51:AF51" si="115">SUM(D48:D50)</f>
        <v>67612938</v>
      </c>
      <c r="E51" s="49">
        <f t="shared" si="115"/>
        <v>0</v>
      </c>
      <c r="F51" s="49">
        <f t="shared" si="115"/>
        <v>0</v>
      </c>
      <c r="G51" s="49">
        <f t="shared" si="115"/>
        <v>0</v>
      </c>
      <c r="H51" s="49">
        <f t="shared" si="115"/>
        <v>0</v>
      </c>
      <c r="I51" s="49">
        <f t="shared" si="115"/>
        <v>0</v>
      </c>
      <c r="J51" s="49">
        <f t="shared" si="115"/>
        <v>0</v>
      </c>
      <c r="K51" s="49">
        <f t="shared" si="115"/>
        <v>0</v>
      </c>
      <c r="L51" s="49">
        <f t="shared" si="115"/>
        <v>0</v>
      </c>
      <c r="M51" s="49">
        <f t="shared" si="115"/>
        <v>0</v>
      </c>
      <c r="N51" s="49">
        <f t="shared" si="115"/>
        <v>0</v>
      </c>
      <c r="O51" s="49">
        <f t="shared" si="115"/>
        <v>0</v>
      </c>
      <c r="P51" s="49">
        <f t="shared" si="115"/>
        <v>0</v>
      </c>
      <c r="Q51" s="49">
        <f t="shared" si="115"/>
        <v>0</v>
      </c>
      <c r="R51" s="49">
        <f t="shared" si="115"/>
        <v>0</v>
      </c>
      <c r="S51" s="49">
        <f t="shared" si="115"/>
        <v>0</v>
      </c>
      <c r="T51" s="49">
        <f t="shared" si="115"/>
        <v>0</v>
      </c>
      <c r="U51" s="49">
        <f t="shared" si="115"/>
        <v>0</v>
      </c>
      <c r="V51" s="49">
        <f t="shared" si="115"/>
        <v>0</v>
      </c>
      <c r="W51" s="49">
        <f t="shared" si="115"/>
        <v>0</v>
      </c>
      <c r="X51" s="49">
        <f t="shared" si="115"/>
        <v>0</v>
      </c>
      <c r="Y51" s="49">
        <f t="shared" si="115"/>
        <v>0</v>
      </c>
      <c r="Z51" s="49">
        <f t="shared" si="115"/>
        <v>0</v>
      </c>
      <c r="AA51" s="49">
        <f t="shared" si="115"/>
        <v>42860428</v>
      </c>
      <c r="AB51" s="49">
        <f t="shared" si="115"/>
        <v>42860428</v>
      </c>
      <c r="AC51" s="49">
        <f t="shared" si="115"/>
        <v>0</v>
      </c>
      <c r="AD51" s="49">
        <f t="shared" si="115"/>
        <v>110473366</v>
      </c>
      <c r="AE51" s="49">
        <f t="shared" si="115"/>
        <v>110473366</v>
      </c>
      <c r="AF51" s="49">
        <f t="shared" si="115"/>
        <v>0</v>
      </c>
    </row>
    <row r="52" spans="1:32" s="51" customFormat="1" ht="13.5">
      <c r="A52" s="47" t="s">
        <v>174</v>
      </c>
      <c r="B52" s="48"/>
      <c r="C52" s="49">
        <f>SUM(C47,C51)</f>
        <v>196764370</v>
      </c>
      <c r="D52" s="49">
        <f t="shared" ref="D52:AF52" si="116">SUM(D47,D51)</f>
        <v>196764370</v>
      </c>
      <c r="E52" s="49">
        <f t="shared" si="116"/>
        <v>0</v>
      </c>
      <c r="F52" s="49">
        <f t="shared" si="116"/>
        <v>9117881</v>
      </c>
      <c r="G52" s="49">
        <f t="shared" si="116"/>
        <v>9117881</v>
      </c>
      <c r="H52" s="49">
        <f t="shared" si="116"/>
        <v>0</v>
      </c>
      <c r="I52" s="49">
        <f t="shared" si="116"/>
        <v>0</v>
      </c>
      <c r="J52" s="49">
        <f t="shared" si="116"/>
        <v>0</v>
      </c>
      <c r="K52" s="49">
        <f t="shared" si="116"/>
        <v>0</v>
      </c>
      <c r="L52" s="49">
        <f t="shared" si="116"/>
        <v>0</v>
      </c>
      <c r="M52" s="49">
        <f t="shared" si="116"/>
        <v>0</v>
      </c>
      <c r="N52" s="49">
        <f t="shared" si="116"/>
        <v>0</v>
      </c>
      <c r="O52" s="49">
        <f t="shared" si="116"/>
        <v>10138000</v>
      </c>
      <c r="P52" s="49">
        <f t="shared" si="116"/>
        <v>10138000</v>
      </c>
      <c r="Q52" s="49">
        <f t="shared" si="116"/>
        <v>0</v>
      </c>
      <c r="R52" s="49">
        <f t="shared" si="116"/>
        <v>0</v>
      </c>
      <c r="S52" s="49">
        <f t="shared" si="116"/>
        <v>0</v>
      </c>
      <c r="T52" s="49">
        <f t="shared" si="116"/>
        <v>0</v>
      </c>
      <c r="U52" s="49">
        <f t="shared" si="116"/>
        <v>0</v>
      </c>
      <c r="V52" s="49">
        <f t="shared" si="116"/>
        <v>0</v>
      </c>
      <c r="W52" s="49">
        <f t="shared" si="116"/>
        <v>0</v>
      </c>
      <c r="X52" s="49">
        <f t="shared" si="116"/>
        <v>0</v>
      </c>
      <c r="Y52" s="49">
        <f t="shared" si="116"/>
        <v>0</v>
      </c>
      <c r="Z52" s="49">
        <f t="shared" si="116"/>
        <v>0</v>
      </c>
      <c r="AA52" s="49">
        <f t="shared" si="116"/>
        <v>42860428</v>
      </c>
      <c r="AB52" s="49">
        <f t="shared" si="116"/>
        <v>42860428</v>
      </c>
      <c r="AC52" s="49">
        <f t="shared" si="116"/>
        <v>0</v>
      </c>
      <c r="AD52" s="49">
        <f t="shared" si="116"/>
        <v>258880679</v>
      </c>
      <c r="AE52" s="49">
        <f t="shared" si="116"/>
        <v>258880679</v>
      </c>
      <c r="AF52" s="49">
        <f t="shared" si="116"/>
        <v>0</v>
      </c>
    </row>
    <row r="53" spans="1:32" s="57" customFormat="1" ht="27">
      <c r="A53" s="112" t="s">
        <v>212</v>
      </c>
      <c r="B53" s="79"/>
      <c r="C53" s="208">
        <f>SUM(C44,C52)</f>
        <v>573279292</v>
      </c>
      <c r="D53" s="208">
        <f t="shared" ref="D53:AF53" si="117">SUM(D44,D52)</f>
        <v>244254650</v>
      </c>
      <c r="E53" s="208">
        <f t="shared" si="117"/>
        <v>329024642</v>
      </c>
      <c r="F53" s="208">
        <f t="shared" si="117"/>
        <v>12868221</v>
      </c>
      <c r="G53" s="208">
        <f t="shared" si="117"/>
        <v>9791993</v>
      </c>
      <c r="H53" s="208">
        <f t="shared" si="117"/>
        <v>3076228</v>
      </c>
      <c r="I53" s="208">
        <f t="shared" si="117"/>
        <v>236807000</v>
      </c>
      <c r="J53" s="208">
        <f t="shared" si="117"/>
        <v>186776000</v>
      </c>
      <c r="K53" s="208">
        <f t="shared" si="117"/>
        <v>50031000</v>
      </c>
      <c r="L53" s="208">
        <f t="shared" si="117"/>
        <v>51487000</v>
      </c>
      <c r="M53" s="208">
        <f t="shared" si="117"/>
        <v>44499000</v>
      </c>
      <c r="N53" s="208">
        <f t="shared" si="117"/>
        <v>6988000</v>
      </c>
      <c r="O53" s="208">
        <f t="shared" si="117"/>
        <v>10138000</v>
      </c>
      <c r="P53" s="208">
        <f t="shared" si="117"/>
        <v>10138000</v>
      </c>
      <c r="Q53" s="208">
        <f t="shared" si="117"/>
        <v>0</v>
      </c>
      <c r="R53" s="208">
        <f t="shared" si="117"/>
        <v>65490000</v>
      </c>
      <c r="S53" s="208">
        <f t="shared" si="117"/>
        <v>61416000</v>
      </c>
      <c r="T53" s="208">
        <f t="shared" si="117"/>
        <v>4074000</v>
      </c>
      <c r="U53" s="208">
        <f t="shared" si="117"/>
        <v>12031000</v>
      </c>
      <c r="V53" s="208">
        <f t="shared" si="117"/>
        <v>11336000</v>
      </c>
      <c r="W53" s="208">
        <f t="shared" si="117"/>
        <v>695000</v>
      </c>
      <c r="X53" s="208">
        <f t="shared" si="117"/>
        <v>2722000</v>
      </c>
      <c r="Y53" s="208">
        <f t="shared" si="117"/>
        <v>1457000</v>
      </c>
      <c r="Z53" s="208">
        <f t="shared" si="117"/>
        <v>1265000</v>
      </c>
      <c r="AA53" s="208">
        <f t="shared" si="117"/>
        <v>54632979</v>
      </c>
      <c r="AB53" s="208">
        <f t="shared" si="117"/>
        <v>47891909</v>
      </c>
      <c r="AC53" s="208">
        <f t="shared" si="117"/>
        <v>6741070</v>
      </c>
      <c r="AD53" s="208">
        <f t="shared" si="117"/>
        <v>1019455492</v>
      </c>
      <c r="AE53" s="208">
        <f t="shared" si="117"/>
        <v>617560552</v>
      </c>
      <c r="AF53" s="208">
        <f t="shared" si="117"/>
        <v>401894940</v>
      </c>
    </row>
    <row r="54" spans="1:32" s="113" customFormat="1" ht="13.5">
      <c r="A54" s="114" t="s">
        <v>213</v>
      </c>
      <c r="B54" s="115"/>
      <c r="C54" s="116"/>
      <c r="D54" s="116"/>
      <c r="E54" s="116">
        <v>1315640000</v>
      </c>
      <c r="F54" s="116"/>
      <c r="G54" s="116"/>
      <c r="H54" s="116"/>
      <c r="I54" s="116"/>
      <c r="J54" s="116"/>
      <c r="K54" s="117">
        <v>23182683</v>
      </c>
      <c r="L54" s="116"/>
      <c r="M54" s="116"/>
      <c r="N54" s="116"/>
      <c r="O54" s="116"/>
      <c r="P54" s="116"/>
      <c r="Q54" s="116">
        <v>404</v>
      </c>
      <c r="R54" s="116"/>
      <c r="S54" s="116"/>
      <c r="T54" s="116"/>
      <c r="U54" s="116"/>
      <c r="V54" s="116"/>
      <c r="W54" s="116"/>
      <c r="X54" s="116"/>
      <c r="Y54" s="116"/>
      <c r="Z54" s="116">
        <v>520001</v>
      </c>
      <c r="AA54" s="116"/>
      <c r="AB54" s="116"/>
      <c r="AC54" s="116"/>
      <c r="AD54" s="116"/>
      <c r="AE54" s="116"/>
      <c r="AF54" s="118">
        <f>SUM(E54,H54,K54,N54,Q54,T54,W54,Z54,AC54)</f>
        <v>1339343088</v>
      </c>
    </row>
    <row r="55" spans="1:32" s="209" customFormat="1" ht="13.5">
      <c r="A55" s="211" t="s">
        <v>214</v>
      </c>
      <c r="B55" s="210"/>
      <c r="C55" s="54">
        <f>SUM(C53,C36,C54)</f>
        <v>42032075758</v>
      </c>
      <c r="D55" s="54">
        <f t="shared" ref="D55:AE55" si="118">SUM(D53,D36,D54)</f>
        <v>3559063006</v>
      </c>
      <c r="E55" s="54">
        <f t="shared" si="118"/>
        <v>39788652752</v>
      </c>
      <c r="F55" s="54">
        <f t="shared" si="118"/>
        <v>880176231</v>
      </c>
      <c r="G55" s="54">
        <f t="shared" si="118"/>
        <v>81932701</v>
      </c>
      <c r="H55" s="54">
        <f t="shared" si="118"/>
        <v>798243530</v>
      </c>
      <c r="I55" s="54">
        <f t="shared" si="118"/>
        <v>4734274272</v>
      </c>
      <c r="J55" s="54">
        <f t="shared" si="118"/>
        <v>996758308</v>
      </c>
      <c r="K55" s="54">
        <f t="shared" si="118"/>
        <v>3760698647</v>
      </c>
      <c r="L55" s="54">
        <f t="shared" si="118"/>
        <v>889448002</v>
      </c>
      <c r="M55" s="54">
        <f t="shared" si="118"/>
        <v>154169511</v>
      </c>
      <c r="N55" s="54">
        <f t="shared" si="118"/>
        <v>735278491</v>
      </c>
      <c r="O55" s="54">
        <f t="shared" si="118"/>
        <v>10138000</v>
      </c>
      <c r="P55" s="54">
        <f t="shared" si="118"/>
        <v>10138000</v>
      </c>
      <c r="Q55" s="54">
        <f t="shared" si="118"/>
        <v>404</v>
      </c>
      <c r="R55" s="54">
        <f t="shared" si="118"/>
        <v>843910528</v>
      </c>
      <c r="S55" s="54">
        <f t="shared" si="118"/>
        <v>208846616</v>
      </c>
      <c r="T55" s="54">
        <f t="shared" si="118"/>
        <v>635063912</v>
      </c>
      <c r="U55" s="54">
        <f t="shared" si="118"/>
        <v>698429201</v>
      </c>
      <c r="V55" s="54">
        <f t="shared" si="118"/>
        <v>91459532</v>
      </c>
      <c r="W55" s="54">
        <f t="shared" si="118"/>
        <v>606969669</v>
      </c>
      <c r="X55" s="54">
        <f t="shared" si="118"/>
        <v>2722000</v>
      </c>
      <c r="Y55" s="54">
        <f t="shared" si="118"/>
        <v>1457000</v>
      </c>
      <c r="Z55" s="54">
        <f t="shared" si="118"/>
        <v>1785001</v>
      </c>
      <c r="AA55" s="54">
        <f t="shared" si="118"/>
        <v>197740489</v>
      </c>
      <c r="AB55" s="54">
        <f t="shared" si="118"/>
        <v>103366366</v>
      </c>
      <c r="AC55" s="54">
        <f t="shared" si="118"/>
        <v>94374123</v>
      </c>
      <c r="AD55" s="54">
        <f t="shared" si="118"/>
        <v>50288914481</v>
      </c>
      <c r="AE55" s="54">
        <f t="shared" si="118"/>
        <v>5207191040</v>
      </c>
      <c r="AF55" s="56">
        <f>SUM(AF53,AF36,AF54)</f>
        <v>46421066529</v>
      </c>
    </row>
    <row r="56" spans="1:32">
      <c r="A56" s="95" t="s">
        <v>216</v>
      </c>
      <c r="B56" s="59"/>
      <c r="C56" s="60"/>
      <c r="D56" s="60"/>
      <c r="E56" s="60">
        <v>300000</v>
      </c>
      <c r="F56" s="60"/>
      <c r="G56" s="60"/>
      <c r="H56" s="60"/>
      <c r="I56" s="60"/>
      <c r="J56" s="60"/>
      <c r="K56" s="62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205">
        <f t="shared" ref="AD56:AD57" si="119">SUM(C56,F56,I56,L56,O56,R56,U56,X56,AA56)</f>
        <v>0</v>
      </c>
      <c r="AE56" s="205">
        <f t="shared" ref="AE56:AE57" si="120">SUM(D56,G56,J56,M56,P56,S56,V56,Y56,AB56)</f>
        <v>0</v>
      </c>
      <c r="AF56" s="205">
        <f t="shared" ref="AF56:AF57" si="121">SUM(E56,H56,K56,N56,Q56,T56,W56,Z56,AC56)</f>
        <v>300000</v>
      </c>
    </row>
    <row r="57" spans="1:32">
      <c r="A57" s="123" t="s">
        <v>217</v>
      </c>
      <c r="B57" s="72"/>
      <c r="C57" s="73"/>
      <c r="D57" s="73"/>
      <c r="E57" s="73">
        <v>11000</v>
      </c>
      <c r="F57" s="73"/>
      <c r="G57" s="73"/>
      <c r="H57" s="73"/>
      <c r="I57" s="73"/>
      <c r="J57" s="73"/>
      <c r="K57" s="75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44">
        <f t="shared" si="119"/>
        <v>0</v>
      </c>
      <c r="AE57" s="44">
        <f t="shared" si="120"/>
        <v>0</v>
      </c>
      <c r="AF57" s="44">
        <f t="shared" si="121"/>
        <v>11000</v>
      </c>
    </row>
    <row r="58" spans="1:32" s="51" customFormat="1" ht="13.5">
      <c r="A58" s="124" t="s">
        <v>223</v>
      </c>
      <c r="B58" s="48"/>
      <c r="C58" s="49"/>
      <c r="D58" s="49"/>
      <c r="E58" s="49">
        <f>SUM(E56:E57)</f>
        <v>311000</v>
      </c>
      <c r="F58" s="49"/>
      <c r="G58" s="49"/>
      <c r="H58" s="49"/>
      <c r="I58" s="49"/>
      <c r="J58" s="49"/>
      <c r="K58" s="50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>
        <f>SUM(AD56:AD57)</f>
        <v>0</v>
      </c>
      <c r="AE58" s="49">
        <f t="shared" ref="AE58:AF58" si="122">SUM(AE56:AE57)</f>
        <v>0</v>
      </c>
      <c r="AF58" s="49">
        <f t="shared" si="122"/>
        <v>311000</v>
      </c>
    </row>
    <row r="59" spans="1:32">
      <c r="A59" s="95" t="s">
        <v>218</v>
      </c>
      <c r="B59" s="59"/>
      <c r="C59" s="60"/>
      <c r="D59" s="60"/>
      <c r="E59" s="60">
        <v>100000</v>
      </c>
      <c r="F59" s="60"/>
      <c r="G59" s="60"/>
      <c r="H59" s="60"/>
      <c r="I59" s="60"/>
      <c r="J59" s="60"/>
      <c r="K59" s="62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44">
        <f t="shared" ref="AD59:AD63" si="123">SUM(C59,F59,I59,L59,O59,R59,U59,X59,AA59)</f>
        <v>0</v>
      </c>
      <c r="AE59" s="44">
        <f t="shared" ref="AE59:AE63" si="124">SUM(D59,G59,J59,M59,P59,S59,V59,Y59,AB59)</f>
        <v>0</v>
      </c>
      <c r="AF59" s="44">
        <f t="shared" ref="AF59:AF63" si="125">SUM(E59,H59,K59,N59,Q59,T59,W59,Z59,AC59)</f>
        <v>100000</v>
      </c>
    </row>
    <row r="60" spans="1:32">
      <c r="A60" s="97" t="s">
        <v>219</v>
      </c>
      <c r="B60" s="66"/>
      <c r="C60" s="67"/>
      <c r="D60" s="67"/>
      <c r="E60" s="67">
        <v>100000</v>
      </c>
      <c r="F60" s="67"/>
      <c r="G60" s="67"/>
      <c r="H60" s="67"/>
      <c r="I60" s="67"/>
      <c r="J60" s="67"/>
      <c r="K60" s="69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44">
        <f t="shared" si="123"/>
        <v>0</v>
      </c>
      <c r="AE60" s="44">
        <f t="shared" si="124"/>
        <v>0</v>
      </c>
      <c r="AF60" s="44">
        <f t="shared" si="125"/>
        <v>100000</v>
      </c>
    </row>
    <row r="61" spans="1:32">
      <c r="A61" s="97" t="s">
        <v>220</v>
      </c>
      <c r="B61" s="66"/>
      <c r="C61" s="67"/>
      <c r="D61" s="67"/>
      <c r="E61" s="67">
        <v>38367000</v>
      </c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44">
        <f t="shared" si="123"/>
        <v>0</v>
      </c>
      <c r="AE61" s="44">
        <f t="shared" si="124"/>
        <v>0</v>
      </c>
      <c r="AF61" s="44">
        <f t="shared" si="125"/>
        <v>38367000</v>
      </c>
    </row>
    <row r="62" spans="1:32">
      <c r="A62" s="97" t="s">
        <v>221</v>
      </c>
      <c r="B62" s="66"/>
      <c r="C62" s="67"/>
      <c r="D62" s="67"/>
      <c r="E62" s="67">
        <v>65500000</v>
      </c>
      <c r="F62" s="67"/>
      <c r="G62" s="67"/>
      <c r="H62" s="67"/>
      <c r="I62" s="67"/>
      <c r="J62" s="67"/>
      <c r="K62" s="69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44">
        <f t="shared" si="123"/>
        <v>0</v>
      </c>
      <c r="AE62" s="44">
        <f t="shared" si="124"/>
        <v>0</v>
      </c>
      <c r="AF62" s="44">
        <f t="shared" si="125"/>
        <v>65500000</v>
      </c>
    </row>
    <row r="63" spans="1:32">
      <c r="A63" s="123" t="s">
        <v>222</v>
      </c>
      <c r="B63" s="72"/>
      <c r="C63" s="73"/>
      <c r="D63" s="73"/>
      <c r="E63" s="73">
        <v>3000000</v>
      </c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44">
        <f t="shared" si="123"/>
        <v>0</v>
      </c>
      <c r="AE63" s="44">
        <f t="shared" si="124"/>
        <v>0</v>
      </c>
      <c r="AF63" s="44">
        <f t="shared" si="125"/>
        <v>3000000</v>
      </c>
    </row>
    <row r="64" spans="1:32" s="51" customFormat="1" ht="13.5">
      <c r="A64" s="124" t="s">
        <v>224</v>
      </c>
      <c r="B64" s="48"/>
      <c r="C64" s="49"/>
      <c r="D64" s="49"/>
      <c r="E64" s="49">
        <f>SUM(E59:E63)</f>
        <v>107067000</v>
      </c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>
        <f>SUM(AD59:AD63)</f>
        <v>0</v>
      </c>
      <c r="AE64" s="49">
        <f t="shared" ref="AE64:AF64" si="126">SUM(AE59:AE63)</f>
        <v>0</v>
      </c>
      <c r="AF64" s="49">
        <f t="shared" si="126"/>
        <v>107067000</v>
      </c>
    </row>
    <row r="65" spans="1:32" s="57" customFormat="1" ht="13.5">
      <c r="A65" s="119" t="s">
        <v>215</v>
      </c>
      <c r="B65" s="53"/>
      <c r="C65" s="54"/>
      <c r="D65" s="54"/>
      <c r="E65" s="54">
        <f>SUM(E58,E64)</f>
        <v>107378000</v>
      </c>
      <c r="F65" s="54"/>
      <c r="G65" s="54"/>
      <c r="H65" s="54"/>
      <c r="I65" s="54"/>
      <c r="J65" s="54"/>
      <c r="K65" s="55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>
        <f>SUM(AD58,AD64)</f>
        <v>0</v>
      </c>
      <c r="AE65" s="54">
        <f t="shared" ref="AE65:AF65" si="127">SUM(AE58,AE64)</f>
        <v>0</v>
      </c>
      <c r="AF65" s="54">
        <f t="shared" si="127"/>
        <v>107378000</v>
      </c>
    </row>
    <row r="66" spans="1:32" s="36" customFormat="1" ht="27">
      <c r="A66" s="120" t="s">
        <v>225</v>
      </c>
      <c r="B66" s="121"/>
      <c r="C66" s="122">
        <f>SUM(C65)</f>
        <v>0</v>
      </c>
      <c r="D66" s="122">
        <f t="shared" ref="D66:AC66" si="128">SUM(D65)</f>
        <v>0</v>
      </c>
      <c r="E66" s="122">
        <f t="shared" si="128"/>
        <v>107378000</v>
      </c>
      <c r="F66" s="122">
        <f t="shared" si="128"/>
        <v>0</v>
      </c>
      <c r="G66" s="122">
        <f t="shared" si="128"/>
        <v>0</v>
      </c>
      <c r="H66" s="122">
        <f t="shared" si="128"/>
        <v>0</v>
      </c>
      <c r="I66" s="122">
        <f t="shared" si="128"/>
        <v>0</v>
      </c>
      <c r="J66" s="122">
        <f t="shared" si="128"/>
        <v>0</v>
      </c>
      <c r="K66" s="122">
        <f t="shared" si="128"/>
        <v>0</v>
      </c>
      <c r="L66" s="122">
        <f t="shared" si="128"/>
        <v>0</v>
      </c>
      <c r="M66" s="122">
        <f t="shared" si="128"/>
        <v>0</v>
      </c>
      <c r="N66" s="122">
        <f t="shared" si="128"/>
        <v>0</v>
      </c>
      <c r="O66" s="122">
        <f t="shared" si="128"/>
        <v>0</v>
      </c>
      <c r="P66" s="122">
        <f t="shared" si="128"/>
        <v>0</v>
      </c>
      <c r="Q66" s="122">
        <f t="shared" si="128"/>
        <v>0</v>
      </c>
      <c r="R66" s="122">
        <f t="shared" si="128"/>
        <v>0</v>
      </c>
      <c r="S66" s="122">
        <f t="shared" si="128"/>
        <v>0</v>
      </c>
      <c r="T66" s="122">
        <f t="shared" si="128"/>
        <v>0</v>
      </c>
      <c r="U66" s="122">
        <f t="shared" si="128"/>
        <v>0</v>
      </c>
      <c r="V66" s="122">
        <f t="shared" si="128"/>
        <v>0</v>
      </c>
      <c r="W66" s="122">
        <f t="shared" si="128"/>
        <v>0</v>
      </c>
      <c r="X66" s="122">
        <f t="shared" ref="X66:Z66" si="129">SUM(X65)</f>
        <v>0</v>
      </c>
      <c r="Y66" s="122">
        <f t="shared" si="129"/>
        <v>0</v>
      </c>
      <c r="Z66" s="122">
        <f t="shared" si="129"/>
        <v>0</v>
      </c>
      <c r="AA66" s="122">
        <f t="shared" si="128"/>
        <v>0</v>
      </c>
      <c r="AB66" s="122">
        <f t="shared" si="128"/>
        <v>0</v>
      </c>
      <c r="AC66" s="122">
        <f t="shared" si="128"/>
        <v>0</v>
      </c>
      <c r="AD66" s="122">
        <f>SUM(AD65)</f>
        <v>0</v>
      </c>
      <c r="AE66" s="122">
        <f t="shared" ref="AE66:AF66" si="130">SUM(AE65)</f>
        <v>0</v>
      </c>
      <c r="AF66" s="122">
        <f t="shared" si="130"/>
        <v>107378000</v>
      </c>
    </row>
    <row r="67" spans="1:32" s="125" customFormat="1" ht="25.5">
      <c r="A67" s="127" t="s">
        <v>226</v>
      </c>
      <c r="B67" s="128"/>
      <c r="C67" s="126">
        <f>SUM(C7,C55,C66)</f>
        <v>42045176959</v>
      </c>
      <c r="D67" s="126">
        <f t="shared" ref="D67:AC67" si="131">SUM(D7,D55,D66)</f>
        <v>3571921550</v>
      </c>
      <c r="E67" s="126">
        <f t="shared" si="131"/>
        <v>39896273409</v>
      </c>
      <c r="F67" s="126">
        <f t="shared" si="131"/>
        <v>880176231</v>
      </c>
      <c r="G67" s="126">
        <f t="shared" si="131"/>
        <v>81932701</v>
      </c>
      <c r="H67" s="126">
        <f t="shared" si="131"/>
        <v>798243530</v>
      </c>
      <c r="I67" s="126">
        <f t="shared" si="131"/>
        <v>4734274272</v>
      </c>
      <c r="J67" s="126">
        <f t="shared" si="131"/>
        <v>996758308</v>
      </c>
      <c r="K67" s="126">
        <f t="shared" si="131"/>
        <v>3760698647</v>
      </c>
      <c r="L67" s="126">
        <f t="shared" si="131"/>
        <v>889448002</v>
      </c>
      <c r="M67" s="126">
        <f t="shared" si="131"/>
        <v>154169511</v>
      </c>
      <c r="N67" s="126">
        <f t="shared" si="131"/>
        <v>735278491</v>
      </c>
      <c r="O67" s="126">
        <f t="shared" si="131"/>
        <v>10138000</v>
      </c>
      <c r="P67" s="126">
        <f t="shared" si="131"/>
        <v>10138000</v>
      </c>
      <c r="Q67" s="126">
        <f t="shared" si="131"/>
        <v>404</v>
      </c>
      <c r="R67" s="126">
        <f t="shared" si="131"/>
        <v>843910528</v>
      </c>
      <c r="S67" s="126">
        <f t="shared" si="131"/>
        <v>208846616</v>
      </c>
      <c r="T67" s="126">
        <f t="shared" si="131"/>
        <v>635063912</v>
      </c>
      <c r="U67" s="126">
        <f t="shared" si="131"/>
        <v>698429201</v>
      </c>
      <c r="V67" s="126">
        <f t="shared" si="131"/>
        <v>91459532</v>
      </c>
      <c r="W67" s="126">
        <f t="shared" si="131"/>
        <v>606969669</v>
      </c>
      <c r="X67" s="126">
        <f t="shared" ref="X67:Z67" si="132">SUM(X7,X55,X66)</f>
        <v>2722000</v>
      </c>
      <c r="Y67" s="126">
        <f t="shared" si="132"/>
        <v>1457000</v>
      </c>
      <c r="Z67" s="126">
        <f t="shared" si="132"/>
        <v>1785001</v>
      </c>
      <c r="AA67" s="126">
        <f t="shared" si="131"/>
        <v>200316489</v>
      </c>
      <c r="AB67" s="126">
        <f t="shared" si="131"/>
        <v>105840366</v>
      </c>
      <c r="AC67" s="126">
        <f t="shared" si="131"/>
        <v>94476123</v>
      </c>
      <c r="AD67" s="126">
        <f>SUM(AD7,AD55,AD66)</f>
        <v>50304591682</v>
      </c>
      <c r="AE67" s="126">
        <f t="shared" ref="AE67:AF67" si="133">SUM(AE7,AE55,AE66)</f>
        <v>5222523584</v>
      </c>
      <c r="AF67" s="126">
        <f t="shared" si="133"/>
        <v>46528789186</v>
      </c>
    </row>
    <row r="68" spans="1:32">
      <c r="A68" s="105"/>
      <c r="B68" s="106"/>
      <c r="C68" s="96"/>
      <c r="D68" s="96"/>
      <c r="E68" s="96"/>
      <c r="F68" s="96"/>
      <c r="G68" s="96"/>
      <c r="H68" s="96"/>
      <c r="I68" s="96"/>
      <c r="J68" s="96"/>
      <c r="K68" s="107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</row>
    <row r="69" spans="1:32">
      <c r="A69" s="105"/>
      <c r="B69" s="106"/>
      <c r="C69" s="96"/>
      <c r="D69" s="96"/>
      <c r="E69" s="96"/>
      <c r="F69" s="96"/>
      <c r="G69" s="96"/>
      <c r="H69" s="96"/>
      <c r="I69" s="96"/>
      <c r="J69" s="96"/>
      <c r="K69" s="107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</row>
    <row r="70" spans="1:32">
      <c r="A70" s="105"/>
      <c r="B70" s="106"/>
      <c r="C70" s="96"/>
      <c r="D70" s="96"/>
      <c r="E70" s="96"/>
      <c r="F70" s="96"/>
      <c r="G70" s="96"/>
      <c r="H70" s="96"/>
      <c r="I70" s="96"/>
      <c r="J70" s="96"/>
      <c r="K70" s="107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</row>
    <row r="71" spans="1:32">
      <c r="A71" s="105"/>
      <c r="B71" s="106"/>
      <c r="C71" s="96"/>
      <c r="D71" s="96"/>
      <c r="E71" s="96"/>
      <c r="F71" s="96"/>
      <c r="G71" s="96"/>
      <c r="H71" s="96"/>
      <c r="I71" s="96"/>
      <c r="J71" s="96"/>
      <c r="K71" s="107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</row>
    <row r="72" spans="1:32" s="85" customFormat="1">
      <c r="A72" s="108"/>
      <c r="B72" s="10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</row>
    <row r="73" spans="1:32">
      <c r="A73" s="105"/>
      <c r="B73" s="106"/>
      <c r="C73" s="96"/>
      <c r="D73" s="96"/>
      <c r="E73" s="96"/>
      <c r="F73" s="96"/>
      <c r="G73" s="96"/>
      <c r="H73" s="96"/>
      <c r="I73" s="96"/>
      <c r="J73" s="96"/>
      <c r="K73" s="107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</row>
    <row r="74" spans="1:32">
      <c r="A74" s="105"/>
      <c r="B74" s="106"/>
      <c r="C74" s="96"/>
      <c r="D74" s="96"/>
      <c r="E74" s="96"/>
      <c r="F74" s="96"/>
      <c r="G74" s="96"/>
      <c r="H74" s="96"/>
      <c r="I74" s="96"/>
      <c r="J74" s="96"/>
      <c r="K74" s="107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</row>
    <row r="75" spans="1:32" ht="14.25" customHeight="1">
      <c r="A75" s="105"/>
      <c r="B75" s="106"/>
      <c r="C75" s="96"/>
      <c r="D75" s="96"/>
      <c r="E75" s="96"/>
      <c r="F75" s="96"/>
      <c r="G75" s="96"/>
      <c r="H75" s="96"/>
      <c r="I75" s="96"/>
      <c r="J75" s="96"/>
      <c r="K75" s="107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</row>
    <row r="76" spans="1:32" s="85" customFormat="1">
      <c r="A76" s="108"/>
      <c r="B76" s="10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</row>
    <row r="77" spans="1:32" s="85" customFormat="1">
      <c r="A77" s="108"/>
      <c r="B77" s="109"/>
      <c r="C77" s="99"/>
      <c r="D77" s="99"/>
      <c r="E77" s="99"/>
      <c r="F77" s="99"/>
      <c r="G77" s="99"/>
      <c r="H77" s="99"/>
      <c r="I77" s="99"/>
      <c r="J77" s="99"/>
      <c r="K77" s="110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</row>
    <row r="78" spans="1:32" s="85" customFormat="1">
      <c r="A78" s="108"/>
      <c r="B78" s="109"/>
      <c r="C78" s="99"/>
      <c r="D78" s="99"/>
      <c r="E78" s="99"/>
      <c r="F78" s="99"/>
      <c r="G78" s="99"/>
      <c r="H78" s="99"/>
      <c r="I78" s="99"/>
      <c r="J78" s="99"/>
      <c r="K78" s="110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</row>
    <row r="79" spans="1:32" s="85" customFormat="1">
      <c r="A79" s="108"/>
      <c r="B79" s="109"/>
      <c r="C79" s="99"/>
      <c r="D79" s="99"/>
      <c r="E79" s="99"/>
      <c r="F79" s="99"/>
      <c r="G79" s="99"/>
      <c r="H79" s="99"/>
      <c r="I79" s="99"/>
      <c r="J79" s="99"/>
      <c r="K79" s="110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</row>
    <row r="80" spans="1:32" s="85" customFormat="1">
      <c r="A80" s="108"/>
      <c r="B80" s="10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</row>
  </sheetData>
  <mergeCells count="12">
    <mergeCell ref="L1:N1"/>
    <mergeCell ref="A1:A2"/>
    <mergeCell ref="B1:B2"/>
    <mergeCell ref="C1:E1"/>
    <mergeCell ref="F1:H1"/>
    <mergeCell ref="I1:K1"/>
    <mergeCell ref="O1:Q1"/>
    <mergeCell ref="R1:T1"/>
    <mergeCell ref="U1:W1"/>
    <mergeCell ref="AA1:AC1"/>
    <mergeCell ref="AD1:AF1"/>
    <mergeCell ref="X1:Z1"/>
  </mergeCells>
  <printOptions horizontalCentered="1"/>
  <pageMargins left="0" right="0" top="0.94488188976377963" bottom="0.74803149606299213" header="0.51181102362204722" footer="0.31496062992125984"/>
  <pageSetup paperSize="8" scale="65" orientation="landscape" r:id="rId1"/>
  <headerFooter>
    <oddHeader>&amp;L&amp;"Arial,Félkövér"&amp;8VERESEGYHÁZ VÁROS ÖNKORMÁNYZATA
MINDÖSSZESEN&amp;C&amp;"Arial,Félkövér"&amp;8NEMZETI VAGYONBA TARTOZÓ BEFEKTETETT ESZKÖZÖK BEMUTATÁSA
2015.12.31.&amp;R&amp;"Arial,Normál"&amp;8 &amp;"Arial,Félkövér"36.3.sz. melléklet&amp;"Arial,Normál"
adatok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K32"/>
  <sheetViews>
    <sheetView workbookViewId="0">
      <selection activeCell="F36" sqref="F36"/>
    </sheetView>
  </sheetViews>
  <sheetFormatPr defaultRowHeight="15"/>
  <cols>
    <col min="1" max="1" width="45.5703125" style="93" customWidth="1"/>
    <col min="2" max="11" width="10.42578125" style="93" customWidth="1"/>
    <col min="12" max="16384" width="9.140625" style="93"/>
  </cols>
  <sheetData>
    <row r="1" spans="1:11" s="94" customFormat="1" ht="12.75">
      <c r="A1" s="102" t="s">
        <v>16</v>
      </c>
      <c r="B1" s="103" t="s">
        <v>79</v>
      </c>
      <c r="C1" s="103" t="s">
        <v>206</v>
      </c>
      <c r="D1" s="103" t="s">
        <v>81</v>
      </c>
      <c r="E1" s="103" t="s">
        <v>82</v>
      </c>
      <c r="F1" s="103" t="s">
        <v>83</v>
      </c>
      <c r="G1" s="103" t="s">
        <v>84</v>
      </c>
      <c r="H1" s="103" t="s">
        <v>207</v>
      </c>
      <c r="I1" s="103" t="s">
        <v>266</v>
      </c>
      <c r="J1" s="103" t="s">
        <v>208</v>
      </c>
      <c r="K1" s="104" t="s">
        <v>209</v>
      </c>
    </row>
    <row r="2" spans="1:11">
      <c r="A2" s="95" t="s">
        <v>201</v>
      </c>
      <c r="B2" s="63">
        <v>242</v>
      </c>
      <c r="C2" s="63"/>
      <c r="D2" s="63"/>
      <c r="E2" s="63"/>
      <c r="F2" s="63"/>
      <c r="G2" s="63"/>
      <c r="H2" s="63"/>
      <c r="I2" s="63"/>
      <c r="J2" s="63">
        <v>102</v>
      </c>
      <c r="K2" s="64">
        <f>SUM(B2:J2)</f>
        <v>344</v>
      </c>
    </row>
    <row r="3" spans="1:11">
      <c r="A3" s="97" t="s">
        <v>202</v>
      </c>
      <c r="B3" s="67">
        <v>39788653</v>
      </c>
      <c r="C3" s="67">
        <v>798244</v>
      </c>
      <c r="D3" s="67">
        <v>3760699</v>
      </c>
      <c r="E3" s="67">
        <v>735279</v>
      </c>
      <c r="F3" s="67">
        <v>1</v>
      </c>
      <c r="G3" s="67">
        <v>635064</v>
      </c>
      <c r="H3" s="67">
        <v>606970</v>
      </c>
      <c r="I3" s="67">
        <v>1785</v>
      </c>
      <c r="J3" s="67">
        <v>94374</v>
      </c>
      <c r="K3" s="70">
        <f t="shared" ref="K3:K5" si="0">SUM(B3:J3)</f>
        <v>46421069</v>
      </c>
    </row>
    <row r="4" spans="1:11">
      <c r="A4" s="97" t="s">
        <v>205</v>
      </c>
      <c r="B4" s="67">
        <v>107378</v>
      </c>
      <c r="C4" s="67"/>
      <c r="D4" s="67"/>
      <c r="E4" s="67"/>
      <c r="F4" s="67"/>
      <c r="G4" s="67"/>
      <c r="H4" s="67"/>
      <c r="I4" s="67"/>
      <c r="J4" s="67"/>
      <c r="K4" s="70">
        <f t="shared" si="0"/>
        <v>107378</v>
      </c>
    </row>
    <row r="5" spans="1:11">
      <c r="A5" s="97" t="s">
        <v>203</v>
      </c>
      <c r="B5" s="67"/>
      <c r="C5" s="67"/>
      <c r="D5" s="67"/>
      <c r="E5" s="67"/>
      <c r="F5" s="67"/>
      <c r="G5" s="67"/>
      <c r="H5" s="67"/>
      <c r="I5" s="67"/>
      <c r="J5" s="67"/>
      <c r="K5" s="70">
        <f t="shared" si="0"/>
        <v>0</v>
      </c>
    </row>
    <row r="6" spans="1:11">
      <c r="A6" s="98" t="s">
        <v>204</v>
      </c>
      <c r="B6" s="83">
        <f>SUM(B2:B5)</f>
        <v>39896273</v>
      </c>
      <c r="C6" s="83">
        <f t="shared" ref="C6:J6" si="1">SUM(C2:C5)</f>
        <v>798244</v>
      </c>
      <c r="D6" s="83">
        <f t="shared" si="1"/>
        <v>3760699</v>
      </c>
      <c r="E6" s="83">
        <f t="shared" si="1"/>
        <v>735279</v>
      </c>
      <c r="F6" s="83">
        <f t="shared" si="1"/>
        <v>1</v>
      </c>
      <c r="G6" s="83">
        <f t="shared" si="1"/>
        <v>635064</v>
      </c>
      <c r="H6" s="83">
        <f t="shared" si="1"/>
        <v>606970</v>
      </c>
      <c r="I6" s="83">
        <f t="shared" ref="I6" si="2">SUM(I2:I5)</f>
        <v>1785</v>
      </c>
      <c r="J6" s="83">
        <f t="shared" si="1"/>
        <v>94476</v>
      </c>
      <c r="K6" s="86">
        <f>SUM(B6:J6)</f>
        <v>46528791</v>
      </c>
    </row>
    <row r="7" spans="1:11">
      <c r="A7" s="97" t="s">
        <v>177</v>
      </c>
      <c r="B7" s="60">
        <v>16265</v>
      </c>
      <c r="C7" s="60">
        <v>110</v>
      </c>
      <c r="D7" s="62">
        <v>2308</v>
      </c>
      <c r="E7" s="60">
        <v>3982</v>
      </c>
      <c r="F7" s="60"/>
      <c r="G7" s="60"/>
      <c r="H7" s="60">
        <v>210</v>
      </c>
      <c r="I7" s="60">
        <v>100</v>
      </c>
      <c r="J7" s="60">
        <v>4862</v>
      </c>
      <c r="K7" s="70">
        <f t="shared" ref="K7:K8" si="3">SUM(B7:J7)</f>
        <v>27837</v>
      </c>
    </row>
    <row r="8" spans="1:11">
      <c r="A8" s="97" t="s">
        <v>178</v>
      </c>
      <c r="B8" s="67"/>
      <c r="C8" s="67"/>
      <c r="D8" s="69"/>
      <c r="E8" s="67"/>
      <c r="F8" s="67"/>
      <c r="G8" s="67"/>
      <c r="H8" s="67"/>
      <c r="I8" s="67"/>
      <c r="J8" s="67"/>
      <c r="K8" s="70">
        <f t="shared" si="3"/>
        <v>0</v>
      </c>
    </row>
    <row r="9" spans="1:11">
      <c r="A9" s="98" t="s">
        <v>179</v>
      </c>
      <c r="B9" s="83">
        <f t="shared" ref="B9:J9" si="4">SUM(B7:B8)</f>
        <v>16265</v>
      </c>
      <c r="C9" s="83">
        <f t="shared" si="4"/>
        <v>110</v>
      </c>
      <c r="D9" s="83">
        <f t="shared" si="4"/>
        <v>2308</v>
      </c>
      <c r="E9" s="83">
        <f t="shared" si="4"/>
        <v>3982</v>
      </c>
      <c r="F9" s="83">
        <f t="shared" si="4"/>
        <v>0</v>
      </c>
      <c r="G9" s="83">
        <f t="shared" si="4"/>
        <v>0</v>
      </c>
      <c r="H9" s="83">
        <f t="shared" si="4"/>
        <v>210</v>
      </c>
      <c r="I9" s="83">
        <f t="shared" ref="I9" si="5">SUM(I7:I8)</f>
        <v>100</v>
      </c>
      <c r="J9" s="83">
        <f t="shared" si="4"/>
        <v>4862</v>
      </c>
      <c r="K9" s="86">
        <f>SUM(B9:J9)</f>
        <v>27837</v>
      </c>
    </row>
    <row r="10" spans="1:11">
      <c r="A10" s="97" t="s">
        <v>180</v>
      </c>
      <c r="B10" s="67"/>
      <c r="C10" s="67"/>
      <c r="D10" s="69"/>
      <c r="E10" s="67"/>
      <c r="F10" s="67"/>
      <c r="G10" s="67"/>
      <c r="H10" s="67"/>
      <c r="I10" s="67"/>
      <c r="J10" s="67"/>
      <c r="K10" s="70">
        <f t="shared" ref="K10:K12" si="6">SUM(B10:J10)</f>
        <v>0</v>
      </c>
    </row>
    <row r="11" spans="1:11">
      <c r="A11" s="97" t="s">
        <v>181</v>
      </c>
      <c r="B11" s="67">
        <v>1434</v>
      </c>
      <c r="C11" s="67">
        <v>23</v>
      </c>
      <c r="D11" s="69">
        <v>944</v>
      </c>
      <c r="E11" s="67">
        <v>255</v>
      </c>
      <c r="F11" s="67">
        <v>63</v>
      </c>
      <c r="G11" s="67">
        <v>186</v>
      </c>
      <c r="H11" s="67">
        <v>59</v>
      </c>
      <c r="I11" s="67">
        <v>310</v>
      </c>
      <c r="J11" s="67">
        <v>812</v>
      </c>
      <c r="K11" s="70">
        <f t="shared" si="6"/>
        <v>4086</v>
      </c>
    </row>
    <row r="12" spans="1:11">
      <c r="A12" s="97" t="s">
        <v>175</v>
      </c>
      <c r="B12" s="67">
        <v>47891</v>
      </c>
      <c r="C12" s="67">
        <v>5</v>
      </c>
      <c r="D12" s="69">
        <v>10407</v>
      </c>
      <c r="E12" s="67">
        <v>13827</v>
      </c>
      <c r="F12" s="67">
        <v>441</v>
      </c>
      <c r="G12" s="67">
        <v>2647</v>
      </c>
      <c r="H12" s="67">
        <v>2550</v>
      </c>
      <c r="I12" s="67">
        <v>1153</v>
      </c>
      <c r="J12" s="67">
        <v>37002</v>
      </c>
      <c r="K12" s="70">
        <f t="shared" si="6"/>
        <v>115923</v>
      </c>
    </row>
    <row r="13" spans="1:11">
      <c r="A13" s="98" t="s">
        <v>182</v>
      </c>
      <c r="B13" s="83">
        <f t="shared" ref="B13:J13" si="7">SUM(B10:B12)</f>
        <v>49325</v>
      </c>
      <c r="C13" s="83">
        <f t="shared" si="7"/>
        <v>28</v>
      </c>
      <c r="D13" s="83">
        <f t="shared" si="7"/>
        <v>11351</v>
      </c>
      <c r="E13" s="83">
        <f t="shared" si="7"/>
        <v>14082</v>
      </c>
      <c r="F13" s="83">
        <f t="shared" si="7"/>
        <v>504</v>
      </c>
      <c r="G13" s="83">
        <f t="shared" si="7"/>
        <v>2833</v>
      </c>
      <c r="H13" s="83">
        <f t="shared" si="7"/>
        <v>2609</v>
      </c>
      <c r="I13" s="83">
        <f t="shared" si="7"/>
        <v>1463</v>
      </c>
      <c r="J13" s="83">
        <f t="shared" si="7"/>
        <v>37814</v>
      </c>
      <c r="K13" s="86">
        <f>SUM(B13:J13)</f>
        <v>120009</v>
      </c>
    </row>
    <row r="14" spans="1:11">
      <c r="A14" s="97" t="s">
        <v>183</v>
      </c>
      <c r="B14" s="67">
        <v>316671</v>
      </c>
      <c r="C14" s="67">
        <v>1762</v>
      </c>
      <c r="D14" s="69">
        <v>123747</v>
      </c>
      <c r="E14" s="67">
        <v>9158</v>
      </c>
      <c r="F14" s="67"/>
      <c r="G14" s="67">
        <v>3809</v>
      </c>
      <c r="H14" s="67">
        <v>1437</v>
      </c>
      <c r="I14" s="67">
        <v>1325</v>
      </c>
      <c r="J14" s="67"/>
      <c r="K14" s="70">
        <f t="shared" ref="K14:K16" si="8">SUM(B14:J14)</f>
        <v>457909</v>
      </c>
    </row>
    <row r="15" spans="1:11">
      <c r="A15" s="97" t="s">
        <v>184</v>
      </c>
      <c r="B15" s="67">
        <v>24520</v>
      </c>
      <c r="C15" s="67">
        <v>141</v>
      </c>
      <c r="D15" s="69"/>
      <c r="E15" s="67"/>
      <c r="F15" s="67"/>
      <c r="G15" s="67"/>
      <c r="H15" s="67"/>
      <c r="I15" s="67"/>
      <c r="J15" s="67">
        <v>4429</v>
      </c>
      <c r="K15" s="70">
        <f t="shared" si="8"/>
        <v>29090</v>
      </c>
    </row>
    <row r="16" spans="1:11">
      <c r="A16" s="97" t="s">
        <v>185</v>
      </c>
      <c r="B16" s="67">
        <v>156036</v>
      </c>
      <c r="C16" s="67">
        <v>350</v>
      </c>
      <c r="D16" s="69">
        <v>16295</v>
      </c>
      <c r="E16" s="67">
        <v>2170</v>
      </c>
      <c r="F16" s="67">
        <v>439</v>
      </c>
      <c r="G16" s="67">
        <v>2548</v>
      </c>
      <c r="H16" s="67">
        <v>456</v>
      </c>
      <c r="I16" s="67">
        <v>919</v>
      </c>
      <c r="J16" s="67">
        <v>1303</v>
      </c>
      <c r="K16" s="70">
        <f t="shared" si="8"/>
        <v>180516</v>
      </c>
    </row>
    <row r="17" spans="1:11">
      <c r="A17" s="98" t="s">
        <v>186</v>
      </c>
      <c r="B17" s="83">
        <f t="shared" ref="B17:J17" si="9">SUM(B14:B16)</f>
        <v>497227</v>
      </c>
      <c r="C17" s="83">
        <f t="shared" si="9"/>
        <v>2253</v>
      </c>
      <c r="D17" s="83">
        <f t="shared" si="9"/>
        <v>140042</v>
      </c>
      <c r="E17" s="83">
        <f t="shared" si="9"/>
        <v>11328</v>
      </c>
      <c r="F17" s="83">
        <f t="shared" si="9"/>
        <v>439</v>
      </c>
      <c r="G17" s="83">
        <f t="shared" si="9"/>
        <v>6357</v>
      </c>
      <c r="H17" s="83">
        <f t="shared" si="9"/>
        <v>1893</v>
      </c>
      <c r="I17" s="83">
        <f t="shared" ref="I17" si="10">SUM(I14:I16)</f>
        <v>2244</v>
      </c>
      <c r="J17" s="83">
        <f t="shared" si="9"/>
        <v>5732</v>
      </c>
      <c r="K17" s="86">
        <f>SUM(B17:J17)</f>
        <v>667515</v>
      </c>
    </row>
    <row r="18" spans="1:11">
      <c r="A18" s="98" t="s">
        <v>187</v>
      </c>
      <c r="B18" s="83">
        <v>2834</v>
      </c>
      <c r="C18" s="83">
        <v>22410</v>
      </c>
      <c r="D18" s="84">
        <v>28309</v>
      </c>
      <c r="E18" s="83">
        <v>22103</v>
      </c>
      <c r="F18" s="83">
        <v>550</v>
      </c>
      <c r="G18" s="83">
        <v>2707</v>
      </c>
      <c r="H18" s="83">
        <v>3958</v>
      </c>
      <c r="I18" s="83">
        <v>1095</v>
      </c>
      <c r="J18" s="83">
        <v>4842</v>
      </c>
      <c r="K18" s="86">
        <f t="shared" ref="K18:K19" si="11">SUM(B18:J18)</f>
        <v>88808</v>
      </c>
    </row>
    <row r="19" spans="1:11">
      <c r="A19" s="100" t="s">
        <v>188</v>
      </c>
      <c r="B19" s="87">
        <v>10123</v>
      </c>
      <c r="C19" s="87">
        <v>462</v>
      </c>
      <c r="D19" s="88">
        <v>465</v>
      </c>
      <c r="E19" s="87">
        <v>312</v>
      </c>
      <c r="F19" s="87">
        <v>0</v>
      </c>
      <c r="G19" s="87">
        <v>106</v>
      </c>
      <c r="H19" s="87">
        <v>2</v>
      </c>
      <c r="I19" s="87">
        <v>1</v>
      </c>
      <c r="J19" s="87">
        <v>0</v>
      </c>
      <c r="K19" s="89">
        <f t="shared" si="11"/>
        <v>11471</v>
      </c>
    </row>
    <row r="20" spans="1:11">
      <c r="A20" s="101" t="s">
        <v>189</v>
      </c>
      <c r="B20" s="91">
        <f t="shared" ref="B20:J20" si="12">SUM(B6,B9,B13,B17,B18,B19)</f>
        <v>40472047</v>
      </c>
      <c r="C20" s="91">
        <f t="shared" si="12"/>
        <v>823507</v>
      </c>
      <c r="D20" s="91">
        <f t="shared" si="12"/>
        <v>3943174</v>
      </c>
      <c r="E20" s="91">
        <f t="shared" si="12"/>
        <v>787086</v>
      </c>
      <c r="F20" s="91">
        <f t="shared" si="12"/>
        <v>1494</v>
      </c>
      <c r="G20" s="91">
        <f t="shared" si="12"/>
        <v>647067</v>
      </c>
      <c r="H20" s="91">
        <f t="shared" si="12"/>
        <v>615642</v>
      </c>
      <c r="I20" s="91">
        <f t="shared" si="12"/>
        <v>6688</v>
      </c>
      <c r="J20" s="91">
        <f t="shared" si="12"/>
        <v>147726</v>
      </c>
      <c r="K20" s="200">
        <f>SUM(B20:J20)</f>
        <v>47444431</v>
      </c>
    </row>
    <row r="21" spans="1:11">
      <c r="A21" s="95" t="s">
        <v>176</v>
      </c>
      <c r="B21" s="60">
        <v>38415383</v>
      </c>
      <c r="C21" s="60">
        <v>812300</v>
      </c>
      <c r="D21" s="62">
        <v>4651547</v>
      </c>
      <c r="E21" s="60">
        <v>886044</v>
      </c>
      <c r="F21" s="60">
        <v>2575</v>
      </c>
      <c r="G21" s="60">
        <v>842658</v>
      </c>
      <c r="H21" s="60">
        <v>697921</v>
      </c>
      <c r="I21" s="60"/>
      <c r="J21" s="60">
        <v>143330</v>
      </c>
      <c r="K21" s="90">
        <f t="shared" ref="K21:K24" si="13">SUM(B21:J21)</f>
        <v>46451758</v>
      </c>
    </row>
    <row r="22" spans="1:11">
      <c r="A22" s="97" t="s">
        <v>190</v>
      </c>
      <c r="B22" s="67">
        <v>-2676212</v>
      </c>
      <c r="C22" s="67">
        <v>-11957</v>
      </c>
      <c r="D22" s="69">
        <v>-836475</v>
      </c>
      <c r="E22" s="67">
        <v>-151956</v>
      </c>
      <c r="F22" s="67">
        <v>-3197</v>
      </c>
      <c r="G22" s="67">
        <v>-193758</v>
      </c>
      <c r="H22" s="67">
        <v>-80980</v>
      </c>
      <c r="I22" s="67"/>
      <c r="J22" s="67">
        <v>-17412</v>
      </c>
      <c r="K22" s="70">
        <f t="shared" si="13"/>
        <v>-3971947</v>
      </c>
    </row>
    <row r="23" spans="1:11">
      <c r="A23" s="97" t="s">
        <v>191</v>
      </c>
      <c r="B23" s="67"/>
      <c r="C23" s="67"/>
      <c r="D23" s="69"/>
      <c r="E23" s="67"/>
      <c r="F23" s="67"/>
      <c r="G23" s="67"/>
      <c r="H23" s="67"/>
      <c r="I23" s="67"/>
      <c r="J23" s="67"/>
      <c r="K23" s="70">
        <f t="shared" si="13"/>
        <v>0</v>
      </c>
    </row>
    <row r="24" spans="1:11">
      <c r="A24" s="97" t="s">
        <v>192</v>
      </c>
      <c r="B24" s="67">
        <v>2398740</v>
      </c>
      <c r="C24" s="67">
        <v>-25209</v>
      </c>
      <c r="D24" s="69">
        <v>5598</v>
      </c>
      <c r="E24" s="67">
        <v>-39537</v>
      </c>
      <c r="F24" s="67">
        <v>-110</v>
      </c>
      <c r="G24" s="67">
        <v>-14864</v>
      </c>
      <c r="H24" s="67">
        <v>-11307</v>
      </c>
      <c r="I24" s="67">
        <v>-1310</v>
      </c>
      <c r="J24" s="67">
        <v>7610</v>
      </c>
      <c r="K24" s="70">
        <f t="shared" si="13"/>
        <v>2319611</v>
      </c>
    </row>
    <row r="25" spans="1:11">
      <c r="A25" s="98" t="s">
        <v>193</v>
      </c>
      <c r="B25" s="83">
        <f t="shared" ref="B25:J25" si="14">SUM(B21:B24)</f>
        <v>38137911</v>
      </c>
      <c r="C25" s="83">
        <f t="shared" si="14"/>
        <v>775134</v>
      </c>
      <c r="D25" s="83">
        <f t="shared" si="14"/>
        <v>3820670</v>
      </c>
      <c r="E25" s="83">
        <f t="shared" si="14"/>
        <v>694551</v>
      </c>
      <c r="F25" s="83">
        <f t="shared" si="14"/>
        <v>-732</v>
      </c>
      <c r="G25" s="83">
        <f t="shared" si="14"/>
        <v>634036</v>
      </c>
      <c r="H25" s="83">
        <f t="shared" si="14"/>
        <v>605634</v>
      </c>
      <c r="I25" s="83">
        <f t="shared" ref="I25" si="15">SUM(I21:I24)</f>
        <v>-1310</v>
      </c>
      <c r="J25" s="83">
        <f t="shared" si="14"/>
        <v>133528</v>
      </c>
      <c r="K25" s="86">
        <f>SUM(B25:J25)</f>
        <v>44799422</v>
      </c>
    </row>
    <row r="26" spans="1:11">
      <c r="A26" s="97" t="s">
        <v>194</v>
      </c>
      <c r="B26" s="67">
        <v>1878953</v>
      </c>
      <c r="C26" s="67">
        <v>49</v>
      </c>
      <c r="D26" s="69">
        <v>38229</v>
      </c>
      <c r="E26" s="67">
        <v>11161</v>
      </c>
      <c r="F26" s="67">
        <v>581</v>
      </c>
      <c r="G26" s="67">
        <v>2872</v>
      </c>
      <c r="H26" s="67">
        <v>1026</v>
      </c>
      <c r="I26" s="67">
        <v>4470</v>
      </c>
      <c r="J26" s="67"/>
      <c r="K26" s="70">
        <f t="shared" ref="K26:K28" si="16">SUM(B26:J26)</f>
        <v>1937341</v>
      </c>
    </row>
    <row r="27" spans="1:11">
      <c r="A27" s="97" t="s">
        <v>195</v>
      </c>
      <c r="B27" s="67">
        <v>325087</v>
      </c>
      <c r="C27" s="67">
        <v>89</v>
      </c>
      <c r="D27" s="69"/>
      <c r="E27" s="67"/>
      <c r="F27" s="67"/>
      <c r="G27" s="67"/>
      <c r="H27" s="67"/>
      <c r="I27" s="67"/>
      <c r="J27" s="67">
        <v>884</v>
      </c>
      <c r="K27" s="70">
        <f t="shared" si="16"/>
        <v>326060</v>
      </c>
    </row>
    <row r="28" spans="1:11">
      <c r="A28" s="97" t="s">
        <v>196</v>
      </c>
      <c r="B28" s="67">
        <v>110459</v>
      </c>
      <c r="C28" s="67"/>
      <c r="D28" s="69">
        <v>1696</v>
      </c>
      <c r="E28" s="67">
        <v>27</v>
      </c>
      <c r="F28" s="67"/>
      <c r="G28" s="67">
        <v>557</v>
      </c>
      <c r="H28" s="67">
        <v>430</v>
      </c>
      <c r="I28" s="67"/>
      <c r="J28" s="67">
        <v>8472</v>
      </c>
      <c r="K28" s="70">
        <f t="shared" si="16"/>
        <v>121641</v>
      </c>
    </row>
    <row r="29" spans="1:11">
      <c r="A29" s="98" t="s">
        <v>197</v>
      </c>
      <c r="B29" s="83">
        <f t="shared" ref="B29:J29" si="17">SUM(B26:B28)</f>
        <v>2314499</v>
      </c>
      <c r="C29" s="83">
        <f t="shared" si="17"/>
        <v>138</v>
      </c>
      <c r="D29" s="83">
        <f t="shared" si="17"/>
        <v>39925</v>
      </c>
      <c r="E29" s="83">
        <f t="shared" si="17"/>
        <v>11188</v>
      </c>
      <c r="F29" s="83">
        <f t="shared" si="17"/>
        <v>581</v>
      </c>
      <c r="G29" s="83">
        <f t="shared" si="17"/>
        <v>3429</v>
      </c>
      <c r="H29" s="83">
        <f t="shared" si="17"/>
        <v>1456</v>
      </c>
      <c r="I29" s="83">
        <f t="shared" ref="I29" si="18">SUM(I26:I28)</f>
        <v>4470</v>
      </c>
      <c r="J29" s="83">
        <f t="shared" si="17"/>
        <v>9356</v>
      </c>
      <c r="K29" s="86">
        <f>SUM(B29:J29)</f>
        <v>2385042</v>
      </c>
    </row>
    <row r="30" spans="1:11" ht="14.25" customHeight="1">
      <c r="A30" s="98" t="s">
        <v>198</v>
      </c>
      <c r="B30" s="83"/>
      <c r="C30" s="83"/>
      <c r="D30" s="84"/>
      <c r="E30" s="83"/>
      <c r="F30" s="83"/>
      <c r="G30" s="83"/>
      <c r="H30" s="83"/>
      <c r="I30" s="83"/>
      <c r="J30" s="83"/>
      <c r="K30" s="70">
        <f t="shared" ref="K30:K31" si="19">SUM(B30:J30)</f>
        <v>0</v>
      </c>
    </row>
    <row r="31" spans="1:11">
      <c r="A31" s="100" t="s">
        <v>199</v>
      </c>
      <c r="B31" s="87">
        <v>19637</v>
      </c>
      <c r="C31" s="87">
        <v>48235</v>
      </c>
      <c r="D31" s="88">
        <v>82579</v>
      </c>
      <c r="E31" s="87">
        <v>81347</v>
      </c>
      <c r="F31" s="87">
        <v>1645</v>
      </c>
      <c r="G31" s="87">
        <v>9602</v>
      </c>
      <c r="H31" s="87">
        <v>8552</v>
      </c>
      <c r="I31" s="87">
        <v>3528</v>
      </c>
      <c r="J31" s="87">
        <v>4842</v>
      </c>
      <c r="K31" s="89">
        <f t="shared" si="19"/>
        <v>259967</v>
      </c>
    </row>
    <row r="32" spans="1:11">
      <c r="A32" s="101" t="s">
        <v>200</v>
      </c>
      <c r="B32" s="199">
        <f>SUM(B25,B29,B30,B31)</f>
        <v>40472047</v>
      </c>
      <c r="C32" s="199">
        <f t="shared" ref="C32:J32" si="20">SUM(C25,C29,C30,C31)</f>
        <v>823507</v>
      </c>
      <c r="D32" s="199">
        <f t="shared" si="20"/>
        <v>3943174</v>
      </c>
      <c r="E32" s="199">
        <f t="shared" si="20"/>
        <v>787086</v>
      </c>
      <c r="F32" s="199">
        <f t="shared" si="20"/>
        <v>1494</v>
      </c>
      <c r="G32" s="199">
        <f t="shared" si="20"/>
        <v>647067</v>
      </c>
      <c r="H32" s="199">
        <f t="shared" si="20"/>
        <v>615642</v>
      </c>
      <c r="I32" s="199">
        <f t="shared" si="20"/>
        <v>6688</v>
      </c>
      <c r="J32" s="199">
        <f t="shared" si="20"/>
        <v>147726</v>
      </c>
      <c r="K32" s="92">
        <f>SUM(B32:J32)</f>
        <v>47444431</v>
      </c>
    </row>
  </sheetData>
  <printOptions horizontalCentered="1"/>
  <pageMargins left="0" right="0" top="0.70866141732283472" bottom="0" header="0.19685039370078741" footer="0"/>
  <pageSetup paperSize="9" scale="95" orientation="landscape" r:id="rId1"/>
  <headerFooter>
    <oddHeader>&amp;L&amp;"Arial,Félkövér"&amp;8VERESEGYHÁZ VÁROS ÖNKORMÁNYZATA
MINDÖSSZESEN&amp;C&amp;"Arial,Félkövér"&amp;8ESZKÖZÖK ÉS FORRÁSOK BEMUTATÁSA
2015.12.31.&amp;R&amp;"Arial,Félkövér"&amp;8 36.4.sz. melléklet&amp;"Arial,Normál"
adatok 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K46"/>
  <sheetViews>
    <sheetView workbookViewId="0">
      <selection activeCell="I31" sqref="I31"/>
    </sheetView>
  </sheetViews>
  <sheetFormatPr defaultRowHeight="15" customHeight="1"/>
  <cols>
    <col min="1" max="1" width="8.140625" style="134" customWidth="1"/>
    <col min="2" max="2" width="4.85546875" style="134" customWidth="1"/>
    <col min="3" max="3" width="15.28515625" style="134" customWidth="1"/>
    <col min="4" max="4" width="22" style="134" customWidth="1"/>
    <col min="5" max="5" width="11.7109375" style="134" customWidth="1"/>
    <col min="6" max="6" width="8.5703125" style="167" customWidth="1"/>
    <col min="7" max="7" width="13" style="142" customWidth="1"/>
    <col min="8" max="8" width="12" style="142" customWidth="1"/>
    <col min="9" max="9" width="12.28515625" style="142" customWidth="1"/>
    <col min="10" max="10" width="9.140625" style="134"/>
    <col min="11" max="11" width="11.140625" style="134" bestFit="1" customWidth="1"/>
    <col min="12" max="16384" width="9.140625" style="134"/>
  </cols>
  <sheetData>
    <row r="1" spans="1:10" ht="15" customHeight="1">
      <c r="A1" s="234" t="s">
        <v>227</v>
      </c>
      <c r="B1" s="234"/>
      <c r="C1" s="234"/>
      <c r="D1" s="234"/>
      <c r="E1" s="234"/>
      <c r="F1" s="234"/>
      <c r="G1" s="234"/>
      <c r="H1" s="234"/>
      <c r="I1" s="234"/>
      <c r="J1" s="143"/>
    </row>
    <row r="2" spans="1:10" ht="15" customHeight="1">
      <c r="A2" s="235" t="s">
        <v>267</v>
      </c>
      <c r="B2" s="235"/>
      <c r="C2" s="235"/>
      <c r="D2" s="235"/>
      <c r="E2" s="235"/>
      <c r="F2" s="235"/>
      <c r="G2" s="235"/>
      <c r="H2" s="235"/>
      <c r="I2" s="235"/>
    </row>
    <row r="3" spans="1:10" ht="15" customHeight="1">
      <c r="A3" s="235" t="s">
        <v>271</v>
      </c>
      <c r="B3" s="235"/>
      <c r="C3" s="235"/>
      <c r="D3" s="235"/>
      <c r="E3" s="235"/>
      <c r="F3" s="235"/>
      <c r="G3" s="235"/>
      <c r="H3" s="235"/>
      <c r="I3" s="235"/>
    </row>
    <row r="4" spans="1:10" ht="15" customHeight="1">
      <c r="B4" s="144"/>
      <c r="C4" s="144"/>
      <c r="D4" s="144"/>
      <c r="E4" s="144"/>
      <c r="F4" s="145"/>
      <c r="G4" s="144"/>
      <c r="H4" s="144"/>
      <c r="J4" s="144"/>
    </row>
    <row r="5" spans="1:10" ht="15" customHeight="1">
      <c r="B5" s="144"/>
      <c r="C5" s="144"/>
      <c r="D5" s="144"/>
      <c r="E5" s="144"/>
      <c r="F5" s="145"/>
      <c r="G5" s="144"/>
      <c r="H5" s="144"/>
      <c r="I5" s="201" t="s">
        <v>228</v>
      </c>
    </row>
    <row r="6" spans="1:10" ht="15" customHeight="1">
      <c r="B6" s="144"/>
      <c r="C6" s="144"/>
      <c r="D6" s="144"/>
      <c r="E6" s="144"/>
      <c r="F6" s="229"/>
      <c r="G6" s="230"/>
      <c r="H6" s="230"/>
      <c r="I6" s="230"/>
      <c r="J6" s="144"/>
    </row>
    <row r="7" spans="1:10" ht="39.75" customHeight="1">
      <c r="A7" s="129"/>
      <c r="B7" s="231" t="s">
        <v>229</v>
      </c>
      <c r="C7" s="232"/>
      <c r="D7" s="232"/>
      <c r="E7" s="233"/>
      <c r="F7" s="130" t="s">
        <v>230</v>
      </c>
      <c r="G7" s="131" t="s">
        <v>268</v>
      </c>
      <c r="H7" s="132" t="s">
        <v>269</v>
      </c>
      <c r="I7" s="131" t="s">
        <v>231</v>
      </c>
      <c r="J7" s="133"/>
    </row>
    <row r="8" spans="1:10" ht="15" customHeight="1">
      <c r="A8" s="146"/>
      <c r="B8" s="147"/>
      <c r="C8" s="148"/>
      <c r="D8" s="148"/>
      <c r="E8" s="149"/>
      <c r="F8" s="150"/>
      <c r="G8" s="151"/>
      <c r="H8" s="151"/>
      <c r="I8" s="151"/>
      <c r="J8" s="133"/>
    </row>
    <row r="9" spans="1:10" ht="15" customHeight="1">
      <c r="A9" s="146"/>
      <c r="B9" s="147"/>
      <c r="C9" s="148"/>
      <c r="D9" s="148"/>
      <c r="E9" s="149"/>
      <c r="F9" s="150"/>
      <c r="G9" s="151"/>
      <c r="H9" s="151"/>
      <c r="I9" s="151"/>
      <c r="J9" s="133"/>
    </row>
    <row r="10" spans="1:10" ht="15" customHeight="1">
      <c r="A10" s="146"/>
      <c r="B10" s="146" t="s">
        <v>216</v>
      </c>
      <c r="C10" s="141"/>
      <c r="D10" s="141"/>
      <c r="E10" s="152"/>
      <c r="F10" s="153"/>
      <c r="G10" s="154">
        <v>300000</v>
      </c>
      <c r="H10" s="154">
        <v>0</v>
      </c>
      <c r="I10" s="154">
        <f>SUM(G10:H10)</f>
        <v>300000</v>
      </c>
    </row>
    <row r="11" spans="1:10" ht="15" customHeight="1">
      <c r="A11" s="146"/>
      <c r="B11" s="146"/>
      <c r="C11" s="141"/>
      <c r="D11" s="141"/>
      <c r="E11" s="152"/>
      <c r="F11" s="153"/>
      <c r="G11" s="154"/>
      <c r="H11" s="154"/>
      <c r="I11" s="154"/>
    </row>
    <row r="12" spans="1:10" ht="15" customHeight="1">
      <c r="A12" s="146" t="s">
        <v>245</v>
      </c>
      <c r="B12" s="146" t="s">
        <v>232</v>
      </c>
      <c r="C12" s="141"/>
      <c r="D12" s="141"/>
      <c r="E12" s="152"/>
      <c r="F12" s="153"/>
      <c r="G12" s="154">
        <v>11000</v>
      </c>
      <c r="H12" s="154"/>
      <c r="I12" s="154">
        <v>11000</v>
      </c>
    </row>
    <row r="13" spans="1:10" ht="15" customHeight="1">
      <c r="A13" s="146"/>
      <c r="B13" s="146" t="s">
        <v>233</v>
      </c>
      <c r="C13" s="141"/>
      <c r="D13" s="141"/>
      <c r="E13" s="152"/>
      <c r="F13" s="153"/>
      <c r="G13" s="154"/>
      <c r="H13" s="154"/>
      <c r="I13" s="154"/>
    </row>
    <row r="14" spans="1:10" ht="25.5" customHeight="1">
      <c r="A14" s="135"/>
      <c r="B14" s="136" t="s">
        <v>234</v>
      </c>
      <c r="C14" s="137"/>
      <c r="D14" s="137"/>
      <c r="E14" s="138"/>
      <c r="F14" s="139"/>
      <c r="G14" s="140">
        <f>SUM(G10:G13)</f>
        <v>311000</v>
      </c>
      <c r="H14" s="140">
        <f>SUM(H10:H13)</f>
        <v>0</v>
      </c>
      <c r="I14" s="140">
        <f>SUM(I10:I13)</f>
        <v>311000</v>
      </c>
      <c r="J14" s="141"/>
    </row>
    <row r="15" spans="1:10" ht="15" customHeight="1">
      <c r="A15" s="146"/>
      <c r="B15" s="146"/>
      <c r="C15" s="141"/>
      <c r="D15" s="141"/>
      <c r="E15" s="152"/>
      <c r="F15" s="153"/>
      <c r="G15" s="154"/>
      <c r="H15" s="154"/>
      <c r="I15" s="154">
        <f>SUM(G15-H15)</f>
        <v>0</v>
      </c>
      <c r="J15" s="141"/>
    </row>
    <row r="16" spans="1:10" ht="15" customHeight="1">
      <c r="A16" s="146"/>
      <c r="B16" s="146"/>
      <c r="C16" s="141"/>
      <c r="D16" s="141"/>
      <c r="E16" s="152"/>
      <c r="F16" s="153"/>
      <c r="G16" s="154"/>
      <c r="H16" s="154"/>
      <c r="I16" s="154"/>
      <c r="J16" s="141"/>
    </row>
    <row r="17" spans="1:10" ht="15" customHeight="1">
      <c r="A17" s="146"/>
      <c r="B17" s="146"/>
      <c r="C17" s="141"/>
      <c r="D17" s="141"/>
      <c r="E17" s="152"/>
      <c r="F17" s="153"/>
      <c r="G17" s="154"/>
      <c r="H17" s="154"/>
      <c r="I17" s="154"/>
      <c r="J17" s="141"/>
    </row>
    <row r="18" spans="1:10" ht="15" customHeight="1">
      <c r="A18" s="146" t="s">
        <v>235</v>
      </c>
      <c r="B18" s="146" t="s">
        <v>236</v>
      </c>
      <c r="C18" s="141"/>
      <c r="D18" s="141"/>
      <c r="E18" s="152"/>
      <c r="F18" s="153">
        <v>1</v>
      </c>
      <c r="G18" s="154">
        <v>100000</v>
      </c>
      <c r="H18" s="154">
        <v>0</v>
      </c>
      <c r="I18" s="154">
        <f>SUM(G18-H18)</f>
        <v>100000</v>
      </c>
      <c r="J18" s="141"/>
    </row>
    <row r="19" spans="1:10" ht="15" customHeight="1">
      <c r="A19" s="146"/>
      <c r="B19" s="146"/>
      <c r="C19" s="141"/>
      <c r="D19" s="141"/>
      <c r="E19" s="152"/>
      <c r="F19" s="153"/>
      <c r="G19" s="154"/>
      <c r="H19" s="154"/>
      <c r="I19" s="154"/>
      <c r="J19" s="141"/>
    </row>
    <row r="20" spans="1:10" ht="15" customHeight="1">
      <c r="A20" s="146" t="s">
        <v>237</v>
      </c>
      <c r="B20" s="146" t="s">
        <v>219</v>
      </c>
      <c r="C20" s="141"/>
      <c r="D20" s="141"/>
      <c r="E20" s="152"/>
      <c r="F20" s="153">
        <v>1</v>
      </c>
      <c r="G20" s="154">
        <v>100000</v>
      </c>
      <c r="H20" s="154">
        <v>0</v>
      </c>
      <c r="I20" s="154">
        <f>SUM(G20-H20)</f>
        <v>100000</v>
      </c>
      <c r="J20" s="141"/>
    </row>
    <row r="21" spans="1:10" ht="15" customHeight="1">
      <c r="A21" s="146"/>
      <c r="B21" s="146"/>
      <c r="C21" s="141"/>
      <c r="D21" s="141"/>
      <c r="E21" s="152"/>
      <c r="F21" s="153"/>
      <c r="G21" s="154"/>
      <c r="H21" s="154"/>
      <c r="I21" s="154"/>
      <c r="J21" s="141"/>
    </row>
    <row r="22" spans="1:10" ht="15" customHeight="1">
      <c r="A22" s="146"/>
      <c r="B22" s="146"/>
      <c r="C22" s="141"/>
      <c r="D22" s="141"/>
      <c r="E22" s="152"/>
      <c r="F22" s="153"/>
      <c r="G22" s="154"/>
      <c r="H22" s="154"/>
      <c r="I22" s="154"/>
      <c r="J22" s="141"/>
    </row>
    <row r="23" spans="1:10" ht="15" customHeight="1">
      <c r="A23" s="146" t="s">
        <v>238</v>
      </c>
      <c r="B23" s="146" t="s">
        <v>239</v>
      </c>
      <c r="C23" s="141"/>
      <c r="D23" s="141"/>
      <c r="E23" s="152"/>
      <c r="F23" s="153">
        <v>1</v>
      </c>
      <c r="G23" s="154">
        <v>6630000</v>
      </c>
      <c r="H23" s="154">
        <f>SUM(H24:H26)</f>
        <v>31737000</v>
      </c>
      <c r="I23" s="154">
        <f>SUM(G23:H23)</f>
        <v>38367000</v>
      </c>
      <c r="J23" s="141"/>
    </row>
    <row r="24" spans="1:10" ht="15" customHeight="1">
      <c r="A24" s="146"/>
      <c r="B24" s="146"/>
      <c r="C24" s="141" t="s">
        <v>240</v>
      </c>
      <c r="D24" s="141"/>
      <c r="E24" s="155">
        <v>5000000</v>
      </c>
      <c r="F24" s="153"/>
      <c r="G24" s="154"/>
      <c r="H24" s="202">
        <v>1630000</v>
      </c>
      <c r="I24" s="154"/>
      <c r="J24" s="141"/>
    </row>
    <row r="25" spans="1:10" ht="15" customHeight="1">
      <c r="A25" s="146"/>
      <c r="B25" s="146"/>
      <c r="C25" s="141" t="s">
        <v>241</v>
      </c>
      <c r="D25" s="141"/>
      <c r="E25" s="155">
        <v>1630000</v>
      </c>
      <c r="F25" s="153"/>
      <c r="G25" s="154"/>
      <c r="H25" s="202">
        <v>-1630000</v>
      </c>
      <c r="I25" s="154"/>
      <c r="J25" s="141"/>
    </row>
    <row r="26" spans="1:10" ht="15" customHeight="1">
      <c r="A26" s="146"/>
      <c r="B26" s="146"/>
      <c r="C26" s="141" t="s">
        <v>270</v>
      </c>
      <c r="D26" s="141"/>
      <c r="E26" s="155">
        <v>31737000</v>
      </c>
      <c r="F26" s="153"/>
      <c r="G26" s="154"/>
      <c r="H26" s="202">
        <v>31737000</v>
      </c>
      <c r="I26" s="154"/>
      <c r="J26" s="141"/>
    </row>
    <row r="27" spans="1:10" ht="15" customHeight="1">
      <c r="A27" s="146"/>
      <c r="B27" s="146"/>
      <c r="C27" s="141"/>
      <c r="D27" s="141"/>
      <c r="E27" s="155"/>
      <c r="F27" s="153"/>
      <c r="G27" s="154"/>
      <c r="H27" s="154"/>
      <c r="I27" s="154"/>
      <c r="J27" s="141"/>
    </row>
    <row r="28" spans="1:10" ht="15" customHeight="1">
      <c r="A28" s="146" t="s">
        <v>242</v>
      </c>
      <c r="B28" s="146" t="s">
        <v>243</v>
      </c>
      <c r="C28" s="141"/>
      <c r="D28" s="141"/>
      <c r="E28" s="152"/>
      <c r="F28" s="153">
        <v>1</v>
      </c>
      <c r="G28" s="154">
        <v>65500000</v>
      </c>
      <c r="H28" s="154">
        <v>0</v>
      </c>
      <c r="I28" s="154">
        <v>65500000</v>
      </c>
      <c r="J28" s="141"/>
    </row>
    <row r="29" spans="1:10" ht="15" customHeight="1">
      <c r="A29" s="146"/>
      <c r="B29" s="146" t="s">
        <v>244</v>
      </c>
      <c r="C29" s="141"/>
      <c r="D29" s="141"/>
      <c r="E29" s="152"/>
      <c r="F29" s="153"/>
      <c r="G29" s="154"/>
      <c r="H29" s="154"/>
      <c r="I29" s="154"/>
      <c r="J29" s="141"/>
    </row>
    <row r="30" spans="1:10" ht="15" customHeight="1">
      <c r="A30" s="146"/>
      <c r="B30" s="146"/>
      <c r="C30" s="141"/>
      <c r="D30" s="141"/>
      <c r="E30" s="152"/>
      <c r="F30" s="153"/>
      <c r="G30" s="154"/>
      <c r="H30" s="154"/>
      <c r="I30" s="154"/>
      <c r="J30" s="141"/>
    </row>
    <row r="31" spans="1:10" ht="15" customHeight="1">
      <c r="A31" s="146"/>
      <c r="B31" s="146"/>
      <c r="C31" s="141"/>
      <c r="D31" s="141"/>
      <c r="E31" s="152"/>
      <c r="F31" s="153"/>
      <c r="G31" s="154"/>
      <c r="H31" s="154"/>
      <c r="I31" s="154"/>
      <c r="J31" s="141"/>
    </row>
    <row r="32" spans="1:10" ht="15" customHeight="1">
      <c r="A32" s="146"/>
      <c r="B32" s="146"/>
      <c r="C32" s="141"/>
      <c r="D32" s="141"/>
      <c r="E32" s="152"/>
      <c r="F32" s="153"/>
      <c r="G32" s="154"/>
      <c r="H32" s="154"/>
      <c r="I32" s="154"/>
      <c r="J32" s="141"/>
    </row>
    <row r="33" spans="1:11" ht="15" customHeight="1">
      <c r="A33" s="146" t="s">
        <v>245</v>
      </c>
      <c r="B33" s="146" t="s">
        <v>246</v>
      </c>
      <c r="C33" s="141"/>
      <c r="D33" s="141"/>
      <c r="E33" s="152"/>
      <c r="F33" s="153">
        <v>1</v>
      </c>
      <c r="G33" s="154">
        <v>3000000</v>
      </c>
      <c r="H33" s="154">
        <v>0</v>
      </c>
      <c r="I33" s="154">
        <f>SUM(G33:H33)</f>
        <v>3000000</v>
      </c>
      <c r="J33" s="141"/>
    </row>
    <row r="34" spans="1:11" ht="15" customHeight="1">
      <c r="A34" s="146"/>
      <c r="B34" s="156"/>
      <c r="C34" s="141"/>
      <c r="D34" s="141"/>
      <c r="E34" s="152"/>
      <c r="F34" s="153"/>
      <c r="G34" s="154"/>
      <c r="H34" s="154"/>
      <c r="I34" s="154"/>
      <c r="J34" s="141"/>
    </row>
    <row r="35" spans="1:11" ht="35.25" customHeight="1">
      <c r="A35" s="135"/>
      <c r="B35" s="136" t="s">
        <v>247</v>
      </c>
      <c r="C35" s="137"/>
      <c r="D35" s="137"/>
      <c r="E35" s="138"/>
      <c r="F35" s="139"/>
      <c r="G35" s="140">
        <f>SUM(G17:G34)</f>
        <v>75330000</v>
      </c>
      <c r="H35" s="140">
        <f>SUM(H18,H20,H23,H28,H33)</f>
        <v>31737000</v>
      </c>
      <c r="I35" s="140">
        <f>SUM(I17:I34)</f>
        <v>107067000</v>
      </c>
      <c r="J35" s="141"/>
      <c r="K35" s="142"/>
    </row>
    <row r="36" spans="1:11" ht="15" customHeight="1">
      <c r="A36" s="146"/>
      <c r="B36" s="146"/>
      <c r="C36" s="141"/>
      <c r="D36" s="141"/>
      <c r="E36" s="141"/>
      <c r="F36" s="153"/>
      <c r="G36" s="154"/>
      <c r="H36" s="154"/>
      <c r="I36" s="154"/>
      <c r="J36" s="141"/>
    </row>
    <row r="37" spans="1:11" ht="15" customHeight="1">
      <c r="A37" s="146"/>
      <c r="B37" s="146"/>
      <c r="C37" s="141"/>
      <c r="D37" s="141"/>
      <c r="E37" s="141"/>
      <c r="F37" s="153"/>
      <c r="G37" s="154"/>
      <c r="H37" s="154"/>
      <c r="I37" s="154"/>
      <c r="J37" s="141"/>
    </row>
    <row r="38" spans="1:11" ht="15" customHeight="1">
      <c r="A38" s="146"/>
      <c r="B38" s="146"/>
      <c r="C38" s="141"/>
      <c r="D38" s="141"/>
      <c r="E38" s="141"/>
      <c r="F38" s="153"/>
      <c r="G38" s="154"/>
      <c r="H38" s="154"/>
      <c r="I38" s="154"/>
      <c r="J38" s="141"/>
    </row>
    <row r="39" spans="1:11" ht="15" customHeight="1">
      <c r="A39" s="146"/>
      <c r="B39" s="146"/>
      <c r="C39" s="141"/>
      <c r="D39" s="141"/>
      <c r="E39" s="141"/>
      <c r="F39" s="153"/>
      <c r="G39" s="154"/>
      <c r="H39" s="154"/>
      <c r="I39" s="154"/>
      <c r="J39" s="141"/>
    </row>
    <row r="40" spans="1:11" ht="32.25" customHeight="1">
      <c r="A40" s="146"/>
      <c r="B40" s="157" t="s">
        <v>248</v>
      </c>
      <c r="C40" s="158"/>
      <c r="D40" s="158"/>
      <c r="E40" s="158"/>
      <c r="F40" s="159"/>
      <c r="G40" s="160">
        <f>SUM(G35+G14)</f>
        <v>75641000</v>
      </c>
      <c r="H40" s="160">
        <f>SUM(H35+H14)</f>
        <v>31737000</v>
      </c>
      <c r="I40" s="160">
        <f>SUM(I35+I14)</f>
        <v>107378000</v>
      </c>
      <c r="J40" s="158"/>
    </row>
    <row r="41" spans="1:11" ht="15" customHeight="1">
      <c r="A41" s="146"/>
      <c r="B41" s="146"/>
      <c r="C41" s="141"/>
      <c r="D41" s="141"/>
      <c r="E41" s="141"/>
      <c r="F41" s="153"/>
      <c r="G41" s="154"/>
      <c r="H41" s="154"/>
      <c r="I41" s="154"/>
    </row>
    <row r="42" spans="1:11" ht="15" customHeight="1">
      <c r="A42" s="146"/>
      <c r="B42" s="146"/>
      <c r="C42" s="141"/>
      <c r="D42" s="141"/>
      <c r="E42" s="141"/>
      <c r="F42" s="153"/>
      <c r="G42" s="154"/>
      <c r="H42" s="154"/>
      <c r="I42" s="154"/>
    </row>
    <row r="43" spans="1:11" ht="15" customHeight="1">
      <c r="A43" s="146"/>
      <c r="B43" s="146"/>
      <c r="C43" s="141"/>
      <c r="D43" s="141"/>
      <c r="E43" s="141"/>
      <c r="F43" s="153"/>
      <c r="G43" s="154"/>
      <c r="H43" s="154"/>
      <c r="I43" s="154"/>
    </row>
    <row r="44" spans="1:11" ht="15" customHeight="1">
      <c r="A44" s="161"/>
      <c r="B44" s="161"/>
      <c r="C44" s="162"/>
      <c r="D44" s="162"/>
      <c r="E44" s="162"/>
      <c r="F44" s="163"/>
      <c r="G44" s="164"/>
      <c r="H44" s="164"/>
      <c r="I44" s="164"/>
    </row>
    <row r="45" spans="1:11" ht="15" customHeight="1">
      <c r="B45" s="141"/>
      <c r="F45" s="165"/>
      <c r="G45" s="166"/>
      <c r="H45" s="166"/>
      <c r="I45" s="166"/>
    </row>
    <row r="46" spans="1:11" ht="15" customHeight="1">
      <c r="B46" s="141"/>
      <c r="F46" s="165"/>
      <c r="G46" s="166"/>
      <c r="H46" s="166"/>
      <c r="I46" s="166"/>
    </row>
  </sheetData>
  <mergeCells count="5">
    <mergeCell ref="F6:I6"/>
    <mergeCell ref="B7:E7"/>
    <mergeCell ref="A1:I1"/>
    <mergeCell ref="A2:I2"/>
    <mergeCell ref="A3:I3"/>
  </mergeCells>
  <printOptions horizontalCentered="1"/>
  <pageMargins left="0" right="0" top="0.78740157480314965" bottom="0" header="0.19685039370078741" footer="0"/>
  <pageSetup paperSize="9" scale="90" orientation="portrait" r:id="rId1"/>
  <headerFooter>
    <oddHeader xml:space="preserve">&amp;L&amp;"Arial,Félkövér"&amp;8VERESEGYHÁZ VÁROS ÖNKORMÁNYZATA&amp;R&amp;"Arial,Normál"&amp;8 &amp;"Arial,Félkövér"36.5.sz. melléklet&amp;"Arial,Normál"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 36. Vagyon</vt:lpstr>
      <vt:lpstr>36.1.összevont 15 A</vt:lpstr>
      <vt:lpstr>36.2.Követelések</vt:lpstr>
      <vt:lpstr>36.3.Bef.eszk.</vt:lpstr>
      <vt:lpstr>36.4.Eszk.,Forr.</vt:lpstr>
      <vt:lpstr>36.5.Részesedések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szabok</dc:creator>
  <cp:lastModifiedBy>SzekerT</cp:lastModifiedBy>
  <cp:lastPrinted>2016-05-17T08:44:09Z</cp:lastPrinted>
  <dcterms:created xsi:type="dcterms:W3CDTF">2014-04-07T12:11:04Z</dcterms:created>
  <dcterms:modified xsi:type="dcterms:W3CDTF">2016-05-18T08:26:41Z</dcterms:modified>
</cp:coreProperties>
</file>