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4"/>
  </bookViews>
  <sheets>
    <sheet name="ÖSSZEFÜGGÉSEK" sheetId="1" state="hidden" r:id="rId1"/>
    <sheet name="1.sz.mell " sheetId="2" r:id="rId2"/>
    <sheet name="1.1.sz.mell " sheetId="3" r:id="rId3"/>
    <sheet name="1.2.sz.mell " sheetId="4" r:id="rId4"/>
    <sheet name="1.3.sz.mell" sheetId="5" r:id="rId5"/>
    <sheet name="2.1.sz.mell" sheetId="6" r:id="rId6"/>
    <sheet name="2.2.sz.mell  " sheetId="7" r:id="rId7"/>
    <sheet name="ELLENŐRZÉS-1.sz.2.a.sz.2.b.sz." sheetId="8" state="hidden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9.1. sz. mell " sheetId="16" r:id="rId16"/>
    <sheet name="9.2. sz. mell " sheetId="17" r:id="rId17"/>
    <sheet name="9.3.. sz. mell" sheetId="18" r:id="rId18"/>
    <sheet name="9.2. sz. mell" sheetId="19" state="hidden" r:id="rId19"/>
    <sheet name="9.2.1. sz. mell" sheetId="20" state="hidden" r:id="rId20"/>
    <sheet name="9.2.2. sz.  mell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state="hidden" r:id="rId28"/>
    <sheet name="2. sz tájékoztató t" sheetId="29" state="hidden" r:id="rId29"/>
    <sheet name="3. sz tájékoztató t." sheetId="30" state="hidden" r:id="rId30"/>
    <sheet name="4.sz tájékoztató t." sheetId="31" state="hidden" r:id="rId31"/>
    <sheet name="5.sz tájékoztató t." sheetId="32" state="hidden" r:id="rId32"/>
    <sheet name="6.sz tájékoztató t." sheetId="33" state="hidden" r:id="rId33"/>
    <sheet name="6. sz tájékoztató t." sheetId="34" state="hidden" r:id="rId34"/>
    <sheet name="Munka1" sheetId="35" state="hidden" r:id="rId35"/>
  </sheets>
  <definedNames>
    <definedName name="_xlfn.IFERROR" hidden="1">#NAME?</definedName>
    <definedName name="_xlnm.Print_Titles" localSheetId="14">'9. sz. mell'!$1:$6</definedName>
    <definedName name="_xlnm.Print_Titles" localSheetId="15">'9.1. sz. mell '!$1:$6</definedName>
    <definedName name="_xlnm.Print_Titles" localSheetId="18">'9.2. sz. mell'!$1:$6</definedName>
    <definedName name="_xlnm.Print_Titles" localSheetId="16">'9.2. sz. mell 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17">'9.3..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2">'1.1.sz.mell '!$A$1:$E$162</definedName>
    <definedName name="_xlnm.Print_Area" localSheetId="3">'1.2.sz.mell '!$A$1:$E$162</definedName>
    <definedName name="_xlnm.Print_Area" localSheetId="4">'1.3.sz.mell'!$A$1:$E$162</definedName>
    <definedName name="_xlnm.Print_Area" localSheetId="1">'1.sz.mell '!$A$1:$E$162</definedName>
    <definedName name="_xlnm.Print_Area" localSheetId="6">'2.2.sz.mell  '!$A$1:$I$35</definedName>
    <definedName name="_xlnm.Print_Area" localSheetId="10">'5.sz.mell.'!$A$1:$C$9</definedName>
    <definedName name="_xlnm.Print_Area" localSheetId="33">'6. sz tájékoztató t.'!$A$1:$E$37</definedName>
  </definedNames>
  <calcPr fullCalcOnLoad="1"/>
</workbook>
</file>

<file path=xl/sharedStrings.xml><?xml version="1.0" encoding="utf-8"?>
<sst xmlns="http://schemas.openxmlformats.org/spreadsheetml/2006/main" count="4338" uniqueCount="642">
  <si>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</si>
  <si>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</si>
  <si>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</si>
  <si>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</si>
  <si>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</si>
  <si>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</si>
  <si>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</si>
  <si>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</si>
  <si>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</si>
  <si>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</si>
  <si>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</si>
  <si>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</si>
  <si>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</si>
  <si>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</si>
  <si>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</si>
  <si>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</si>
  <si>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</si>
  <si>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</si>
  <si>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</si>
  <si>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</si>
  <si>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</si>
  <si>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</si>
  <si>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</si>
  <si>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</si>
  <si>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</si>
  <si>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</si>
  <si>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</si>
  <si>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</si>
  <si>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</si>
  <si>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</si>
  <si>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</si>
  <si>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</si>
  <si>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</si>
  <si>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</si>
  <si>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</si>
  <si>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</si>
  <si>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</si>
  <si>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</si>
  <si>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</si>
  <si>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</si>
  <si>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</si>
  <si>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</si>
  <si>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</si>
  <si>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</si>
  <si>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</si>
  <si>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</si>
  <si>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</si>
  <si>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</si>
  <si>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</si>
  <si>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</si>
  <si>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</si>
  <si>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</si>
  <si>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</si>
  <si>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</si>
  <si>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</si>
  <si>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</si>
  <si>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</si>
  <si>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</si>
  <si>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</si>
  <si>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</si>
  <si>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</si>
  <si>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</si>
  <si>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</si>
  <si>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</si>
  <si>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</si>
  <si>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</si>
  <si>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</si>
  <si>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</si>
  <si>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</si>
  <si>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</si>
  <si>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</si>
  <si>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</si>
  <si>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</si>
  <si>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</si>
  <si>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</si>
  <si>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</si>
  <si>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</si>
  <si>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</si>
  <si>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</si>
  <si>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</si>
  <si>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</si>
  <si>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</si>
  <si>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</si>
  <si>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</si>
  <si>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</si>
  <si>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</si>
  <si>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</si>
  <si>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</si>
  <si>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</si>
  <si>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</si>
  <si>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</si>
  <si>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</si>
  <si>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</si>
  <si>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</si>
  <si>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</si>
  <si>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</si>
  <si>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</si>
  <si>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</si>
  <si>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</si>
  <si>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</si>
  <si>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</si>
  <si>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</si>
  <si>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</si>
  <si>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</si>
  <si>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</si>
  <si>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</si>
  <si>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</si>
  <si>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</si>
  <si>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</si>
  <si>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</si>
  <si>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</si>
  <si>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</si>
  <si>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</si>
  <si>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</si>
  <si>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</si>
  <si>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</si>
  <si>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</si>
  <si>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</si>
  <si>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</si>
  <si>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</si>
  <si>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</si>
  <si>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</si>
  <si>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</si>
  <si>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</si>
  <si>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</si>
  <si>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</si>
  <si>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</si>
  <si>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</si>
  <si>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</si>
  <si>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</si>
  <si>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</si>
  <si>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</si>
  <si>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</si>
  <si>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</si>
  <si>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</si>
  <si>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</si>
  <si>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</si>
  <si>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</si>
  <si>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</si>
  <si>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</si>
  <si>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</si>
  <si>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</si>
  <si>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</si>
  <si>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</si>
  <si>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</si>
  <si>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</si>
  <si>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</si>
  <si>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</si>
  <si>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</si>
  <si>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</si>
  <si>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</si>
  <si>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</si>
  <si>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</si>
  <si>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</si>
  <si>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</si>
  <si>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</si>
  <si>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</si>
  <si>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</si>
  <si>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</si>
  <si>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</si>
  <si>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</si>
  <si>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</si>
  <si>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</si>
  <si>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</si>
  <si>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</si>
  <si>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</si>
  <si>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</si>
  <si>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</si>
  <si>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</si>
  <si>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</si>
  <si>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</si>
  <si>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</si>
  <si>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</si>
  <si>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</si>
  <si>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</si>
  <si>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</si>
  <si>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</si>
  <si>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</si>
  <si>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</si>
  <si>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</si>
  <si>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</si>
  <si>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</si>
  <si>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</si>
  <si>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</si>
  <si>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</si>
  <si>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</si>
  <si>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</si>
  <si>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</si>
  <si>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</si>
  <si>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</si>
  <si>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</si>
  <si>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</si>
  <si>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</si>
  <si>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</si>
  <si>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</si>
  <si>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</si>
  <si>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</si>
  <si>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</si>
  <si>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</si>
  <si>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</si>
  <si>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</si>
  <si>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</si>
  <si>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</si>
  <si>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</si>
  <si>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</si>
  <si>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</si>
  <si>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</si>
  <si>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</si>
  <si>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</si>
  <si>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</si>
  <si>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</si>
  <si>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</si>
  <si>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</si>
  <si>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</si>
  <si>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</si>
  <si>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</si>
  <si>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</si>
  <si>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</si>
  <si>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</si>
  <si>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</si>
  <si>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</si>
  <si>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</si>
  <si>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</si>
  <si>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</si>
  <si>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</si>
  <si>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</si>
  <si>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</si>
  <si>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</si>
  <si>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</si>
  <si>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</si>
  <si>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</si>
  <si>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</si>
  <si>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</si>
  <si>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</si>
  <si>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</si>
  <si>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</si>
  <si>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</si>
  <si>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</si>
  <si>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</si>
  <si>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</si>
  <si>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</si>
  <si>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</si>
  <si>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</si>
  <si>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</si>
  <si>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</si>
  <si>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</si>
  <si>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</si>
  <si>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</si>
  <si>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</si>
  <si>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</si>
  <si>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</si>
  <si>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</si>
  <si>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</si>
  <si>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</si>
  <si>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</si>
  <si>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</si>
  <si>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</si>
  <si>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</si>
  <si>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</si>
  <si>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</si>
  <si>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</si>
  <si>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</si>
  <si>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</si>
  <si>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</si>
  <si>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</si>
  <si>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</si>
  <si>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</si>
  <si>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</si>
  <si>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</si>
  <si>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</si>
  <si>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</si>
  <si>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</si>
  <si>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</si>
  <si>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</si>
  <si>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</si>
  <si>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</si>
  <si>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</si>
  <si>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</si>
  <si>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</si>
  <si>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</si>
  <si>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</si>
  <si>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</si>
  <si>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</si>
  <si>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</si>
  <si>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</si>
  <si>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</si>
  <si>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</si>
  <si>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</si>
  <si>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</si>
  <si>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</si>
  <si>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</si>
  <si>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</si>
  <si>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</si>
  <si>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</si>
  <si>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</si>
  <si>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</si>
  <si>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</si>
  <si>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</si>
  <si>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</si>
  <si>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</si>
  <si>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</si>
  <si>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</si>
  <si>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</si>
  <si>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</si>
  <si>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</si>
  <si>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</si>
  <si>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</si>
  <si>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</si>
  <si>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</si>
  <si>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</si>
  <si>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</si>
  <si>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</si>
  <si>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</si>
  <si>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</si>
  <si>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</si>
  <si>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</si>
  <si>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</si>
  <si>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</si>
  <si>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</si>
  <si>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</si>
  <si>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</si>
  <si>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</si>
  <si>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</si>
  <si>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</si>
  <si>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</si>
  <si>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</si>
  <si>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</si>
  <si>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</si>
  <si>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</si>
  <si>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</si>
  <si>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</si>
  <si>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</si>
  <si>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</si>
  <si>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</si>
  <si>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</si>
  <si>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</si>
  <si>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</si>
  <si>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</si>
  <si>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</si>
  <si>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</si>
  <si>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</si>
  <si>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</si>
  <si>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</si>
  <si>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</si>
  <si>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</si>
  <si>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</si>
  <si>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</si>
  <si>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</si>
  <si>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</si>
  <si>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</si>
  <si>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</si>
  <si>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</si>
  <si>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</si>
  <si>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</si>
  <si>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</si>
  <si>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</si>
  <si>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</si>
  <si>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</si>
  <si>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</si>
  <si>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</si>
  <si>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</si>
  <si>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</si>
  <si>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</si>
  <si>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</si>
  <si>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</si>
  <si>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</si>
  <si>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</si>
  <si>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</si>
  <si>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</si>
  <si>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</si>
  <si>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</si>
  <si>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</si>
  <si>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</si>
  <si>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</si>
  <si>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</si>
  <si>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</si>
  <si>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</si>
  <si>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</si>
  <si>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</si>
  <si>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</si>
  <si>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</si>
  <si>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</si>
  <si>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</si>
  <si>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</si>
  <si>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</si>
  <si>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</si>
  <si>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</si>
  <si>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</si>
  <si>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</si>
  <si>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</si>
  <si>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</si>
  <si>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</si>
  <si>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</si>
  <si>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</si>
  <si>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</si>
  <si>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</si>
  <si>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</si>
  <si>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</si>
  <si>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</si>
  <si>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</si>
  <si>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</si>
  <si>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</si>
  <si>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</si>
  <si>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</si>
  <si>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</si>
  <si>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</si>
  <si>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</si>
  <si>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</si>
  <si>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</si>
  <si>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</si>
  <si>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</si>
  <si>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</si>
  <si>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</si>
  <si>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</si>
  <si>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</si>
  <si>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</si>
  <si>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</si>
  <si>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</si>
  <si>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</si>
  <si>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</si>
  <si>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</si>
  <si>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</si>
  <si>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</si>
  <si>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</si>
  <si>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</si>
  <si>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</si>
  <si>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</si>
  <si>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</si>
  <si>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</si>
  <si>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</si>
  <si>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</si>
  <si>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</si>
  <si>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</si>
  <si>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</si>
  <si>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</si>
  <si>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</si>
  <si>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</si>
  <si>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</si>
  <si>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</si>
  <si>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</si>
  <si>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</si>
  <si>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</si>
  <si>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</si>
  <si>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</si>
  <si>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</si>
  <si>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</si>
  <si>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</si>
  <si>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</si>
  <si>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</si>
  <si>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</si>
  <si>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</si>
  <si>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</si>
  <si>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</si>
  <si>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</si>
  <si>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</si>
  <si>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</si>
  <si>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</si>
  <si>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</si>
  <si>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</si>
  <si>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</si>
  <si>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</si>
  <si>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</si>
  <si>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</si>
  <si>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</si>
  <si>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</si>
  <si>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</si>
  <si>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</si>
  <si>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</si>
  <si>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</si>
  <si>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</si>
  <si>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</si>
  <si>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</si>
  <si>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</si>
  <si>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</si>
  <si>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</si>
  <si>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</si>
  <si>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</si>
  <si>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</si>
  <si>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</si>
  <si>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</si>
  <si>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</si>
  <si>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</si>
  <si>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</si>
  <si>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</si>
  <si>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</si>
  <si>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</si>
  <si>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</si>
  <si>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</si>
  <si>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</si>
  <si>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</si>
  <si>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</si>
  <si>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</si>
  <si>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</si>
  <si>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</si>
  <si>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</si>
  <si>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</si>
  <si>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</si>
  <si>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</si>
  <si>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</si>
  <si>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</si>
  <si>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</si>
  <si>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</si>
  <si>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</si>
  <si>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</si>
  <si>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</si>
  <si>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</si>
  <si>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</si>
  <si>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</si>
  <si>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</si>
  <si>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</si>
  <si>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</si>
  <si>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</si>
  <si>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</si>
  <si>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</si>
  <si>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</si>
  <si>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</si>
  <si>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</si>
  <si>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</si>
  <si>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</si>
  <si>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</si>
  <si>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</si>
  <si>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</si>
  <si>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</si>
  <si>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</si>
  <si>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</si>
  <si>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</si>
  <si>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</si>
  <si>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</si>
  <si>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</si>
  <si>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</si>
  <si>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</si>
  <si>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</si>
  <si>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</si>
  <si>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</si>
  <si>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</si>
  <si>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</si>
  <si>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</si>
  <si>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</si>
  <si>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</si>
  <si>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</si>
  <si>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</si>
  <si>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</si>
  <si>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</si>
  <si>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</si>
  <si>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</si>
  <si>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</si>
  <si>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</si>
  <si>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</si>
  <si>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</si>
  <si>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</si>
  <si>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</si>
  <si>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</si>
  <si>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</si>
  <si>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</si>
  <si>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</si>
  <si>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</si>
  <si>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</si>
  <si>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</si>
  <si>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</si>
  <si>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</si>
  <si>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</si>
  <si>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</si>
  <si>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</si>
  <si>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</si>
  <si>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</si>
  <si>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</si>
  <si>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</si>
  <si>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</si>
  <si>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</si>
  <si>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</si>
  <si>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</si>
  <si>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</si>
  <si>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</si>
  <si>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</si>
  <si>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</si>
  <si>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</si>
  <si>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</si>
  <si>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</si>
  <si>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</si>
  <si>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</si>
  <si>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</si>
  <si>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</si>
  <si>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</si>
  <si>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</si>
  <si>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</si>
  <si>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Kisértékű tárgyi eszköz beszerzés</t>
  </si>
  <si>
    <t>Teleplési önkormányzatok működési támogatása</t>
  </si>
  <si>
    <t>Nem közművel összegyűjtött háztartási szennyvíz ártalmatlanítás</t>
  </si>
  <si>
    <t>A települési önkormányzatok szociális feladatainak egyéb támogatása</t>
  </si>
  <si>
    <t xml:space="preserve">Szociális étkezés </t>
  </si>
  <si>
    <t>Teleplési önkormányzatok nyílvános könyvtári és közművelődési feladatainak támogatása</t>
  </si>
  <si>
    <t>Polgármesteri béremelés támogatása</t>
  </si>
  <si>
    <t>Siójut Község Belterület csapadékvíz elvezetési rendszerének korszerűsítése</t>
  </si>
  <si>
    <t>TOP-2.1.3-15-SO1-2016-00011</t>
  </si>
  <si>
    <t>Siójut Község Önkormányzat adósságot keletkeztető ügyletekből és kezességvállalásokból fennálló kötelezettségei</t>
  </si>
  <si>
    <t>Siójut Község Önkormányzat saját bevételeinek részletezése az adósságot keletkeztető ügyletből származó tárgyévi fizetési kötelezettség megállapításához</t>
  </si>
  <si>
    <t>Siójut Község Önkormányzat</t>
  </si>
  <si>
    <t>9. sz. melléklet</t>
  </si>
  <si>
    <t>2019  évi előirányzat</t>
  </si>
  <si>
    <t>2019</t>
  </si>
  <si>
    <t>2018 XII. 31-ig</t>
  </si>
  <si>
    <t>2019 utáni szükséglet</t>
  </si>
  <si>
    <t>2020 után</t>
  </si>
  <si>
    <t>2017. évi tény</t>
  </si>
  <si>
    <t>2018 évi várható</t>
  </si>
  <si>
    <t>2019 évi általános működés és ágazati feladatok támogatásának alakulása jogcímenként</t>
  </si>
  <si>
    <t>Tartalék</t>
  </si>
  <si>
    <t>2020 évi</t>
  </si>
  <si>
    <t>2021 évi</t>
  </si>
  <si>
    <t>2022 évi</t>
  </si>
  <si>
    <t>Siójut Község Önkormányzat 2019. évi adósságot keletkeztető fejlesztési céljai"</t>
  </si>
  <si>
    <t>VP6-7.2.1.-7.4.1.2-16 pályázat (B.szabadi-Ádánd-Siójut )</t>
  </si>
  <si>
    <t>VP-6-7.2.1.3.-16-Külterületi helyi közutak fejlesztése, önkormányzati utak kezeléséhez, állapotjavításához, karabntartásához szükséges erő és munkagépek beszerzése</t>
  </si>
  <si>
    <t>Előirányzat-felhasználási terv 2019. évre</t>
  </si>
  <si>
    <t>......................, 2019. .......................... hó ..... nap</t>
  </si>
  <si>
    <t>1. sz. melléklet</t>
  </si>
  <si>
    <t>SIÓJUT KÖZSÉGI ÖNKORMÁNYZAT</t>
  </si>
  <si>
    <t>2019 évi költségvetésének összevont mérlege</t>
  </si>
  <si>
    <t>2.1 sz. melléklet</t>
  </si>
  <si>
    <t>Európai Unios támogatással megvalósuló projektek bevételei, kiadásai  hozzájárulások</t>
  </si>
  <si>
    <t xml:space="preserve">9.1.sz melléklet </t>
  </si>
  <si>
    <t>9.2. sz melléklet</t>
  </si>
  <si>
    <t xml:space="preserve">9.3. sz. melléklet </t>
  </si>
  <si>
    <t>1.1 sz. melléklet</t>
  </si>
  <si>
    <t>1.2. sz. melléklet</t>
  </si>
  <si>
    <t>1.3 sz. melléklet</t>
  </si>
  <si>
    <t>4. sz. melléklet</t>
  </si>
  <si>
    <t>3.sz. melléklet</t>
  </si>
  <si>
    <t>5. sz. melléklet</t>
  </si>
  <si>
    <t>6. sz. melléklet</t>
  </si>
  <si>
    <t>7. sz. melléklet</t>
  </si>
  <si>
    <t>8. sz. melléklet</t>
  </si>
  <si>
    <t>2.2 sz. melléklet</t>
  </si>
  <si>
    <t>Kisértékű tárgyi eszköz beszerzés (Közfogalkoztatottak</t>
  </si>
  <si>
    <t>Választott tisztségviselők (személyi juttatásban részesülők) fő</t>
  </si>
  <si>
    <r>
      <t xml:space="preserve">a 4/2019 (III. 11) </t>
    </r>
    <r>
      <rPr>
        <i/>
        <sz val="10"/>
        <rFont val="Times New Roman CE"/>
        <family val="0"/>
      </rPr>
      <t>sz önkormányzati rendelethez</t>
    </r>
  </si>
  <si>
    <t>TOP-3.2.1-16 SO1-2017-00024 Községháza energatikai korszerűsítás</t>
  </si>
  <si>
    <t>2. sz módosítás utáni</t>
  </si>
  <si>
    <t>TOP-3.2.1-16SO1-2017-00024 Siójuti Önkormányzat épületének megújuló energiára alapuló fűtéskorszerűsítése</t>
  </si>
  <si>
    <t xml:space="preserve">járulék </t>
  </si>
  <si>
    <t>Dologi</t>
  </si>
  <si>
    <t>3. sz módosítás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</si>
</sst>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59" applyNumberFormat="1" applyFill="1" applyProtection="1">
      <alignment/>
      <protection locked="0"/>
    </xf>
    <xf numFmtId="3" fontId="2" fillId="0" borderId="0" xfId="59" applyNumberFormat="1" applyFill="1" applyProtection="1">
      <alignment/>
      <protection/>
    </xf>
    <xf numFmtId="3" fontId="2" fillId="0" borderId="0" xfId="59" applyNumberFormat="1" applyFill="1" applyAlignment="1" applyProtection="1">
      <alignment vertical="center"/>
      <protection/>
    </xf>
    <xf numFmtId="3" fontId="2" fillId="0" borderId="0" xfId="59" applyNumberFormat="1" applyFill="1" applyAlignment="1" applyProtection="1">
      <alignment vertical="center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59" applyNumberFormat="1" applyFill="1" applyAlignment="1" applyProtection="1">
      <alignment vertical="center"/>
      <protection locked="0"/>
    </xf>
    <xf numFmtId="164" fontId="2" fillId="0" borderId="0" xfId="59" applyNumberFormat="1" applyFill="1" applyAlignment="1" applyProtection="1">
      <alignment vertical="center"/>
      <protection/>
    </xf>
    <xf numFmtId="0" fontId="7" fillId="0" borderId="71" xfId="59" applyFont="1" applyFill="1" applyBorder="1" applyAlignment="1" applyProtection="1">
      <alignment horizontal="center" vertical="center"/>
      <protection/>
    </xf>
    <xf numFmtId="164" fontId="33" fillId="0" borderId="66" xfId="59" applyNumberFormat="1" applyFont="1" applyFill="1" applyBorder="1" applyAlignment="1" applyProtection="1">
      <alignment vertical="center"/>
      <protection locked="0"/>
    </xf>
    <xf numFmtId="164" fontId="33" fillId="0" borderId="72" xfId="59" applyNumberFormat="1" applyFont="1" applyFill="1" applyBorder="1" applyAlignment="1" applyProtection="1">
      <alignment vertical="center"/>
      <protection locked="0"/>
    </xf>
    <xf numFmtId="164" fontId="34" fillId="0" borderId="59" xfId="59" applyNumberFormat="1" applyFont="1" applyFill="1" applyBorder="1" applyAlignment="1" applyProtection="1">
      <alignment vertical="center"/>
      <protection/>
    </xf>
    <xf numFmtId="164" fontId="34" fillId="0" borderId="59" xfId="59" applyNumberFormat="1" applyFont="1" applyFill="1" applyBorder="1" applyProtection="1">
      <alignment/>
      <protection/>
    </xf>
    <xf numFmtId="0" fontId="17" fillId="0" borderId="0" xfId="59" applyFont="1" applyFill="1" applyProtection="1">
      <alignment/>
      <protection locked="0"/>
    </xf>
    <xf numFmtId="0" fontId="17" fillId="0" borderId="0" xfId="59" applyFont="1" applyFill="1" applyProtection="1">
      <alignment/>
      <protection/>
    </xf>
    <xf numFmtId="0" fontId="17" fillId="0" borderId="0" xfId="59" applyFont="1" applyFill="1" applyAlignment="1" applyProtection="1">
      <alignment vertical="center"/>
      <protection/>
    </xf>
    <xf numFmtId="3" fontId="17" fillId="0" borderId="0" xfId="59" applyNumberFormat="1" applyFont="1" applyFill="1" applyAlignment="1" applyProtection="1">
      <alignment vertical="center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5" xfId="58" applyFont="1" applyFill="1" applyBorder="1" applyProtection="1">
      <alignment/>
      <protection/>
    </xf>
    <xf numFmtId="0" fontId="20" fillId="0" borderId="73" xfId="0" applyFont="1" applyBorder="1" applyAlignment="1" applyProtection="1">
      <alignment horizontal="lef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right" vertical="center" wrapTex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horizontal="right" vertical="center" wrapText="1"/>
      <protection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3" fontId="3" fillId="0" borderId="52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vertical="center" wrapText="1"/>
      <protection locked="0"/>
    </xf>
    <xf numFmtId="0" fontId="8" fillId="0" borderId="0" xfId="58" applyFont="1" applyFill="1" applyProtection="1">
      <alignment/>
      <protection/>
    </xf>
    <xf numFmtId="0" fontId="38" fillId="0" borderId="0" xfId="58" applyFont="1" applyFill="1" applyProtection="1">
      <alignment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3" fontId="17" fillId="0" borderId="35" xfId="0" applyNumberFormat="1" applyFont="1" applyFill="1" applyBorder="1" applyAlignment="1" applyProtection="1">
      <alignment vertical="center"/>
      <protection/>
    </xf>
    <xf numFmtId="164" fontId="2" fillId="0" borderId="0" xfId="58" applyNumberFormat="1" applyFill="1" applyProtection="1">
      <alignment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righ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right" vertical="center"/>
      <protection/>
    </xf>
    <xf numFmtId="164" fontId="5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8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44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Alignment="1" applyProtection="1">
      <alignment horizontal="right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0" fontId="18" fillId="0" borderId="44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 locked="0"/>
    </xf>
    <xf numFmtId="0" fontId="24" fillId="0" borderId="0" xfId="0" applyFont="1" applyFill="1" applyAlignment="1">
      <alignment horizontal="center" wrapText="1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left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7" fillId="0" borderId="44" xfId="0" applyFont="1" applyBorder="1" applyAlignment="1" applyProtection="1">
      <alignment horizontal="left" vertical="center"/>
      <protection locked="0"/>
    </xf>
    <xf numFmtId="0" fontId="37" fillId="0" borderId="44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L1">
      <selection activeCell="C11" sqref="C1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150</v>
      </c>
    </row>
    <row r="4" spans="1:2" ht="12.75">
      <c r="A4" s="141"/>
      <c r="B4" s="141"/>
    </row>
    <row r="5" spans="1:2" s="152" customFormat="1" ht="15.75">
      <c r="A5" s="89" t="s">
        <v>574</v>
      </c>
      <c r="B5" s="151"/>
    </row>
    <row r="6" spans="1:2" ht="12.75">
      <c r="A6" s="141"/>
      <c r="B6" s="141"/>
    </row>
    <row r="7" spans="1:2" ht="12.75">
      <c r="A7" s="141" t="s">
        <v>550</v>
      </c>
      <c r="B7" s="141" t="s">
        <v>491</v>
      </c>
    </row>
    <row r="8" spans="1:2" ht="12.75">
      <c r="A8" s="141" t="s">
        <v>551</v>
      </c>
      <c r="B8" s="141" t="s">
        <v>492</v>
      </c>
    </row>
    <row r="9" spans="1:2" ht="12.75">
      <c r="A9" s="141" t="s">
        <v>552</v>
      </c>
      <c r="B9" s="141" t="s">
        <v>493</v>
      </c>
    </row>
    <row r="10" spans="1:2" ht="12.75">
      <c r="A10" s="141"/>
      <c r="B10" s="141"/>
    </row>
    <row r="11" spans="1:2" ht="12.75">
      <c r="A11" s="141"/>
      <c r="B11" s="141"/>
    </row>
    <row r="12" spans="1:2" s="152" customFormat="1" ht="15.75">
      <c r="A12" s="89" t="str">
        <f>+CONCATENATE(LEFT(A5,4),". évi előirányzat KIADÁSOK")</f>
        <v>2018. évi előirányzat KIADÁSOK</v>
      </c>
      <c r="B12" s="151"/>
    </row>
    <row r="13" spans="1:2" ht="12.75">
      <c r="A13" s="141"/>
      <c r="B13" s="141"/>
    </row>
    <row r="14" spans="1:2" ht="12.75">
      <c r="A14" s="141" t="s">
        <v>553</v>
      </c>
      <c r="B14" s="141" t="s">
        <v>494</v>
      </c>
    </row>
    <row r="15" spans="1:2" ht="12.75">
      <c r="A15" s="141" t="s">
        <v>554</v>
      </c>
      <c r="B15" s="141" t="s">
        <v>495</v>
      </c>
    </row>
    <row r="16" spans="1:2" ht="12.75">
      <c r="A16" s="141" t="s">
        <v>555</v>
      </c>
      <c r="B16" s="141" t="s">
        <v>496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view="pageBreakPreview" zoomScale="91" zoomScaleNormal="120" zoomScaleSheetLayoutView="91" workbookViewId="0" topLeftCell="A1">
      <selection activeCell="O22" sqref="O22"/>
    </sheetView>
  </sheetViews>
  <sheetFormatPr defaultColWidth="9.00390625" defaultRowHeight="12.75"/>
  <cols>
    <col min="1" max="1" width="5.625" style="154" customWidth="1"/>
    <col min="2" max="2" width="68.625" style="154" customWidth="1"/>
    <col min="3" max="5" width="14.50390625" style="154" customWidth="1"/>
    <col min="6" max="16384" width="9.375" style="154" customWidth="1"/>
  </cols>
  <sheetData>
    <row r="1" spans="1:5" s="633" customFormat="1" ht="15.75" customHeight="1">
      <c r="A1" s="647" t="s">
        <v>626</v>
      </c>
      <c r="B1" s="647"/>
      <c r="C1" s="648" t="str">
        <f>'1.3.sz.mell'!C1:E1</f>
        <v>a 4/2019 (III. 11) sz önkormányzati rendelethez</v>
      </c>
      <c r="D1" s="648"/>
      <c r="E1" s="648"/>
    </row>
    <row r="2" spans="1:5" ht="33" customHeight="1">
      <c r="A2" s="659" t="s">
        <v>595</v>
      </c>
      <c r="B2" s="659"/>
      <c r="C2" s="659"/>
      <c r="D2" s="659"/>
      <c r="E2" s="659"/>
    </row>
    <row r="3" spans="1:5" ht="15.75" customHeight="1" thickBot="1">
      <c r="A3" s="155"/>
      <c r="B3" s="155"/>
      <c r="C3" s="671" t="str">
        <f>'2.2.sz.mell  '!G4</f>
        <v>Forintban!</v>
      </c>
      <c r="D3" s="671"/>
      <c r="E3" s="671"/>
    </row>
    <row r="4" spans="1:5" ht="26.25" customHeight="1" thickBot="1">
      <c r="A4" s="180" t="s">
        <v>17</v>
      </c>
      <c r="B4" s="181" t="s">
        <v>195</v>
      </c>
      <c r="C4" s="182" t="str">
        <f>+'1.sz.mell '!C6</f>
        <v>2019  évi előirányzat</v>
      </c>
      <c r="D4" s="182" t="str">
        <f>+'1.sz.mell '!D6</f>
        <v>3. sz módosítás</v>
      </c>
      <c r="E4" s="182" t="str">
        <f>+'1.sz.mell '!E6</f>
        <v>2. sz módosítás utáni</v>
      </c>
    </row>
    <row r="5" spans="1:5" ht="15.75" thickBot="1">
      <c r="A5" s="183"/>
      <c r="B5" s="534" t="s">
        <v>497</v>
      </c>
      <c r="C5" s="535" t="s">
        <v>498</v>
      </c>
      <c r="D5" s="535" t="s">
        <v>499</v>
      </c>
      <c r="E5" s="535" t="s">
        <v>501</v>
      </c>
    </row>
    <row r="6" spans="1:5" ht="15">
      <c r="A6" s="184" t="s">
        <v>19</v>
      </c>
      <c r="B6" s="369" t="s">
        <v>507</v>
      </c>
      <c r="C6" s="366">
        <f>'1.sz.mell '!C30+'1.sz.mell '!C32+'1.sz.mell '!C33</f>
        <v>5060000</v>
      </c>
      <c r="D6" s="366">
        <f>'1.sz.mell '!D30+'1.sz.mell '!D32+'1.sz.mell '!D33</f>
        <v>0</v>
      </c>
      <c r="E6" s="366">
        <f>'1.sz.mell '!E30+'1.sz.mell '!E32+'1.sz.mell '!E33</f>
        <v>5060000</v>
      </c>
    </row>
    <row r="7" spans="1:5" ht="24.75">
      <c r="A7" s="185" t="s">
        <v>20</v>
      </c>
      <c r="B7" s="404" t="s">
        <v>250</v>
      </c>
      <c r="C7" s="367">
        <f>'1.sz.mell '!C41</f>
        <v>5277830</v>
      </c>
      <c r="D7" s="367">
        <f>'1.sz.mell '!D41</f>
        <v>50000</v>
      </c>
      <c r="E7" s="367">
        <f>'1.sz.mell '!E41</f>
        <v>5327830</v>
      </c>
    </row>
    <row r="8" spans="1:5" ht="15">
      <c r="A8" s="185" t="s">
        <v>21</v>
      </c>
      <c r="B8" s="405" t="s">
        <v>508</v>
      </c>
      <c r="C8" s="367"/>
      <c r="D8" s="367"/>
      <c r="E8" s="367"/>
    </row>
    <row r="9" spans="1:5" ht="24.75">
      <c r="A9" s="185" t="s">
        <v>22</v>
      </c>
      <c r="B9" s="405" t="s">
        <v>252</v>
      </c>
      <c r="C9" s="367"/>
      <c r="D9" s="367"/>
      <c r="E9" s="367"/>
    </row>
    <row r="10" spans="1:5" ht="15">
      <c r="A10" s="186" t="s">
        <v>23</v>
      </c>
      <c r="B10" s="405" t="s">
        <v>251</v>
      </c>
      <c r="C10" s="368">
        <f>'1.sz.mell '!C36</f>
        <v>100000</v>
      </c>
      <c r="D10" s="368">
        <f>'1.sz.mell '!D36</f>
        <v>0</v>
      </c>
      <c r="E10" s="368">
        <f>'1.sz.mell '!E36</f>
        <v>100000</v>
      </c>
    </row>
    <row r="11" spans="1:5" ht="15.75" thickBot="1">
      <c r="A11" s="185" t="s">
        <v>24</v>
      </c>
      <c r="B11" s="406" t="s">
        <v>509</v>
      </c>
      <c r="C11" s="367"/>
      <c r="D11" s="367"/>
      <c r="E11" s="367"/>
    </row>
    <row r="12" spans="1:5" ht="15.75" thickBot="1">
      <c r="A12" s="668" t="s">
        <v>198</v>
      </c>
      <c r="B12" s="669"/>
      <c r="C12" s="187">
        <f>SUM(C6:C11)</f>
        <v>10437830</v>
      </c>
      <c r="D12" s="187">
        <f>SUM(D6:D11)</f>
        <v>50000</v>
      </c>
      <c r="E12" s="187">
        <f>SUM(E6:E11)</f>
        <v>10487830</v>
      </c>
    </row>
    <row r="13" spans="1:3" ht="23.25" customHeight="1">
      <c r="A13" s="670" t="s">
        <v>228</v>
      </c>
      <c r="B13" s="670"/>
      <c r="C13" s="670"/>
    </row>
  </sheetData>
  <sheetProtection/>
  <mergeCells count="6">
    <mergeCell ref="A12:B12"/>
    <mergeCell ref="A13:C13"/>
    <mergeCell ref="C3:E3"/>
    <mergeCell ref="A2:E2"/>
    <mergeCell ref="A1:B1"/>
    <mergeCell ref="C1:E1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81" r:id="rId1"/>
  <headerFooter alignWithMargins="0">
    <oddFooter>&amp;CMódosította az 8/2019 VIII.26.) sz. önkormányzati rendelet, hatályos 2019 augusztus 27-től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view="pageBreakPreview" zoomScale="136" zoomScaleNormal="120" zoomScaleSheetLayoutView="136" workbookViewId="0" topLeftCell="A1">
      <selection activeCell="J30" sqref="J30"/>
    </sheetView>
  </sheetViews>
  <sheetFormatPr defaultColWidth="9.00390625" defaultRowHeight="12.75"/>
  <cols>
    <col min="1" max="1" width="5.625" style="154" customWidth="1"/>
    <col min="2" max="2" width="51.875" style="154" customWidth="1"/>
    <col min="3" max="3" width="44.125" style="154" customWidth="1"/>
    <col min="4" max="16384" width="9.375" style="154" customWidth="1"/>
  </cols>
  <sheetData>
    <row r="1" spans="1:5" s="633" customFormat="1" ht="15.75" customHeight="1">
      <c r="A1" s="647" t="s">
        <v>628</v>
      </c>
      <c r="B1" s="647"/>
      <c r="C1" s="648" t="str">
        <f>'4.sz.mell.'!C1:E1</f>
        <v>a 4/2019 (III. 11) sz önkormányzati rendelethez</v>
      </c>
      <c r="D1" s="648"/>
      <c r="E1" s="648"/>
    </row>
    <row r="2" spans="1:3" ht="33" customHeight="1">
      <c r="A2" s="659" t="s">
        <v>610</v>
      </c>
      <c r="B2" s="659"/>
      <c r="C2" s="659"/>
    </row>
    <row r="3" spans="1:4" ht="15.75" customHeight="1" thickBot="1">
      <c r="A3" s="155"/>
      <c r="B3" s="155"/>
      <c r="C3" s="164" t="str">
        <f>'4.sz.mell.'!C3</f>
        <v>Forintban!</v>
      </c>
      <c r="D3" s="161"/>
    </row>
    <row r="4" spans="1:3" ht="26.25" customHeight="1" thickBot="1">
      <c r="A4" s="180" t="s">
        <v>17</v>
      </c>
      <c r="B4" s="181" t="s">
        <v>199</v>
      </c>
      <c r="C4" s="182" t="s">
        <v>226</v>
      </c>
    </row>
    <row r="5" spans="1:3" ht="15.75" thickBot="1">
      <c r="A5" s="183"/>
      <c r="B5" s="534" t="s">
        <v>497</v>
      </c>
      <c r="C5" s="535" t="s">
        <v>498</v>
      </c>
    </row>
    <row r="6" spans="1:3" ht="15">
      <c r="A6" s="184" t="s">
        <v>19</v>
      </c>
      <c r="B6" s="191"/>
      <c r="C6" s="188"/>
    </row>
    <row r="7" spans="1:3" ht="15">
      <c r="A7" s="185" t="s">
        <v>20</v>
      </c>
      <c r="B7" s="192"/>
      <c r="C7" s="189"/>
    </row>
    <row r="8" spans="1:3" ht="15.75" thickBot="1">
      <c r="A8" s="186" t="s">
        <v>21</v>
      </c>
      <c r="B8" s="193"/>
      <c r="C8" s="190"/>
    </row>
    <row r="9" spans="1:3" s="487" customFormat="1" ht="28.5" customHeight="1" thickBot="1">
      <c r="A9" s="488" t="s">
        <v>22</v>
      </c>
      <c r="B9" s="136" t="s">
        <v>200</v>
      </c>
      <c r="C9" s="187">
        <f>SUM(C6:C8)</f>
        <v>0</v>
      </c>
    </row>
  </sheetData>
  <sheetProtection/>
  <mergeCells count="3">
    <mergeCell ref="A2:C2"/>
    <mergeCell ref="A1:B1"/>
    <mergeCell ref="C1:E1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93" r:id="rId1"/>
  <headerFooter alignWithMargins="0">
    <oddFooter>&amp;CMódosította az 8/2019 VIII.26.) sz. önkormányzati rendelet, hatályos 2019 augusztus 27-től</oddFooter>
  </headerFooter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E10" sqref="E10"/>
    </sheetView>
  </sheetViews>
  <sheetFormatPr defaultColWidth="9.00390625" defaultRowHeight="12.75"/>
  <cols>
    <col min="1" max="1" width="68.50390625" style="43" customWidth="1"/>
    <col min="2" max="3" width="14.50390625" style="42" customWidth="1"/>
    <col min="4" max="4" width="12.50390625" style="42" customWidth="1"/>
    <col min="5" max="5" width="14.50390625" style="42" customWidth="1"/>
    <col min="6" max="6" width="12.875" style="56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s="634" customFormat="1" ht="42" customHeight="1">
      <c r="A1" s="647" t="s">
        <v>629</v>
      </c>
      <c r="B1" s="647"/>
      <c r="C1" s="637" t="str">
        <f>'5.sz.mell.'!C1:E1</f>
        <v>a 4/2019 (III. 11) sz önkormányzati rendelethez</v>
      </c>
      <c r="D1" s="637"/>
      <c r="E1" s="637"/>
      <c r="F1" s="633"/>
    </row>
    <row r="2" spans="1:6" ht="25.5" customHeight="1">
      <c r="A2" s="672" t="s">
        <v>0</v>
      </c>
      <c r="B2" s="672"/>
      <c r="C2" s="672"/>
      <c r="D2" s="672"/>
      <c r="E2" s="672"/>
      <c r="F2" s="672"/>
    </row>
    <row r="3" spans="1:6" ht="22.5" customHeight="1" thickBot="1">
      <c r="A3" s="196"/>
      <c r="B3" s="56"/>
      <c r="C3" s="56"/>
      <c r="D3" s="56"/>
      <c r="E3" s="56"/>
      <c r="F3" s="52" t="str">
        <f>'5.sz.mell.'!C3</f>
        <v>Forintban!</v>
      </c>
    </row>
    <row r="4" spans="1:6" s="45" customFormat="1" ht="44.25" customHeight="1" thickBot="1">
      <c r="A4" s="197" t="s">
        <v>65</v>
      </c>
      <c r="B4" s="198" t="s">
        <v>66</v>
      </c>
      <c r="C4" s="198" t="s">
        <v>67</v>
      </c>
      <c r="D4" s="198" t="s">
        <v>600</v>
      </c>
      <c r="E4" s="198" t="str">
        <f>+'1.sz.mell '!C6</f>
        <v>2019  évi előirányzat</v>
      </c>
      <c r="F4" s="53" t="s">
        <v>601</v>
      </c>
    </row>
    <row r="5" spans="1:6" s="56" customFormat="1" ht="12" customHeight="1" thickBot="1">
      <c r="A5" s="54" t="s">
        <v>497</v>
      </c>
      <c r="B5" s="55" t="s">
        <v>498</v>
      </c>
      <c r="C5" s="55" t="s">
        <v>499</v>
      </c>
      <c r="D5" s="55" t="s">
        <v>501</v>
      </c>
      <c r="E5" s="55" t="s">
        <v>500</v>
      </c>
      <c r="F5" s="538" t="s">
        <v>568</v>
      </c>
    </row>
    <row r="6" spans="1:6" ht="24" customHeight="1">
      <c r="A6" s="598" t="s">
        <v>592</v>
      </c>
      <c r="B6" s="24">
        <v>56396000</v>
      </c>
      <c r="C6" s="490" t="s">
        <v>599</v>
      </c>
      <c r="D6" s="24">
        <v>0</v>
      </c>
      <c r="E6" s="24">
        <f>B6</f>
        <v>56396000</v>
      </c>
      <c r="F6" s="57">
        <f aca="true" t="shared" si="0" ref="F6:F19">B6-D6-E6</f>
        <v>0</v>
      </c>
    </row>
    <row r="7" spans="1:6" ht="15.75" customHeight="1">
      <c r="A7" s="599" t="s">
        <v>585</v>
      </c>
      <c r="B7" s="24">
        <v>300000</v>
      </c>
      <c r="C7" s="490" t="s">
        <v>599</v>
      </c>
      <c r="D7" s="24"/>
      <c r="E7" s="24">
        <f>B7</f>
        <v>300000</v>
      </c>
      <c r="F7" s="57">
        <f t="shared" si="0"/>
        <v>0</v>
      </c>
    </row>
    <row r="8" spans="1:6" ht="15.75" customHeight="1">
      <c r="A8" s="489" t="s">
        <v>611</v>
      </c>
      <c r="B8" s="24">
        <v>3728093</v>
      </c>
      <c r="C8" s="490" t="s">
        <v>599</v>
      </c>
      <c r="D8" s="24"/>
      <c r="E8" s="24">
        <f>B8</f>
        <v>3728093</v>
      </c>
      <c r="F8" s="57">
        <f t="shared" si="0"/>
        <v>0</v>
      </c>
    </row>
    <row r="9" spans="1:6" ht="15.75" customHeight="1">
      <c r="A9" s="489" t="s">
        <v>633</v>
      </c>
      <c r="B9" s="24">
        <f>'1.1.sz.mell '!D122</f>
        <v>354485</v>
      </c>
      <c r="C9" s="490" t="s">
        <v>599</v>
      </c>
      <c r="D9" s="24"/>
      <c r="E9" s="24">
        <f>B9</f>
        <v>354485</v>
      </c>
      <c r="F9" s="57">
        <f t="shared" si="0"/>
        <v>0</v>
      </c>
    </row>
    <row r="10" spans="1:6" ht="15.75" customHeight="1">
      <c r="A10" s="489"/>
      <c r="B10" s="24"/>
      <c r="C10" s="490"/>
      <c r="D10" s="24"/>
      <c r="E10" s="24"/>
      <c r="F10" s="57">
        <f t="shared" si="0"/>
        <v>0</v>
      </c>
    </row>
    <row r="11" spans="1:6" ht="15.75" customHeight="1">
      <c r="A11" s="489"/>
      <c r="B11" s="24"/>
      <c r="C11" s="490"/>
      <c r="D11" s="24"/>
      <c r="E11" s="24"/>
      <c r="F11" s="57">
        <f t="shared" si="0"/>
        <v>0</v>
      </c>
    </row>
    <row r="12" spans="1:6" ht="15.75" customHeight="1">
      <c r="A12" s="489"/>
      <c r="B12" s="24"/>
      <c r="C12" s="490"/>
      <c r="D12" s="24"/>
      <c r="E12" s="24"/>
      <c r="F12" s="57">
        <f t="shared" si="0"/>
        <v>0</v>
      </c>
    </row>
    <row r="13" spans="1:6" ht="15.75" customHeight="1">
      <c r="A13" s="489"/>
      <c r="B13" s="24"/>
      <c r="C13" s="490"/>
      <c r="D13" s="24"/>
      <c r="E13" s="24"/>
      <c r="F13" s="57">
        <f t="shared" si="0"/>
        <v>0</v>
      </c>
    </row>
    <row r="14" spans="1:6" ht="15.75" customHeight="1">
      <c r="A14" s="489"/>
      <c r="B14" s="24"/>
      <c r="C14" s="490"/>
      <c r="D14" s="24"/>
      <c r="E14" s="24"/>
      <c r="F14" s="57">
        <f t="shared" si="0"/>
        <v>0</v>
      </c>
    </row>
    <row r="15" spans="1:6" ht="15.75" customHeight="1">
      <c r="A15" s="489"/>
      <c r="B15" s="24"/>
      <c r="C15" s="490"/>
      <c r="D15" s="24"/>
      <c r="E15" s="24"/>
      <c r="F15" s="57">
        <f t="shared" si="0"/>
        <v>0</v>
      </c>
    </row>
    <row r="16" spans="1:6" ht="15.75" customHeight="1">
      <c r="A16" s="489"/>
      <c r="B16" s="24"/>
      <c r="C16" s="490"/>
      <c r="D16" s="24"/>
      <c r="E16" s="24"/>
      <c r="F16" s="57">
        <f t="shared" si="0"/>
        <v>0</v>
      </c>
    </row>
    <row r="17" spans="1:6" ht="15.75" customHeight="1">
      <c r="A17" s="489"/>
      <c r="B17" s="24"/>
      <c r="C17" s="490"/>
      <c r="D17" s="24"/>
      <c r="E17" s="24"/>
      <c r="F17" s="57">
        <f t="shared" si="0"/>
        <v>0</v>
      </c>
    </row>
    <row r="18" spans="1:6" ht="15.75" customHeight="1">
      <c r="A18" s="489"/>
      <c r="B18" s="24"/>
      <c r="C18" s="490"/>
      <c r="D18" s="24"/>
      <c r="E18" s="24"/>
      <c r="F18" s="57">
        <f t="shared" si="0"/>
        <v>0</v>
      </c>
    </row>
    <row r="19" spans="1:6" ht="15.75" customHeight="1" thickBot="1">
      <c r="A19" s="58"/>
      <c r="B19" s="25"/>
      <c r="C19" s="491"/>
      <c r="D19" s="25"/>
      <c r="E19" s="25"/>
      <c r="F19" s="59">
        <f t="shared" si="0"/>
        <v>0</v>
      </c>
    </row>
    <row r="20" spans="1:6" s="62" customFormat="1" ht="18" customHeight="1" thickBot="1">
      <c r="A20" s="199" t="s">
        <v>64</v>
      </c>
      <c r="B20" s="60">
        <f>SUM(B6:B19)</f>
        <v>60778578</v>
      </c>
      <c r="C20" s="124"/>
      <c r="D20" s="60">
        <f>SUM(D6:D19)</f>
        <v>0</v>
      </c>
      <c r="E20" s="60">
        <f>SUM(E6:E19)</f>
        <v>60778578</v>
      </c>
      <c r="F20" s="61">
        <f>SUM(F6:F19)</f>
        <v>0</v>
      </c>
    </row>
  </sheetData>
  <sheetProtection/>
  <mergeCells count="2">
    <mergeCell ref="A2:F2"/>
    <mergeCell ref="A1:B1"/>
  </mergeCells>
  <printOptions horizontalCentered="1"/>
  <pageMargins left="0.7874015748031497" right="0.7874015748031497" top="0.5905511811023623" bottom="0.7874015748031497" header="0.5905511811023623" footer="0.5905511811023623"/>
  <pageSetup horizontalDpi="600" verticalDpi="600" orientation="landscape" paperSize="9" scale="105" r:id="rId1"/>
  <headerFooter alignWithMargins="0">
    <oddHeader xml:space="preserve">&amp;R&amp;"Times New Roman CE,Félkövér dőlt"&amp;11 </oddHeader>
    <oddFooter>&amp;CMódosította az 9/2019 (IX.24.) sz. önkormányzati rendelet, hatályos 2019 szeptember 25-től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">
      <selection activeCell="B6" sqref="B6"/>
    </sheetView>
  </sheetViews>
  <sheetFormatPr defaultColWidth="9.00390625" defaultRowHeight="12.75"/>
  <cols>
    <col min="1" max="1" width="73.375" style="43" customWidth="1"/>
    <col min="2" max="2" width="22.875" style="42" customWidth="1"/>
    <col min="3" max="3" width="13.875" style="42" customWidth="1"/>
    <col min="4" max="4" width="13.875" style="42" hidden="1" customWidth="1"/>
    <col min="5" max="5" width="13.875" style="42" customWidth="1"/>
    <col min="6" max="6" width="13.875" style="42" hidden="1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s="633" customFormat="1" ht="15.75" customHeight="1">
      <c r="A1" s="647" t="s">
        <v>630</v>
      </c>
      <c r="B1" s="647"/>
      <c r="C1" s="648" t="str">
        <f>'6.sz.mell.'!C1:E1</f>
        <v>a 4/2019 (III. 11) sz önkormányzati rendelethez</v>
      </c>
      <c r="D1" s="648"/>
      <c r="E1" s="648"/>
      <c r="F1" s="648"/>
    </row>
    <row r="2" spans="1:6" ht="24.75" customHeight="1">
      <c r="A2" s="672" t="s">
        <v>1</v>
      </c>
      <c r="B2" s="672"/>
      <c r="C2" s="672"/>
      <c r="D2" s="672"/>
      <c r="E2" s="672"/>
      <c r="F2" s="672"/>
    </row>
    <row r="3" spans="1:6" ht="23.25" customHeight="1" thickBot="1">
      <c r="A3" s="196"/>
      <c r="B3" s="56"/>
      <c r="C3" s="56"/>
      <c r="D3" s="56"/>
      <c r="E3" s="56"/>
      <c r="F3" s="52" t="str">
        <f>'6.sz.mell.'!F3</f>
        <v>Forintban!</v>
      </c>
    </row>
    <row r="4" spans="1:6" s="45" customFormat="1" ht="48.75" customHeight="1" thickBot="1">
      <c r="A4" s="197" t="s">
        <v>68</v>
      </c>
      <c r="B4" s="198" t="s">
        <v>66</v>
      </c>
      <c r="C4" s="198" t="s">
        <v>67</v>
      </c>
      <c r="D4" s="198" t="str">
        <f>+'6.sz.mell.'!D4</f>
        <v>2018 XII. 31-ig</v>
      </c>
      <c r="E4" s="198" t="str">
        <f>+'6.sz.mell.'!E4</f>
        <v>2019  évi előirányzat</v>
      </c>
      <c r="F4" s="536" t="str">
        <f>+CONCATENATE(LEFT(ÖSSZEFÜGGÉSEK!A5,4),". utáni szükséglet ",CHAR(10),"")</f>
        <v>2018. utáni szükséglet 
</v>
      </c>
    </row>
    <row r="5" spans="1:6" s="56" customFormat="1" ht="15" customHeight="1" thickBot="1">
      <c r="A5" s="54" t="s">
        <v>497</v>
      </c>
      <c r="B5" s="55" t="s">
        <v>498</v>
      </c>
      <c r="C5" s="55" t="s">
        <v>499</v>
      </c>
      <c r="D5" s="55" t="s">
        <v>501</v>
      </c>
      <c r="E5" s="55" t="s">
        <v>500</v>
      </c>
      <c r="F5" s="539" t="s">
        <v>568</v>
      </c>
    </row>
    <row r="6" spans="1:6" ht="15.75" customHeight="1">
      <c r="A6" s="63" t="s">
        <v>636</v>
      </c>
      <c r="B6" s="64">
        <v>16970508</v>
      </c>
      <c r="C6" s="492" t="s">
        <v>599</v>
      </c>
      <c r="D6" s="64"/>
      <c r="E6" s="64">
        <v>16970508</v>
      </c>
      <c r="F6" s="65">
        <f aca="true" t="shared" si="0" ref="F6:F24">B6-D6-E6</f>
        <v>0</v>
      </c>
    </row>
    <row r="7" spans="1:6" ht="15.75" customHeight="1">
      <c r="A7" s="63"/>
      <c r="B7" s="64"/>
      <c r="C7" s="492"/>
      <c r="D7" s="64"/>
      <c r="E7" s="64"/>
      <c r="F7" s="65">
        <f t="shared" si="0"/>
        <v>0</v>
      </c>
    </row>
    <row r="8" spans="1:6" ht="15.75" customHeight="1">
      <c r="A8" s="63"/>
      <c r="B8" s="64"/>
      <c r="C8" s="492"/>
      <c r="D8" s="64"/>
      <c r="E8" s="64"/>
      <c r="F8" s="65">
        <f t="shared" si="0"/>
        <v>0</v>
      </c>
    </row>
    <row r="9" spans="1:6" ht="15.75" customHeight="1">
      <c r="A9" s="63"/>
      <c r="B9" s="64"/>
      <c r="C9" s="492"/>
      <c r="D9" s="64"/>
      <c r="E9" s="64"/>
      <c r="F9" s="65">
        <f t="shared" si="0"/>
        <v>0</v>
      </c>
    </row>
    <row r="10" spans="1:6" ht="15.75" customHeight="1">
      <c r="A10" s="63"/>
      <c r="B10" s="64"/>
      <c r="C10" s="492"/>
      <c r="D10" s="64"/>
      <c r="E10" s="64"/>
      <c r="F10" s="65">
        <f t="shared" si="0"/>
        <v>0</v>
      </c>
    </row>
    <row r="11" spans="1:6" ht="15.75" customHeight="1">
      <c r="A11" s="63"/>
      <c r="B11" s="64"/>
      <c r="C11" s="492"/>
      <c r="D11" s="64"/>
      <c r="E11" s="64"/>
      <c r="F11" s="65">
        <f t="shared" si="0"/>
        <v>0</v>
      </c>
    </row>
    <row r="12" spans="1:6" ht="15.75" customHeight="1">
      <c r="A12" s="63"/>
      <c r="B12" s="64"/>
      <c r="C12" s="492"/>
      <c r="D12" s="64"/>
      <c r="E12" s="64"/>
      <c r="F12" s="65">
        <f t="shared" si="0"/>
        <v>0</v>
      </c>
    </row>
    <row r="13" spans="1:6" ht="15.75" customHeight="1">
      <c r="A13" s="63"/>
      <c r="B13" s="64"/>
      <c r="C13" s="492"/>
      <c r="D13" s="64"/>
      <c r="E13" s="64"/>
      <c r="F13" s="65">
        <f t="shared" si="0"/>
        <v>0</v>
      </c>
    </row>
    <row r="14" spans="1:6" ht="15.75" customHeight="1">
      <c r="A14" s="63"/>
      <c r="B14" s="64"/>
      <c r="C14" s="492"/>
      <c r="D14" s="64"/>
      <c r="E14" s="64"/>
      <c r="F14" s="65">
        <f t="shared" si="0"/>
        <v>0</v>
      </c>
    </row>
    <row r="15" spans="1:6" ht="15.75" customHeight="1">
      <c r="A15" s="63"/>
      <c r="B15" s="64"/>
      <c r="C15" s="492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492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492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92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92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92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92"/>
      <c r="D21" s="64"/>
      <c r="E21" s="64"/>
      <c r="F21" s="65">
        <f t="shared" si="0"/>
        <v>0</v>
      </c>
    </row>
    <row r="22" spans="1:6" ht="15.75" customHeight="1">
      <c r="A22" s="63"/>
      <c r="B22" s="64"/>
      <c r="C22" s="492"/>
      <c r="D22" s="64"/>
      <c r="E22" s="64"/>
      <c r="F22" s="65">
        <f t="shared" si="0"/>
        <v>0</v>
      </c>
    </row>
    <row r="23" spans="1:6" ht="15.75" customHeight="1">
      <c r="A23" s="63"/>
      <c r="B23" s="64"/>
      <c r="C23" s="492"/>
      <c r="D23" s="64"/>
      <c r="E23" s="64"/>
      <c r="F23" s="65">
        <f t="shared" si="0"/>
        <v>0</v>
      </c>
    </row>
    <row r="24" spans="1:6" ht="15.75" customHeight="1" thickBot="1">
      <c r="A24" s="66"/>
      <c r="B24" s="67"/>
      <c r="C24" s="493"/>
      <c r="D24" s="67"/>
      <c r="E24" s="67"/>
      <c r="F24" s="68">
        <f t="shared" si="0"/>
        <v>0</v>
      </c>
    </row>
    <row r="25" spans="1:6" s="62" customFormat="1" ht="18" customHeight="1" thickBot="1">
      <c r="A25" s="199" t="s">
        <v>64</v>
      </c>
      <c r="B25" s="200">
        <f>SUM(B6:B24)</f>
        <v>16970508</v>
      </c>
      <c r="C25" s="125"/>
      <c r="D25" s="200">
        <f>SUM(D6:D24)</f>
        <v>0</v>
      </c>
      <c r="E25" s="200">
        <f>SUM(E6:E24)</f>
        <v>16970508</v>
      </c>
      <c r="F25" s="69">
        <f>SUM(F6:F24)</f>
        <v>0</v>
      </c>
    </row>
  </sheetData>
  <sheetProtection/>
  <mergeCells count="3">
    <mergeCell ref="A2:F2"/>
    <mergeCell ref="A1:B1"/>
    <mergeCell ref="C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
   </oddHeader>
    <oddFooter>&amp;CMódosította az 9/2019 (IX.24.) sz. önkormányzati rendelet, hatályos 2019 szeptember 25-től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0"/>
  <sheetViews>
    <sheetView workbookViewId="0" topLeftCell="A37">
      <selection activeCell="B67" sqref="B67"/>
    </sheetView>
  </sheetViews>
  <sheetFormatPr defaultColWidth="9.00390625" defaultRowHeight="12.75"/>
  <cols>
    <col min="1" max="1" width="46.375" style="47" customWidth="1"/>
    <col min="2" max="5" width="13.875" style="47" customWidth="1"/>
    <col min="6" max="16384" width="9.375" style="47" customWidth="1"/>
  </cols>
  <sheetData>
    <row r="1" spans="1:5" s="633" customFormat="1" ht="24" customHeight="1">
      <c r="A1" s="647" t="s">
        <v>631</v>
      </c>
      <c r="B1" s="647"/>
      <c r="C1" s="648" t="str">
        <f>'7.sz.mell.'!C1:E1</f>
        <v>a 4/2019 (III. 11) sz önkormányzati rendelethez</v>
      </c>
      <c r="D1" s="648"/>
      <c r="E1" s="648"/>
    </row>
    <row r="2" spans="1:5" ht="46.5" customHeight="1">
      <c r="A2" s="675" t="s">
        <v>619</v>
      </c>
      <c r="B2" s="675"/>
      <c r="C2" s="675"/>
      <c r="D2" s="675"/>
      <c r="E2" s="675"/>
    </row>
    <row r="4" spans="1:5" ht="12.75">
      <c r="A4" s="221"/>
      <c r="B4" s="221"/>
      <c r="C4" s="221"/>
      <c r="D4" s="221"/>
      <c r="E4" s="221"/>
    </row>
    <row r="5" spans="1:5" ht="25.5" customHeight="1">
      <c r="A5" s="587" t="s">
        <v>138</v>
      </c>
      <c r="B5" s="674" t="str">
        <f>'6.sz.mell.'!A6</f>
        <v>Siójut Község Belterület csapadékvíz elvezetési rendszerének korszerűsítése</v>
      </c>
      <c r="C5" s="674"/>
      <c r="D5" s="674"/>
      <c r="E5" s="674"/>
    </row>
    <row r="6" spans="1:5" ht="14.25" thickBot="1">
      <c r="A6" s="221"/>
      <c r="B6" s="221" t="s">
        <v>593</v>
      </c>
      <c r="C6" s="221"/>
      <c r="D6" s="673" t="str">
        <f>'7.sz.mell.'!F3</f>
        <v>Forintban!</v>
      </c>
      <c r="E6" s="673"/>
    </row>
    <row r="7" spans="1:5" ht="15" customHeight="1" thickBot="1">
      <c r="A7" s="222" t="s">
        <v>131</v>
      </c>
      <c r="B7" s="223">
        <v>2019</v>
      </c>
      <c r="C7" s="223">
        <v>2020</v>
      </c>
      <c r="D7" s="223" t="s">
        <v>602</v>
      </c>
      <c r="E7" s="224" t="s">
        <v>52</v>
      </c>
    </row>
    <row r="8" spans="1:5" ht="12.75">
      <c r="A8" s="225" t="s">
        <v>132</v>
      </c>
      <c r="B8" s="90"/>
      <c r="C8" s="90"/>
      <c r="D8" s="90"/>
      <c r="E8" s="226">
        <f aca="true" t="shared" si="0" ref="E8:E14">SUM(B8:D8)</f>
        <v>0</v>
      </c>
    </row>
    <row r="9" spans="1:5" ht="12.75">
      <c r="A9" s="227" t="s">
        <v>144</v>
      </c>
      <c r="B9" s="91"/>
      <c r="C9" s="91"/>
      <c r="D9" s="91"/>
      <c r="E9" s="228">
        <f t="shared" si="0"/>
        <v>0</v>
      </c>
    </row>
    <row r="10" spans="1:5" ht="12.75">
      <c r="A10" s="229" t="s">
        <v>133</v>
      </c>
      <c r="B10" s="92">
        <f>56396000+6971000</f>
        <v>63367000</v>
      </c>
      <c r="C10" s="92"/>
      <c r="D10" s="92"/>
      <c r="E10" s="230">
        <f t="shared" si="0"/>
        <v>63367000</v>
      </c>
    </row>
    <row r="11" spans="1:5" ht="12.75">
      <c r="A11" s="229" t="s">
        <v>146</v>
      </c>
      <c r="B11" s="92"/>
      <c r="C11" s="92"/>
      <c r="D11" s="92"/>
      <c r="E11" s="230">
        <f t="shared" si="0"/>
        <v>0</v>
      </c>
    </row>
    <row r="12" spans="1:5" ht="12.75">
      <c r="A12" s="229" t="s">
        <v>134</v>
      </c>
      <c r="B12" s="92"/>
      <c r="C12" s="92"/>
      <c r="D12" s="92"/>
      <c r="E12" s="230">
        <f t="shared" si="0"/>
        <v>0</v>
      </c>
    </row>
    <row r="13" spans="1:5" ht="12.75">
      <c r="A13" s="229" t="s">
        <v>135</v>
      </c>
      <c r="B13" s="92"/>
      <c r="C13" s="92"/>
      <c r="D13" s="92"/>
      <c r="E13" s="230">
        <f t="shared" si="0"/>
        <v>0</v>
      </c>
    </row>
    <row r="14" spans="1:5" ht="13.5" thickBot="1">
      <c r="A14" s="93"/>
      <c r="B14" s="94"/>
      <c r="C14" s="94"/>
      <c r="D14" s="94"/>
      <c r="E14" s="230">
        <f t="shared" si="0"/>
        <v>0</v>
      </c>
    </row>
    <row r="15" spans="1:5" ht="13.5" thickBot="1">
      <c r="A15" s="231" t="s">
        <v>137</v>
      </c>
      <c r="B15" s="232">
        <f>B8+SUM(B10:B14)</f>
        <v>63367000</v>
      </c>
      <c r="C15" s="232">
        <f>C8+SUM(C10:C14)</f>
        <v>0</v>
      </c>
      <c r="D15" s="232">
        <f>D8+SUM(D10:D14)</f>
        <v>0</v>
      </c>
      <c r="E15" s="233">
        <f>E8+SUM(E10:E14)</f>
        <v>63367000</v>
      </c>
    </row>
    <row r="16" spans="1:5" ht="13.5" thickBot="1">
      <c r="A16" s="51"/>
      <c r="B16" s="51"/>
      <c r="C16" s="51"/>
      <c r="D16" s="51"/>
      <c r="E16" s="51"/>
    </row>
    <row r="17" spans="1:5" ht="15" customHeight="1" thickBot="1">
      <c r="A17" s="222" t="s">
        <v>136</v>
      </c>
      <c r="B17" s="223">
        <f>+B7</f>
        <v>2019</v>
      </c>
      <c r="C17" s="223">
        <f>+C7</f>
        <v>2020</v>
      </c>
      <c r="D17" s="223" t="str">
        <f>+D7</f>
        <v>2020 után</v>
      </c>
      <c r="E17" s="224" t="s">
        <v>52</v>
      </c>
    </row>
    <row r="18" spans="1:5" ht="12.75">
      <c r="A18" s="225" t="s">
        <v>140</v>
      </c>
      <c r="B18" s="90"/>
      <c r="C18" s="90"/>
      <c r="D18" s="90"/>
      <c r="E18" s="226">
        <f aca="true" t="shared" si="1" ref="E18:E24">SUM(B18:D18)</f>
        <v>0</v>
      </c>
    </row>
    <row r="19" spans="1:5" ht="12.75">
      <c r="A19" s="234" t="s">
        <v>141</v>
      </c>
      <c r="B19" s="92">
        <f>'2.2.sz.mell  '!G9</f>
        <v>60124093</v>
      </c>
      <c r="C19" s="92"/>
      <c r="D19" s="92"/>
      <c r="E19" s="230">
        <f t="shared" si="1"/>
        <v>60124093</v>
      </c>
    </row>
    <row r="20" spans="1:5" ht="12.75">
      <c r="A20" s="229" t="s">
        <v>142</v>
      </c>
      <c r="B20" s="92"/>
      <c r="C20" s="92"/>
      <c r="D20" s="92"/>
      <c r="E20" s="230">
        <f t="shared" si="1"/>
        <v>0</v>
      </c>
    </row>
    <row r="21" spans="1:5" ht="12.75">
      <c r="A21" s="229" t="s">
        <v>143</v>
      </c>
      <c r="B21" s="92"/>
      <c r="C21" s="92"/>
      <c r="D21" s="92"/>
      <c r="E21" s="230">
        <f t="shared" si="1"/>
        <v>0</v>
      </c>
    </row>
    <row r="22" spans="1:5" ht="12.75">
      <c r="A22" s="95"/>
      <c r="B22" s="92"/>
      <c r="C22" s="92"/>
      <c r="D22" s="92"/>
      <c r="E22" s="230">
        <f t="shared" si="1"/>
        <v>0</v>
      </c>
    </row>
    <row r="23" spans="1:5" ht="12.75">
      <c r="A23" s="95"/>
      <c r="B23" s="92"/>
      <c r="C23" s="92"/>
      <c r="D23" s="92"/>
      <c r="E23" s="230">
        <f t="shared" si="1"/>
        <v>0</v>
      </c>
    </row>
    <row r="24" spans="1:5" ht="13.5" thickBot="1">
      <c r="A24" s="93"/>
      <c r="B24" s="94"/>
      <c r="C24" s="94"/>
      <c r="D24" s="94"/>
      <c r="E24" s="230">
        <f t="shared" si="1"/>
        <v>0</v>
      </c>
    </row>
    <row r="25" spans="1:5" ht="13.5" thickBot="1">
      <c r="A25" s="231" t="s">
        <v>54</v>
      </c>
      <c r="B25" s="232">
        <f>SUM(B18:B24)</f>
        <v>60124093</v>
      </c>
      <c r="C25" s="232">
        <f>SUM(C18:C24)</f>
        <v>0</v>
      </c>
      <c r="D25" s="232">
        <f>SUM(D18:D24)</f>
        <v>0</v>
      </c>
      <c r="E25" s="233">
        <f>SUM(E18:E24)</f>
        <v>60124093</v>
      </c>
    </row>
    <row r="26" spans="1:5" ht="12.75">
      <c r="A26" s="221"/>
      <c r="B26" s="221"/>
      <c r="C26" s="221"/>
      <c r="D26" s="221"/>
      <c r="E26" s="221"/>
    </row>
    <row r="27" spans="1:5" ht="12.75">
      <c r="A27" s="221"/>
      <c r="B27" s="221"/>
      <c r="C27" s="221"/>
      <c r="D27" s="221"/>
      <c r="E27" s="221"/>
    </row>
    <row r="28" spans="1:5" ht="38.25" customHeight="1">
      <c r="A28" s="587" t="s">
        <v>138</v>
      </c>
      <c r="B28" s="674" t="s">
        <v>612</v>
      </c>
      <c r="C28" s="674"/>
      <c r="D28" s="674"/>
      <c r="E28" s="674"/>
    </row>
    <row r="29" spans="1:5" ht="14.25" thickBot="1">
      <c r="A29" s="221"/>
      <c r="B29" s="221"/>
      <c r="C29" s="221"/>
      <c r="D29" s="673" t="str">
        <f>D6</f>
        <v>Forintban!</v>
      </c>
      <c r="E29" s="673"/>
    </row>
    <row r="30" spans="1:5" ht="13.5" thickBot="1">
      <c r="A30" s="222" t="s">
        <v>131</v>
      </c>
      <c r="B30" s="223">
        <f>B7</f>
        <v>2019</v>
      </c>
      <c r="C30" s="223">
        <f>C7</f>
        <v>2020</v>
      </c>
      <c r="D30" s="223" t="str">
        <f>D7</f>
        <v>2020 után</v>
      </c>
      <c r="E30" s="224" t="s">
        <v>52</v>
      </c>
    </row>
    <row r="31" spans="1:5" ht="12.75">
      <c r="A31" s="225" t="s">
        <v>132</v>
      </c>
      <c r="B31" s="90">
        <v>630236</v>
      </c>
      <c r="C31" s="90"/>
      <c r="D31" s="90"/>
      <c r="E31" s="226"/>
    </row>
    <row r="32" spans="1:5" ht="12.75">
      <c r="A32" s="227" t="s">
        <v>144</v>
      </c>
      <c r="B32" s="91"/>
      <c r="C32" s="91"/>
      <c r="D32" s="91"/>
      <c r="E32" s="228"/>
    </row>
    <row r="33" spans="1:5" ht="12.75">
      <c r="A33" s="229" t="s">
        <v>133</v>
      </c>
      <c r="B33" s="92">
        <v>3097856</v>
      </c>
      <c r="C33" s="92"/>
      <c r="D33" s="92"/>
      <c r="E33" s="230"/>
    </row>
    <row r="34" spans="1:5" ht="12.75">
      <c r="A34" s="229" t="s">
        <v>146</v>
      </c>
      <c r="B34" s="92"/>
      <c r="C34" s="92"/>
      <c r="D34" s="92"/>
      <c r="E34" s="230">
        <f>SUM(B34:D34)</f>
        <v>0</v>
      </c>
    </row>
    <row r="35" spans="1:5" ht="12.75">
      <c r="A35" s="229" t="s">
        <v>134</v>
      </c>
      <c r="B35" s="92"/>
      <c r="C35" s="92"/>
      <c r="D35" s="92"/>
      <c r="E35" s="230">
        <f>SUM(B35:D35)</f>
        <v>0</v>
      </c>
    </row>
    <row r="36" spans="1:5" ht="12.75">
      <c r="A36" s="229" t="s">
        <v>135</v>
      </c>
      <c r="B36" s="92"/>
      <c r="C36" s="92"/>
      <c r="D36" s="92"/>
      <c r="E36" s="230">
        <f>SUM(B36:D36)</f>
        <v>0</v>
      </c>
    </row>
    <row r="37" spans="1:5" ht="13.5" thickBot="1">
      <c r="A37" s="93"/>
      <c r="B37" s="94"/>
      <c r="C37" s="94"/>
      <c r="D37" s="94"/>
      <c r="E37" s="230">
        <f>SUM(B37:D37)</f>
        <v>0</v>
      </c>
    </row>
    <row r="38" spans="1:5" ht="13.5" thickBot="1">
      <c r="A38" s="231" t="s">
        <v>137</v>
      </c>
      <c r="B38" s="232">
        <f>B31+SUM(B33:B37)</f>
        <v>3728092</v>
      </c>
      <c r="C38" s="232">
        <f>C31+SUM(C33:C37)</f>
        <v>0</v>
      </c>
      <c r="D38" s="232">
        <f>D31+SUM(D33:D37)</f>
        <v>0</v>
      </c>
      <c r="E38" s="233">
        <f>E31+SUM(E33:E37)</f>
        <v>0</v>
      </c>
    </row>
    <row r="39" spans="1:5" ht="13.5" thickBot="1">
      <c r="A39" s="51"/>
      <c r="B39" s="51"/>
      <c r="C39" s="51"/>
      <c r="D39" s="51"/>
      <c r="E39" s="51"/>
    </row>
    <row r="40" spans="1:5" ht="13.5" thickBot="1">
      <c r="A40" s="222" t="s">
        <v>136</v>
      </c>
      <c r="B40" s="223">
        <f>+B30</f>
        <v>2019</v>
      </c>
      <c r="C40" s="223">
        <f>+C30</f>
        <v>2020</v>
      </c>
      <c r="D40" s="223" t="str">
        <f>+D30</f>
        <v>2020 után</v>
      </c>
      <c r="E40" s="224" t="s">
        <v>52</v>
      </c>
    </row>
    <row r="41" spans="1:5" ht="12.75">
      <c r="A41" s="225" t="s">
        <v>140</v>
      </c>
      <c r="B41" s="90"/>
      <c r="C41" s="90"/>
      <c r="D41" s="90"/>
      <c r="E41" s="226">
        <f aca="true" t="shared" si="2" ref="E41:E47">SUM(B41:D41)</f>
        <v>0</v>
      </c>
    </row>
    <row r="42" spans="1:5" ht="12.75">
      <c r="A42" s="234" t="s">
        <v>141</v>
      </c>
      <c r="B42" s="92"/>
      <c r="C42" s="92"/>
      <c r="D42" s="92"/>
      <c r="E42" s="230"/>
    </row>
    <row r="43" spans="1:5" ht="12.75">
      <c r="A43" s="229" t="s">
        <v>142</v>
      </c>
      <c r="B43" s="92"/>
      <c r="C43" s="92"/>
      <c r="D43" s="92"/>
      <c r="E43" s="230"/>
    </row>
    <row r="44" spans="1:5" ht="12.75">
      <c r="A44" s="229" t="s">
        <v>143</v>
      </c>
      <c r="B44" s="92"/>
      <c r="C44" s="92"/>
      <c r="D44" s="92"/>
      <c r="E44" s="230">
        <f t="shared" si="2"/>
        <v>0</v>
      </c>
    </row>
    <row r="45" spans="1:5" ht="12.75">
      <c r="A45" s="95"/>
      <c r="B45" s="92"/>
      <c r="C45" s="92"/>
      <c r="D45" s="92"/>
      <c r="E45" s="230">
        <f t="shared" si="2"/>
        <v>0</v>
      </c>
    </row>
    <row r="46" spans="1:5" ht="12.75">
      <c r="A46" s="95"/>
      <c r="B46" s="92"/>
      <c r="C46" s="92"/>
      <c r="D46" s="92"/>
      <c r="E46" s="230">
        <f t="shared" si="2"/>
        <v>0</v>
      </c>
    </row>
    <row r="47" spans="1:5" ht="13.5" thickBot="1">
      <c r="A47" s="93"/>
      <c r="B47" s="94"/>
      <c r="C47" s="94"/>
      <c r="D47" s="94"/>
      <c r="E47" s="230">
        <f t="shared" si="2"/>
        <v>0</v>
      </c>
    </row>
    <row r="48" spans="1:5" ht="13.5" thickBot="1">
      <c r="A48" s="231" t="s">
        <v>54</v>
      </c>
      <c r="B48" s="232">
        <f>SUM(B41:B47)</f>
        <v>0</v>
      </c>
      <c r="C48" s="232">
        <f>SUM(C41:C47)</f>
        <v>0</v>
      </c>
      <c r="D48" s="232">
        <f>SUM(D41:D47)</f>
        <v>0</v>
      </c>
      <c r="E48" s="233">
        <f>SUM(E41:E47)</f>
        <v>0</v>
      </c>
    </row>
    <row r="49" spans="1:5" ht="12.75">
      <c r="A49" s="221"/>
      <c r="B49" s="221"/>
      <c r="C49" s="221"/>
      <c r="D49" s="221"/>
      <c r="E49" s="221"/>
    </row>
    <row r="50" spans="1:5" ht="30" customHeight="1">
      <c r="A50" s="587" t="s">
        <v>138</v>
      </c>
      <c r="B50" s="674" t="s">
        <v>638</v>
      </c>
      <c r="C50" s="674"/>
      <c r="D50" s="674"/>
      <c r="E50" s="674"/>
    </row>
    <row r="51" spans="1:5" ht="14.25" thickBot="1">
      <c r="A51" s="221"/>
      <c r="B51" s="221"/>
      <c r="C51" s="221"/>
      <c r="D51" s="673" t="str">
        <f>D29</f>
        <v>Forintban!</v>
      </c>
      <c r="E51" s="673"/>
    </row>
    <row r="52" spans="1:8" ht="13.5" thickBot="1">
      <c r="A52" s="222" t="s">
        <v>131</v>
      </c>
      <c r="B52" s="223">
        <f>B40</f>
        <v>2019</v>
      </c>
      <c r="C52" s="223">
        <f>C40</f>
        <v>2020</v>
      </c>
      <c r="D52" s="223" t="str">
        <f>D40</f>
        <v>2020 után</v>
      </c>
      <c r="E52" s="223" t="str">
        <f>E40</f>
        <v>Összesen</v>
      </c>
      <c r="H52" s="48"/>
    </row>
    <row r="53" spans="1:5" ht="12.75">
      <c r="A53" s="225" t="s">
        <v>132</v>
      </c>
      <c r="B53" s="90"/>
      <c r="C53" s="90"/>
      <c r="D53" s="90"/>
      <c r="E53" s="226"/>
    </row>
    <row r="54" spans="1:5" ht="12.75">
      <c r="A54" s="227" t="s">
        <v>144</v>
      </c>
      <c r="B54" s="91"/>
      <c r="C54" s="91"/>
      <c r="D54" s="91"/>
      <c r="E54" s="228"/>
    </row>
    <row r="55" spans="1:5" ht="12.75">
      <c r="A55" s="229" t="s">
        <v>133</v>
      </c>
      <c r="B55" s="92">
        <v>16970508</v>
      </c>
      <c r="C55" s="92"/>
      <c r="D55" s="92"/>
      <c r="E55" s="230">
        <f>B55</f>
        <v>16970508</v>
      </c>
    </row>
    <row r="56" spans="1:5" ht="12.75">
      <c r="A56" s="229" t="s">
        <v>146</v>
      </c>
      <c r="B56" s="92"/>
      <c r="C56" s="92"/>
      <c r="D56" s="92"/>
      <c r="E56" s="230">
        <f>SUM(B56:D56)</f>
        <v>0</v>
      </c>
    </row>
    <row r="57" spans="1:5" ht="12.75">
      <c r="A57" s="229" t="s">
        <v>134</v>
      </c>
      <c r="B57" s="92"/>
      <c r="C57" s="92"/>
      <c r="D57" s="92"/>
      <c r="E57" s="230">
        <f>SUM(B57:D57)</f>
        <v>0</v>
      </c>
    </row>
    <row r="58" spans="1:5" ht="12.75">
      <c r="A58" s="229" t="s">
        <v>135</v>
      </c>
      <c r="B58" s="92"/>
      <c r="C58" s="92"/>
      <c r="D58" s="92"/>
      <c r="E58" s="230">
        <f>SUM(B58:D58)</f>
        <v>0</v>
      </c>
    </row>
    <row r="59" spans="1:5" ht="13.5" thickBot="1">
      <c r="A59" s="93"/>
      <c r="B59" s="94"/>
      <c r="C59" s="94"/>
      <c r="D59" s="94"/>
      <c r="E59" s="230">
        <f>SUM(B59:D59)</f>
        <v>0</v>
      </c>
    </row>
    <row r="60" spans="1:5" ht="13.5" thickBot="1">
      <c r="A60" s="231" t="s">
        <v>137</v>
      </c>
      <c r="B60" s="232">
        <f>B53+SUM(B55:B59)</f>
        <v>16970508</v>
      </c>
      <c r="C60" s="232">
        <f>C53+SUM(C55:C59)</f>
        <v>0</v>
      </c>
      <c r="D60" s="232">
        <f>D53+SUM(D55:D59)</f>
        <v>0</v>
      </c>
      <c r="E60" s="233">
        <f>E53+SUM(E55:E59)</f>
        <v>16970508</v>
      </c>
    </row>
    <row r="61" spans="1:5" ht="13.5" thickBot="1">
      <c r="A61" s="51"/>
      <c r="B61" s="51"/>
      <c r="C61" s="51"/>
      <c r="D61" s="51"/>
      <c r="E61" s="51"/>
    </row>
    <row r="62" spans="1:5" ht="13.5" thickBot="1">
      <c r="A62" s="222" t="s">
        <v>136</v>
      </c>
      <c r="B62" s="223">
        <f>+B52</f>
        <v>2019</v>
      </c>
      <c r="C62" s="223">
        <f>+C52</f>
        <v>2020</v>
      </c>
      <c r="D62" s="223" t="str">
        <f>+D52</f>
        <v>2020 után</v>
      </c>
      <c r="E62" s="224" t="s">
        <v>52</v>
      </c>
    </row>
    <row r="63" spans="1:5" ht="12.75">
      <c r="A63" s="225" t="s">
        <v>140</v>
      </c>
      <c r="B63" s="90">
        <v>318197</v>
      </c>
      <c r="C63" s="90"/>
      <c r="D63" s="90"/>
      <c r="E63" s="226">
        <f aca="true" t="shared" si="3" ref="E63:E69">SUM(B63:D63)</f>
        <v>318197</v>
      </c>
    </row>
    <row r="64" spans="1:5" ht="12.75">
      <c r="A64" s="638" t="s">
        <v>639</v>
      </c>
      <c r="B64" s="92">
        <v>106065</v>
      </c>
      <c r="C64" s="92"/>
      <c r="D64" s="92"/>
      <c r="E64" s="230">
        <f t="shared" si="3"/>
        <v>106065</v>
      </c>
    </row>
    <row r="65" spans="1:5" ht="12.75">
      <c r="A65" s="638" t="s">
        <v>640</v>
      </c>
      <c r="B65" s="92">
        <v>593966</v>
      </c>
      <c r="C65" s="92"/>
      <c r="D65" s="92"/>
      <c r="E65" s="639">
        <f t="shared" si="3"/>
        <v>593966</v>
      </c>
    </row>
    <row r="66" spans="1:5" ht="12.75">
      <c r="A66" s="234" t="s">
        <v>186</v>
      </c>
      <c r="B66" s="92">
        <f>15952280+330200</f>
        <v>16282480</v>
      </c>
      <c r="C66" s="92"/>
      <c r="D66" s="92"/>
      <c r="E66" s="230">
        <f t="shared" si="3"/>
        <v>16282480</v>
      </c>
    </row>
    <row r="67" spans="1:5" ht="12.75">
      <c r="A67" s="229" t="s">
        <v>142</v>
      </c>
      <c r="B67" s="92"/>
      <c r="C67" s="92"/>
      <c r="D67" s="92"/>
      <c r="E67" s="230">
        <f t="shared" si="3"/>
        <v>0</v>
      </c>
    </row>
    <row r="68" spans="1:5" ht="12.75">
      <c r="A68" s="229" t="s">
        <v>143</v>
      </c>
      <c r="B68" s="92"/>
      <c r="C68" s="92"/>
      <c r="D68" s="92"/>
      <c r="E68" s="230">
        <f t="shared" si="3"/>
        <v>0</v>
      </c>
    </row>
    <row r="69" spans="1:5" ht="13.5" thickBot="1">
      <c r="A69" s="93"/>
      <c r="B69" s="94"/>
      <c r="C69" s="94"/>
      <c r="D69" s="94"/>
      <c r="E69" s="230">
        <f t="shared" si="3"/>
        <v>0</v>
      </c>
    </row>
    <row r="70" spans="1:5" ht="13.5" thickBot="1">
      <c r="A70" s="231" t="s">
        <v>54</v>
      </c>
      <c r="B70" s="232">
        <f>SUM(B63:B69)</f>
        <v>17300708</v>
      </c>
      <c r="C70" s="232">
        <f>SUM(C63:C69)</f>
        <v>0</v>
      </c>
      <c r="D70" s="232">
        <f>SUM(D63:D69)</f>
        <v>0</v>
      </c>
      <c r="E70" s="233">
        <f>SUM(E63:E69)</f>
        <v>17300708</v>
      </c>
    </row>
  </sheetData>
  <sheetProtection/>
  <mergeCells count="9">
    <mergeCell ref="D29:E29"/>
    <mergeCell ref="B50:E50"/>
    <mergeCell ref="D51:E51"/>
    <mergeCell ref="A2:E2"/>
    <mergeCell ref="A1:B1"/>
    <mergeCell ref="C1:E1"/>
    <mergeCell ref="B5:E5"/>
    <mergeCell ref="B28:E28"/>
    <mergeCell ref="D6:E6"/>
  </mergeCells>
  <conditionalFormatting sqref="E8:E15 B15:D15 B25:E25 E18:E24 E31:E38 B38:D38 E41:E48 B48:D48">
    <cfRule type="cellIs" priority="2" dxfId="5" operator="equal" stopIfTrue="1">
      <formula>0</formula>
    </cfRule>
  </conditionalFormatting>
  <conditionalFormatting sqref="E53:E60 B60:D60 B70:D70 E63:E70">
    <cfRule type="cellIs" priority="1" dxfId="5" operator="equal" stopIfTrue="1">
      <formula>0</formula>
    </cfRule>
  </conditionalFormatting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91" r:id="rId1"/>
  <headerFooter alignWithMargins="0">
    <oddHeader>&amp;C&amp;"Times New Roman CE,Félkövér"&amp;12
Módosította az 8/2019 VIII.26.) sz. önkormányzati rendelet, hatályos 2019 augusztus 27-től</oddHeader>
    <oddFooter>&amp;CMódosította az 9/2019 (IX.24.) sz. önkormányzati rendelet, hatályos 2019 szeptember 25-től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89" zoomScaleSheetLayoutView="85" workbookViewId="0" topLeftCell="A112">
      <selection activeCell="M135" sqref="M135"/>
    </sheetView>
  </sheetViews>
  <sheetFormatPr defaultColWidth="9.00390625" defaultRowHeight="12.75"/>
  <cols>
    <col min="1" max="1" width="19.50390625" style="410" customWidth="1"/>
    <col min="2" max="2" width="74.375" style="411" customWidth="1"/>
    <col min="3" max="3" width="16.125" style="412" customWidth="1"/>
    <col min="4" max="4" width="13.50390625" style="2" customWidth="1"/>
    <col min="5" max="5" width="16.125" style="2" customWidth="1"/>
    <col min="6" max="16384" width="9.375" style="2" customWidth="1"/>
  </cols>
  <sheetData>
    <row r="1" spans="1:5" s="628" customFormat="1" ht="16.5" customHeight="1" thickBot="1">
      <c r="A1" s="626"/>
      <c r="B1" s="627" t="s">
        <v>597</v>
      </c>
      <c r="C1" s="679" t="str">
        <f>'9.1. sz. mell '!C1:E1</f>
        <v>a 4/2019 (III. 11) sz önkormányzati rendelethez</v>
      </c>
      <c r="D1" s="679"/>
      <c r="E1" s="679"/>
    </row>
    <row r="2" spans="1:5" s="96" customFormat="1" ht="21" customHeight="1">
      <c r="A2" s="427" t="s">
        <v>62</v>
      </c>
      <c r="B2" s="680" t="s">
        <v>596</v>
      </c>
      <c r="C2" s="681"/>
      <c r="D2" s="682"/>
      <c r="E2" s="372" t="s">
        <v>55</v>
      </c>
    </row>
    <row r="3" spans="1:5" s="96" customFormat="1" ht="16.5" thickBot="1">
      <c r="A3" s="238" t="s">
        <v>202</v>
      </c>
      <c r="B3" s="683" t="s">
        <v>401</v>
      </c>
      <c r="C3" s="684"/>
      <c r="D3" s="685"/>
      <c r="E3" s="508" t="s">
        <v>55</v>
      </c>
    </row>
    <row r="4" spans="1:5" s="97" customFormat="1" ht="15.75" customHeight="1" thickBot="1">
      <c r="A4" s="239"/>
      <c r="B4" s="239"/>
      <c r="C4" s="686" t="str">
        <f>'7.sz.mell.'!F3</f>
        <v>Forintban!</v>
      </c>
      <c r="D4" s="686"/>
      <c r="E4" s="686"/>
    </row>
    <row r="5" spans="1:5" ht="33.75" customHeight="1" thickBot="1">
      <c r="A5" s="428" t="s">
        <v>204</v>
      </c>
      <c r="B5" s="241" t="s">
        <v>569</v>
      </c>
      <c r="C5" s="242" t="str">
        <f>'1.2.sz.mell '!C94</f>
        <v>2019  évi előirányzat</v>
      </c>
      <c r="D5" s="242" t="str">
        <f>'1.2.sz.mell '!D94</f>
        <v>3. sz módosítás</v>
      </c>
      <c r="E5" s="242" t="str">
        <f>'1.2.sz.mell '!E94</f>
        <v>2. sz módosítás utáni</v>
      </c>
    </row>
    <row r="6" spans="1:5" s="70" customFormat="1" ht="17.2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26899140</v>
      </c>
      <c r="D8" s="310">
        <f>+D9+D10+D11+D12+D13+D14</f>
        <v>1156450</v>
      </c>
      <c r="E8" s="310">
        <f>+E9+E10+E11+E12+E13+E14</f>
        <v>28055590</v>
      </c>
    </row>
    <row r="9" spans="1:5" s="98" customFormat="1" ht="12" customHeight="1">
      <c r="A9" s="454" t="s">
        <v>99</v>
      </c>
      <c r="B9" s="436" t="s">
        <v>255</v>
      </c>
      <c r="C9" s="313">
        <f>'9.1. sz. mell '!C9+'9.2. sz. mell '!C9+'9.3.. sz. mell'!C9</f>
        <v>19274700</v>
      </c>
      <c r="D9" s="313">
        <f>'9.1. sz. mell '!D9+'9.2. sz. mell '!D9+'9.3.. sz. mell'!D9</f>
        <v>0</v>
      </c>
      <c r="E9" s="313">
        <f>'9.1. sz. mell '!E9+'9.2. sz. mell '!E9+'9.3.. sz. mell'!E9</f>
        <v>19274700</v>
      </c>
    </row>
    <row r="10" spans="1:5" s="99" customFormat="1" ht="12" customHeight="1">
      <c r="A10" s="455" t="s">
        <v>100</v>
      </c>
      <c r="B10" s="437" t="s">
        <v>256</v>
      </c>
      <c r="C10" s="313">
        <f>'9.1. sz. mell '!C10+'9.2. sz. mell '!C10+'9.3.. sz. mell'!C10</f>
        <v>0</v>
      </c>
      <c r="D10" s="313">
        <f>'9.1. sz. mell '!D10+'9.2. sz. mell '!D10+'9.3.. sz. mell'!D10</f>
        <v>0</v>
      </c>
      <c r="E10" s="313">
        <f>'9.1. sz. mell '!E10+'9.2. sz. mell '!E10+'9.3.. sz. mell'!E10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'9.1. sz. mell '!C11+'9.2. sz. mell '!C11+'9.3.. sz. mell'!C11</f>
        <v>5824440</v>
      </c>
      <c r="D11" s="313">
        <f>'9.1. sz. mell '!D11+'9.2. sz. mell '!D11+'9.3.. sz. mell'!D11</f>
        <v>0</v>
      </c>
      <c r="E11" s="313">
        <f>'9.1. sz. mell '!E11+'9.2. sz. mell '!E11+'9.3.. sz. mell'!E11</f>
        <v>5824440</v>
      </c>
    </row>
    <row r="12" spans="1:5" s="99" customFormat="1" ht="12" customHeight="1">
      <c r="A12" s="455" t="s">
        <v>102</v>
      </c>
      <c r="B12" s="437" t="s">
        <v>258</v>
      </c>
      <c r="C12" s="313">
        <f>'9.1. sz. mell '!C12+'9.2. sz. mell '!C12+'9.3.. sz. mell'!C12</f>
        <v>1800000</v>
      </c>
      <c r="D12" s="313">
        <f>'9.1. sz. mell '!D12+'9.2. sz. mell '!D12+'9.3.. sz. mell'!D12</f>
        <v>0</v>
      </c>
      <c r="E12" s="313">
        <f>'9.1. sz. mell '!E12+'9.2. sz. mell '!E12+'9.3.. sz. mell'!E12</f>
        <v>1800000</v>
      </c>
    </row>
    <row r="13" spans="1:5" s="99" customFormat="1" ht="12" customHeight="1">
      <c r="A13" s="455" t="s">
        <v>147</v>
      </c>
      <c r="B13" s="437" t="s">
        <v>510</v>
      </c>
      <c r="C13" s="313">
        <f>'9.1. sz. mell '!C13+'9.2. sz. mell '!C13+'9.3.. sz. mell'!C13</f>
        <v>0</v>
      </c>
      <c r="D13" s="313">
        <f>'9.1. sz. mell '!D13+'9.2. sz. mell '!D13+'9.3.. sz. mell'!D13</f>
        <v>1101090</v>
      </c>
      <c r="E13" s="313">
        <f>'9.1. sz. mell '!E13+'9.2. sz. mell '!E13+'9.3.. sz. mell'!E13</f>
        <v>1101090</v>
      </c>
    </row>
    <row r="14" spans="1:5" s="98" customFormat="1" ht="12" customHeight="1" thickBot="1">
      <c r="A14" s="456" t="s">
        <v>103</v>
      </c>
      <c r="B14" s="582" t="s">
        <v>582</v>
      </c>
      <c r="C14" s="318">
        <f>'9.1. sz. mell '!C14+'9.2. sz. mell '!C14+'9.3.. sz. mell'!C14</f>
        <v>0</v>
      </c>
      <c r="D14" s="318">
        <f>'9.1. sz. mell '!D14+'9.2. sz. mell '!D14+'9.3.. sz. mell'!D14</f>
        <v>55360</v>
      </c>
      <c r="E14" s="318">
        <f>'9.1. sz. mell '!E14+'9.2. sz. mell '!E14+'9.3.. sz. mell'!E14</f>
        <v>55360</v>
      </c>
    </row>
    <row r="15" spans="1:5" s="98" customFormat="1" ht="12" customHeight="1" thickBot="1">
      <c r="A15" s="31" t="s">
        <v>20</v>
      </c>
      <c r="B15" s="305" t="s">
        <v>259</v>
      </c>
      <c r="C15" s="591">
        <f>'9.1. sz. mell '!C15+'9.2. sz. mell '!C15+'9.3.. sz. mell'!C15</f>
        <v>4512188</v>
      </c>
      <c r="D15" s="591">
        <f>'9.1. sz. mell '!D15+'9.2. sz. mell '!D15+'9.3.. sz. mell'!D15</f>
        <v>6682603</v>
      </c>
      <c r="E15" s="591">
        <f>'9.1. sz. mell '!E15+'9.2. sz. mell '!E15+'9.3.. sz. mell'!E15</f>
        <v>11194791</v>
      </c>
    </row>
    <row r="16" spans="1:5" s="98" customFormat="1" ht="12" customHeight="1">
      <c r="A16" s="454" t="s">
        <v>105</v>
      </c>
      <c r="B16" s="436" t="s">
        <v>260</v>
      </c>
      <c r="C16" s="313">
        <f>'9.1. sz. mell '!C16+'9.2. sz. mell '!C16+'9.3.. sz. mell'!C16</f>
        <v>0</v>
      </c>
      <c r="D16" s="313">
        <f>'9.1. sz. mell '!D16+'9.2. sz. mell '!D16+'9.3.. sz. mell'!D16</f>
        <v>0</v>
      </c>
      <c r="E16" s="313">
        <f>'9.1. sz. mell '!E16+'9.2. sz. mell '!E16+'9.3.. sz. mell'!E16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'9.1. sz. mell '!C17+'9.2. sz. mell '!C17+'9.3.. sz. mell'!C17</f>
        <v>0</v>
      </c>
      <c r="D17" s="313">
        <f>'9.1. sz. mell '!D17+'9.2. sz. mell '!D17+'9.3.. sz. mell'!D17</f>
        <v>0</v>
      </c>
      <c r="E17" s="313">
        <f>'9.1. sz. mell '!E17+'9.2. sz. mell '!E17+'9.3.. sz. mell'!E17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'9.1. sz. mell '!C18+'9.2. sz. mell '!C18+'9.3.. sz. mell'!C18</f>
        <v>0</v>
      </c>
      <c r="D18" s="313">
        <f>'9.1. sz. mell '!D18+'9.2. sz. mell '!D18+'9.3.. sz. mell'!D18</f>
        <v>0</v>
      </c>
      <c r="E18" s="313">
        <f>'9.1. sz. mell '!E18+'9.2. sz. mell '!E18+'9.3.. sz. mell'!E18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'9.1. sz. mell '!C19+'9.2. sz. mell '!C19+'9.3.. sz. mell'!C19</f>
        <v>0</v>
      </c>
      <c r="D19" s="313">
        <f>'9.1. sz. mell '!D19+'9.2. sz. mell '!D19+'9.3.. sz. mell'!D19</f>
        <v>0</v>
      </c>
      <c r="E19" s="313">
        <f>'9.1. sz. mell '!E19+'9.2. sz. mell '!E19+'9.3.. sz. mell'!E19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'9.1. sz. mell '!C20+'9.2. sz. mell '!C20+'9.3.. sz. mell'!C20</f>
        <v>4512188</v>
      </c>
      <c r="D20" s="313">
        <f>'9.1. sz. mell '!D20+'9.2. sz. mell '!D20+'9.3.. sz. mell'!D20</f>
        <v>6682603</v>
      </c>
      <c r="E20" s="313">
        <f>'9.1. sz. mell '!E20+'9.2. sz. mell '!E20+'9.3.. sz. mell'!E20</f>
        <v>11194791</v>
      </c>
    </row>
    <row r="21" spans="1:5" s="99" customFormat="1" ht="12" customHeight="1" thickBot="1">
      <c r="A21" s="456" t="s">
        <v>117</v>
      </c>
      <c r="B21" s="582" t="s">
        <v>583</v>
      </c>
      <c r="C21" s="318">
        <f>'9.1. sz. mell '!C21+'9.2. sz. mell '!C21+'9.3.. sz. mell'!C21</f>
        <v>3170000</v>
      </c>
      <c r="D21" s="318">
        <f>'9.1. sz. mell '!D21+'9.2. sz. mell '!D21+'9.3.. sz. mell'!D21</f>
        <v>1018228</v>
      </c>
      <c r="E21" s="318">
        <f>'9.1. sz. mell '!E21+'9.2. sz. mell '!E21+'9.3.. sz. mell'!E21</f>
        <v>4188228</v>
      </c>
    </row>
    <row r="22" spans="1:5" s="99" customFormat="1" ht="12" customHeight="1" thickBot="1">
      <c r="A22" s="31" t="s">
        <v>21</v>
      </c>
      <c r="B22" s="20" t="s">
        <v>264</v>
      </c>
      <c r="C22" s="591">
        <f>'9.1. sz. mell '!C22+'9.2. sz. mell '!C22+'9.3.. sz. mell'!C22</f>
        <v>3097856</v>
      </c>
      <c r="D22" s="591">
        <f>'9.1. sz. mell '!D22+'9.2. sz. mell '!D22+'9.3.. sz. mell'!D22</f>
        <v>16186866</v>
      </c>
      <c r="E22" s="591">
        <f>'9.1. sz. mell '!E22+'9.2. sz. mell '!E22+'9.3.. sz. mell'!E22</f>
        <v>19284722</v>
      </c>
    </row>
    <row r="23" spans="1:5" s="99" customFormat="1" ht="12" customHeight="1">
      <c r="A23" s="454" t="s">
        <v>88</v>
      </c>
      <c r="B23" s="436" t="s">
        <v>265</v>
      </c>
      <c r="C23" s="313">
        <f>'9.1. sz. mell '!C23+'9.2. sz. mell '!C23+'9.3.. sz. mell'!C23</f>
        <v>0</v>
      </c>
      <c r="D23" s="313">
        <f>'9.1. sz. mell '!D23+'9.2. sz. mell '!D23+'9.3.. sz. mell'!D23</f>
        <v>0</v>
      </c>
      <c r="E23" s="313">
        <f>'9.1. sz. mell '!E23+'9.2. sz. mell '!E23+'9.3.. sz. mell'!E23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'9.1. sz. mell '!C24+'9.2. sz. mell '!C24+'9.3.. sz. mell'!C24</f>
        <v>0</v>
      </c>
      <c r="D24" s="313">
        <f>'9.1. sz. mell '!D24+'9.2. sz. mell '!D24+'9.3.. sz. mell'!D24</f>
        <v>0</v>
      </c>
      <c r="E24" s="313">
        <f>'9.1. sz. mell '!E24+'9.2. sz. mell '!E24+'9.3.. sz. mell'!E24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'9.1. sz. mell '!C25+'9.2. sz. mell '!C25+'9.3.. sz. mell'!C25</f>
        <v>0</v>
      </c>
      <c r="D25" s="313">
        <f>'9.1. sz. mell '!D25+'9.2. sz. mell '!D25+'9.3.. sz. mell'!D25</f>
        <v>0</v>
      </c>
      <c r="E25" s="313">
        <f>'9.1. sz. mell '!E25+'9.2. sz. mell '!E25+'9.3.. sz. mell'!E25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'9.1. sz. mell '!C26+'9.2. sz. mell '!C26+'9.3.. sz. mell'!C26</f>
        <v>0</v>
      </c>
      <c r="D26" s="313">
        <f>'9.1. sz. mell '!D26+'9.2. sz. mell '!D26+'9.3.. sz. mell'!D26</f>
        <v>0</v>
      </c>
      <c r="E26" s="313">
        <f>'9.1. sz. mell '!E26+'9.2. sz. mell '!E26+'9.3.. sz. mell'!E26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'9.1. sz. mell '!C27+'9.2. sz. mell '!C27+'9.3.. sz. mell'!C27</f>
        <v>3097856</v>
      </c>
      <c r="D27" s="313">
        <f>'9.1. sz. mell '!D27+'9.2. sz. mell '!D27+'9.3.. sz. mell'!D27</f>
        <v>16186866</v>
      </c>
      <c r="E27" s="313">
        <f>'9.1. sz. mell '!E27+'9.2. sz. mell '!E27+'9.3.. sz. mell'!E27</f>
        <v>19284722</v>
      </c>
    </row>
    <row r="28" spans="1:5" s="99" customFormat="1" ht="12" customHeight="1" thickBot="1">
      <c r="A28" s="456" t="s">
        <v>171</v>
      </c>
      <c r="B28" s="582" t="s">
        <v>575</v>
      </c>
      <c r="C28" s="318">
        <f>'9.1. sz. mell '!C28+'9.2. sz. mell '!C28+'9.3.. sz. mell'!C28</f>
        <v>0</v>
      </c>
      <c r="D28" s="318">
        <f>'9.1. sz. mell '!D28+'9.2. sz. mell '!D28+'9.3.. sz. mell'!D28</f>
        <v>0</v>
      </c>
      <c r="E28" s="318">
        <f>'9.1. sz. mell '!E28+'9.2. sz. mell '!E28+'9.3.. sz. mell'!E28</f>
        <v>0</v>
      </c>
    </row>
    <row r="29" spans="1:5" s="99" customFormat="1" ht="12" customHeight="1" thickBot="1">
      <c r="A29" s="31" t="s">
        <v>172</v>
      </c>
      <c r="B29" s="20" t="s">
        <v>566</v>
      </c>
      <c r="C29" s="591">
        <f>'9.1. sz. mell '!C29+'9.2. sz. mell '!C29+'9.3.. sz. mell'!C29</f>
        <v>6460000</v>
      </c>
      <c r="D29" s="591">
        <f>'9.1. sz. mell '!D29+'9.2. sz. mell '!D29+'9.3.. sz. mell'!D29</f>
        <v>0</v>
      </c>
      <c r="E29" s="591">
        <f>'9.1. sz. mell '!E29+'9.2. sz. mell '!E29+'9.3.. sz. mell'!E29</f>
        <v>6460000</v>
      </c>
    </row>
    <row r="30" spans="1:5" s="99" customFormat="1" ht="12" customHeight="1">
      <c r="A30" s="454" t="s">
        <v>270</v>
      </c>
      <c r="B30" s="436" t="s">
        <v>561</v>
      </c>
      <c r="C30" s="313">
        <f>'9.1. sz. mell '!C30+'9.2. sz. mell '!C30+'9.3.. sz. mell'!C30</f>
        <v>2050000</v>
      </c>
      <c r="D30" s="313">
        <f>'9.1. sz. mell '!D30+'9.2. sz. mell '!D30+'9.3.. sz. mell'!D30</f>
        <v>0</v>
      </c>
      <c r="E30" s="313">
        <f>'9.1. sz. mell '!E30+'9.2. sz. mell '!E30+'9.3.. sz. mell'!E30</f>
        <v>2050000</v>
      </c>
    </row>
    <row r="31" spans="1:5" s="99" customFormat="1" ht="12" customHeight="1">
      <c r="A31" s="455" t="s">
        <v>271</v>
      </c>
      <c r="B31" s="437" t="s">
        <v>562</v>
      </c>
      <c r="C31" s="313">
        <f>'9.1. sz. mell '!C31+'9.2. sz. mell '!C31+'9.3.. sz. mell'!C31</f>
        <v>0</v>
      </c>
      <c r="D31" s="313">
        <f>'9.1. sz. mell '!D31+'9.2. sz. mell '!D31+'9.3.. sz. mell'!D31</f>
        <v>0</v>
      </c>
      <c r="E31" s="313">
        <f>'9.1. sz. mell '!E31+'9.2. sz. mell '!E31+'9.3.. sz. mell'!E31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'9.1. sz. mell '!C32+'9.2. sz. mell '!C32+'9.3.. sz. mell'!C32</f>
        <v>3000000</v>
      </c>
      <c r="D32" s="313">
        <f>'9.1. sz. mell '!D32+'9.2. sz. mell '!D32+'9.3.. sz. mell'!D32</f>
        <v>0</v>
      </c>
      <c r="E32" s="313">
        <f>'9.1. sz. mell '!E32+'9.2. sz. mell '!E32+'9.3.. sz. mell'!E32</f>
        <v>3000000</v>
      </c>
    </row>
    <row r="33" spans="1:5" s="99" customFormat="1" ht="12" customHeight="1">
      <c r="A33" s="455" t="s">
        <v>273</v>
      </c>
      <c r="B33" s="437" t="s">
        <v>564</v>
      </c>
      <c r="C33" s="313">
        <f>'9.1. sz. mell '!C33+'9.2. sz. mell '!C33+'9.3.. sz. mell'!C33</f>
        <v>10000</v>
      </c>
      <c r="D33" s="313">
        <f>'9.1. sz. mell '!D33+'9.2. sz. mell '!D33+'9.3.. sz. mell'!D33</f>
        <v>0</v>
      </c>
      <c r="E33" s="313">
        <f>'9.1. sz. mell '!E33+'9.2. sz. mell '!E33+'9.3.. sz. mell'!E33</f>
        <v>10000</v>
      </c>
    </row>
    <row r="34" spans="1:5" s="99" customFormat="1" ht="12" customHeight="1">
      <c r="A34" s="455" t="s">
        <v>558</v>
      </c>
      <c r="B34" s="437" t="s">
        <v>274</v>
      </c>
      <c r="C34" s="313">
        <f>'9.1. sz. mell '!C34+'9.2. sz. mell '!C34+'9.3.. sz. mell'!C34</f>
        <v>1300000</v>
      </c>
      <c r="D34" s="313">
        <f>'9.1. sz. mell '!D34+'9.2. sz. mell '!D34+'9.3.. sz. mell'!D34</f>
        <v>0</v>
      </c>
      <c r="E34" s="313">
        <f>'9.1. sz. mell '!E34+'9.2. sz. mell '!E34+'9.3.. sz. mell'!E34</f>
        <v>1300000</v>
      </c>
    </row>
    <row r="35" spans="1:5" s="99" customFormat="1" ht="12" customHeight="1">
      <c r="A35" s="455" t="s">
        <v>559</v>
      </c>
      <c r="B35" s="437" t="s">
        <v>275</v>
      </c>
      <c r="C35" s="313">
        <f>'9.1. sz. mell '!C35+'9.2. sz. mell '!C35+'9.3.. sz. mell'!C35</f>
        <v>0</v>
      </c>
      <c r="D35" s="313">
        <f>'9.1. sz. mell '!D35+'9.2. sz. mell '!D35+'9.3.. sz. mell'!D35</f>
        <v>0</v>
      </c>
      <c r="E35" s="313">
        <f>'9.1. sz. mell '!E35+'9.2. sz. mell '!E35+'9.3.. sz. mell'!E35</f>
        <v>0</v>
      </c>
    </row>
    <row r="36" spans="1:5" s="99" customFormat="1" ht="12" customHeight="1" thickBot="1">
      <c r="A36" s="456" t="s">
        <v>560</v>
      </c>
      <c r="B36" s="533" t="s">
        <v>276</v>
      </c>
      <c r="C36" s="318">
        <f>'9.1. sz. mell '!C36+'9.2. sz. mell '!C36+'9.3.. sz. mell'!C36</f>
        <v>100000</v>
      </c>
      <c r="D36" s="318">
        <f>'9.1. sz. mell '!D36+'9.2. sz. mell '!D36+'9.3.. sz. mell'!D36</f>
        <v>0</v>
      </c>
      <c r="E36" s="318">
        <f>'9.1. sz. mell '!E36+'9.2. sz. mell '!E36+'9.3.. sz. mell'!E36</f>
        <v>100000</v>
      </c>
    </row>
    <row r="37" spans="1:5" s="99" customFormat="1" ht="12" customHeight="1" thickBot="1">
      <c r="A37" s="31" t="s">
        <v>23</v>
      </c>
      <c r="B37" s="20" t="s">
        <v>438</v>
      </c>
      <c r="C37" s="591">
        <f>'9.1. sz. mell '!C37+'9.2. sz. mell '!C37+'9.3.. sz. mell'!C37</f>
        <v>6045005</v>
      </c>
      <c r="D37" s="591">
        <f>'9.1. sz. mell '!D37+'9.2. sz. mell '!D37+'9.3.. sz. mell'!D37</f>
        <v>50000</v>
      </c>
      <c r="E37" s="591">
        <f>'9.1. sz. mell '!E37+'9.2. sz. mell '!E37+'9.3.. sz. mell'!E37</f>
        <v>6095005</v>
      </c>
    </row>
    <row r="38" spans="1:5" s="99" customFormat="1" ht="12" customHeight="1">
      <c r="A38" s="454" t="s">
        <v>92</v>
      </c>
      <c r="B38" s="436" t="s">
        <v>279</v>
      </c>
      <c r="C38" s="313">
        <f>'9.1. sz. mell '!C38+'9.2. sz. mell '!C38+'9.3.. sz. mell'!C38</f>
        <v>0</v>
      </c>
      <c r="D38" s="313">
        <f>'9.1. sz. mell '!D38+'9.2. sz. mell '!D38+'9.3.. sz. mell'!D38</f>
        <v>0</v>
      </c>
      <c r="E38" s="313">
        <f>'9.1. sz. mell '!E38+'9.2. sz. mell '!E38+'9.3.. sz. mell'!E38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'9.1. sz. mell '!C39+'9.2. sz. mell '!C39+'9.3.. sz. mell'!C39</f>
        <v>18000</v>
      </c>
      <c r="D39" s="313">
        <f>'9.1. sz. mell '!D39+'9.2. sz. mell '!D39+'9.3.. sz. mell'!D39</f>
        <v>0</v>
      </c>
      <c r="E39" s="313">
        <f>'9.1. sz. mell '!E39+'9.2. sz. mell '!E39+'9.3.. sz. mell'!E39</f>
        <v>18000</v>
      </c>
    </row>
    <row r="40" spans="1:5" s="99" customFormat="1" ht="12" customHeight="1">
      <c r="A40" s="455" t="s">
        <v>94</v>
      </c>
      <c r="B40" s="437" t="s">
        <v>281</v>
      </c>
      <c r="C40" s="313">
        <f>'9.1. sz. mell '!C40+'9.2. sz. mell '!C40+'9.3.. sz. mell'!C40</f>
        <v>144175</v>
      </c>
      <c r="D40" s="313">
        <f>'9.1. sz. mell '!D40+'9.2. sz. mell '!D40+'9.3.. sz. mell'!D40</f>
        <v>0</v>
      </c>
      <c r="E40" s="313">
        <f>'9.1. sz. mell '!E40+'9.2. sz. mell '!E40+'9.3.. sz. mell'!E40</f>
        <v>144175</v>
      </c>
    </row>
    <row r="41" spans="1:5" s="99" customFormat="1" ht="12" customHeight="1">
      <c r="A41" s="455" t="s">
        <v>174</v>
      </c>
      <c r="B41" s="437" t="s">
        <v>282</v>
      </c>
      <c r="C41" s="313">
        <f>'9.1. sz. mell '!C41+'9.2. sz. mell '!C41+'9.3.. sz. mell'!C41</f>
        <v>5277830</v>
      </c>
      <c r="D41" s="313">
        <f>'9.1. sz. mell '!D41+'9.2. sz. mell '!D41+'9.3.. sz. mell'!D41</f>
        <v>50000</v>
      </c>
      <c r="E41" s="313">
        <f>'9.1. sz. mell '!E41+'9.2. sz. mell '!E41+'9.3.. sz. mell'!E41</f>
        <v>5327830</v>
      </c>
    </row>
    <row r="42" spans="1:5" s="99" customFormat="1" ht="12" customHeight="1">
      <c r="A42" s="455" t="s">
        <v>175</v>
      </c>
      <c r="B42" s="437" t="s">
        <v>283</v>
      </c>
      <c r="C42" s="313">
        <f>'9.1. sz. mell '!C42+'9.2. sz. mell '!C42+'9.3.. sz. mell'!C42</f>
        <v>600000</v>
      </c>
      <c r="D42" s="313">
        <f>'9.1. sz. mell '!D42+'9.2. sz. mell '!D42+'9.3.. sz. mell'!D42</f>
        <v>0</v>
      </c>
      <c r="E42" s="313">
        <f>'9.1. sz. mell '!E42+'9.2. sz. mell '!E42+'9.3.. sz. mell'!E42</f>
        <v>600000</v>
      </c>
    </row>
    <row r="43" spans="1:5" s="99" customFormat="1" ht="12" customHeight="1">
      <c r="A43" s="455" t="s">
        <v>176</v>
      </c>
      <c r="B43" s="437" t="s">
        <v>284</v>
      </c>
      <c r="C43" s="313">
        <f>'9.1. sz. mell '!C43+'9.2. sz. mell '!C43+'9.3.. sz. mell'!C43</f>
        <v>0</v>
      </c>
      <c r="D43" s="313">
        <f>'9.1. sz. mell '!D43+'9.2. sz. mell '!D43+'9.3.. sz. mell'!D43</f>
        <v>0</v>
      </c>
      <c r="E43" s="313">
        <f>'9.1. sz. mell '!E43+'9.2. sz. mell '!E43+'9.3.. sz. mell'!E43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'9.1. sz. mell '!C44+'9.2. sz. mell '!C44+'9.3.. sz. mell'!C44</f>
        <v>0</v>
      </c>
      <c r="D44" s="313">
        <f>'9.1. sz. mell '!D44+'9.2. sz. mell '!D44+'9.3.. sz. mell'!D44</f>
        <v>0</v>
      </c>
      <c r="E44" s="313">
        <f>'9.1. sz. mell '!E44+'9.2. sz. mell '!E44+'9.3.. sz. mell'!E44</f>
        <v>0</v>
      </c>
    </row>
    <row r="45" spans="1:5" s="99" customFormat="1" ht="12" customHeight="1">
      <c r="A45" s="455" t="s">
        <v>178</v>
      </c>
      <c r="B45" s="437" t="s">
        <v>565</v>
      </c>
      <c r="C45" s="313">
        <f>'9.1. sz. mell '!C45+'9.2. sz. mell '!C45+'9.3.. sz. mell'!C45</f>
        <v>5000</v>
      </c>
      <c r="D45" s="313">
        <f>'9.1. sz. mell '!D45+'9.2. sz. mell '!D45+'9.3.. sz. mell'!D45</f>
        <v>0</v>
      </c>
      <c r="E45" s="313">
        <f>'9.1. sz. mell '!E45+'9.2. sz. mell '!E45+'9.3.. sz. mell'!E45</f>
        <v>5000</v>
      </c>
    </row>
    <row r="46" spans="1:5" s="99" customFormat="1" ht="12" customHeight="1">
      <c r="A46" s="455" t="s">
        <v>277</v>
      </c>
      <c r="B46" s="437" t="s">
        <v>287</v>
      </c>
      <c r="C46" s="313">
        <f>'9.1. sz. mell '!C46+'9.2. sz. mell '!C46+'9.3.. sz. mell'!C46</f>
        <v>0</v>
      </c>
      <c r="D46" s="313">
        <f>'9.1. sz. mell '!D46+'9.2. sz. mell '!D46+'9.3.. sz. mell'!D46</f>
        <v>0</v>
      </c>
      <c r="E46" s="313">
        <f>'9.1. sz. mell '!E46+'9.2. sz. mell '!E46+'9.3.. sz. mell'!E46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'9.1. sz. mell '!C47+'9.2. sz. mell '!C47+'9.3.. sz. mell'!C47</f>
        <v>0</v>
      </c>
      <c r="D47" s="313">
        <f>'9.1. sz. mell '!D47+'9.2. sz. mell '!D47+'9.3.. sz. mell'!D47</f>
        <v>0</v>
      </c>
      <c r="E47" s="313">
        <f>'9.1. sz. mell '!E47+'9.2. sz. mell '!E47+'9.3.. sz. mell'!E47</f>
        <v>0</v>
      </c>
    </row>
    <row r="48" spans="1:5" s="99" customFormat="1" ht="12" customHeight="1" thickBot="1">
      <c r="A48" s="456" t="s">
        <v>439</v>
      </c>
      <c r="B48" s="582" t="s">
        <v>584</v>
      </c>
      <c r="C48" s="318">
        <f>'9.1. sz. mell '!C48+'9.2. sz. mell '!C48+'9.3.. sz. mell'!C48</f>
        <v>0</v>
      </c>
      <c r="D48" s="318">
        <f>'9.1. sz. mell '!D48+'9.2. sz. mell '!D48+'9.3.. sz. mell'!D48</f>
        <v>0</v>
      </c>
      <c r="E48" s="318">
        <f>'9.1. sz. mell '!E48+'9.2. sz. mell '!E48+'9.3.. sz. mell'!E48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589">
        <f>'9.1. sz. mell '!C49+'9.2. sz. mell '!C49+'9.3.. sz. mell'!C49</f>
        <v>0</v>
      </c>
      <c r="D49" s="589">
        <f>'9.1. sz. mell '!D49+'9.2. sz. mell '!D49+'9.3.. sz. mell'!D49</f>
        <v>0</v>
      </c>
      <c r="E49" s="589">
        <f>'9.1. sz. mell '!E49+'9.2. sz. mell '!E49+'9.3.. sz. mell'!E49</f>
        <v>0</v>
      </c>
    </row>
    <row r="50" spans="1:5" s="99" customFormat="1" ht="12" customHeight="1">
      <c r="A50" s="454" t="s">
        <v>95</v>
      </c>
      <c r="B50" s="436" t="s">
        <v>293</v>
      </c>
      <c r="C50" s="313">
        <f>'9.1. sz. mell '!C50+'9.2. sz. mell '!C50+'9.3.. sz. mell'!C50</f>
        <v>0</v>
      </c>
      <c r="D50" s="313">
        <f>'9.1. sz. mell '!D50+'9.2. sz. mell '!D50+'9.3.. sz. mell'!D50</f>
        <v>0</v>
      </c>
      <c r="E50" s="313">
        <f>'9.1. sz. mell '!E50+'9.2. sz. mell '!E50+'9.3.. sz. mell'!E50</f>
        <v>0</v>
      </c>
    </row>
    <row r="51" spans="1:5" s="99" customFormat="1" ht="12" customHeight="1">
      <c r="A51" s="455" t="s">
        <v>96</v>
      </c>
      <c r="B51" s="437" t="s">
        <v>294</v>
      </c>
      <c r="C51" s="313">
        <f>'9.1. sz. mell '!C51+'9.2. sz. mell '!C51+'9.3.. sz. mell'!C51</f>
        <v>0</v>
      </c>
      <c r="D51" s="313">
        <f>'9.1. sz. mell '!D51+'9.2. sz. mell '!D51+'9.3.. sz. mell'!D51</f>
        <v>0</v>
      </c>
      <c r="E51" s="313">
        <f>'9.1. sz. mell '!E51+'9.2. sz. mell '!E51+'9.3.. sz. mell'!E51</f>
        <v>0</v>
      </c>
    </row>
    <row r="52" spans="1:5" s="99" customFormat="1" ht="12" customHeight="1">
      <c r="A52" s="455" t="s">
        <v>290</v>
      </c>
      <c r="B52" s="437" t="s">
        <v>295</v>
      </c>
      <c r="C52" s="313">
        <f>'9.1. sz. mell '!C52+'9.2. sz. mell '!C52+'9.3.. sz. mell'!C52</f>
        <v>0</v>
      </c>
      <c r="D52" s="313">
        <f>'9.1. sz. mell '!D52+'9.2. sz. mell '!D52+'9.3.. sz. mell'!D52</f>
        <v>0</v>
      </c>
      <c r="E52" s="313">
        <f>'9.1. sz. mell '!E52+'9.2. sz. mell '!E52+'9.3.. sz. mell'!E52</f>
        <v>0</v>
      </c>
    </row>
    <row r="53" spans="1:5" s="99" customFormat="1" ht="12" customHeight="1">
      <c r="A53" s="455" t="s">
        <v>291</v>
      </c>
      <c r="B53" s="437" t="s">
        <v>296</v>
      </c>
      <c r="C53" s="313">
        <f>'9.1. sz. mell '!C53+'9.2. sz. mell '!C53+'9.3.. sz. mell'!C53</f>
        <v>0</v>
      </c>
      <c r="D53" s="313">
        <f>'9.1. sz. mell '!D53+'9.2. sz. mell '!D53+'9.3.. sz. mell'!D53</f>
        <v>0</v>
      </c>
      <c r="E53" s="313">
        <f>'9.1. sz. mell '!E53+'9.2. sz. mell '!E53+'9.3.. sz. mell'!E53</f>
        <v>0</v>
      </c>
    </row>
    <row r="54" spans="1:5" s="99" customFormat="1" ht="12" customHeight="1" thickBot="1">
      <c r="A54" s="456" t="s">
        <v>292</v>
      </c>
      <c r="B54" s="438" t="s">
        <v>297</v>
      </c>
      <c r="C54" s="318">
        <f>'9.1. sz. mell '!C54+'9.2. sz. mell '!C54+'9.3.. sz. mell'!C54</f>
        <v>0</v>
      </c>
      <c r="D54" s="318">
        <f>'9.1. sz. mell '!D54+'9.2. sz. mell '!D54+'9.3.. sz. mell'!D54</f>
        <v>0</v>
      </c>
      <c r="E54" s="318">
        <f>'9.1. sz. mell '!E54+'9.2. sz. mell '!E54+'9.3.. sz. mell'!E54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589">
        <f>'9.1. sz. mell '!C55+'9.2. sz. mell '!C55+'9.3.. sz. mell'!C55</f>
        <v>507200</v>
      </c>
      <c r="D55" s="589">
        <f>'9.1. sz. mell '!D55+'9.2. sz. mell '!D55+'9.3.. sz. mell'!D55</f>
        <v>40000</v>
      </c>
      <c r="E55" s="589">
        <f>'9.1. sz. mell '!E55+'9.2. sz. mell '!E55+'9.3.. sz. mell'!E55</f>
        <v>547200</v>
      </c>
    </row>
    <row r="56" spans="1:5" s="99" customFormat="1" ht="12" customHeight="1">
      <c r="A56" s="454" t="s">
        <v>97</v>
      </c>
      <c r="B56" s="436" t="s">
        <v>299</v>
      </c>
      <c r="C56" s="313">
        <f>'9.1. sz. mell '!C56+'9.2. sz. mell '!C56+'9.3.. sz. mell'!C56</f>
        <v>0</v>
      </c>
      <c r="D56" s="313">
        <f>'9.1. sz. mell '!D56+'9.2. sz. mell '!D56+'9.3.. sz. mell'!D56</f>
        <v>0</v>
      </c>
      <c r="E56" s="313">
        <f>'9.1. sz. mell '!E56+'9.2. sz. mell '!E56+'9.3.. sz. mell'!E56</f>
        <v>0</v>
      </c>
    </row>
    <row r="57" spans="1:5" s="99" customFormat="1" ht="12" customHeight="1">
      <c r="A57" s="455" t="s">
        <v>98</v>
      </c>
      <c r="B57" s="437" t="s">
        <v>430</v>
      </c>
      <c r="C57" s="313">
        <f>'9.1. sz. mell '!C57+'9.2. sz. mell '!C57+'9.3.. sz. mell'!C57</f>
        <v>0</v>
      </c>
      <c r="D57" s="313">
        <f>'9.1. sz. mell '!D57+'9.2. sz. mell '!D57+'9.3.. sz. mell'!D57</f>
        <v>0</v>
      </c>
      <c r="E57" s="313">
        <f>'9.1. sz. mell '!E57+'9.2. sz. mell '!E57+'9.3.. sz. mell'!E57</f>
        <v>0</v>
      </c>
    </row>
    <row r="58" spans="1:5" s="99" customFormat="1" ht="12" customHeight="1">
      <c r="A58" s="455" t="s">
        <v>302</v>
      </c>
      <c r="B58" s="437" t="s">
        <v>300</v>
      </c>
      <c r="C58" s="313">
        <f>'9.1. sz. mell '!C58+'9.2. sz. mell '!C58+'9.3.. sz. mell'!C58</f>
        <v>507200</v>
      </c>
      <c r="D58" s="313">
        <f>'9.1. sz. mell '!D58+'9.2. sz. mell '!D58+'9.3.. sz. mell'!D58</f>
        <v>40000</v>
      </c>
      <c r="E58" s="313">
        <f>'9.1. sz. mell '!E58+'9.2. sz. mell '!E58+'9.3.. sz. mell'!E58</f>
        <v>547200</v>
      </c>
    </row>
    <row r="59" spans="1:5" s="99" customFormat="1" ht="12" customHeight="1" thickBot="1">
      <c r="A59" s="456" t="s">
        <v>303</v>
      </c>
      <c r="B59" s="438" t="s">
        <v>301</v>
      </c>
      <c r="C59" s="313">
        <f>'9.1. sz. mell '!C59+'9.2. sz. mell '!C59+'9.3.. sz. mell'!C59</f>
        <v>0</v>
      </c>
      <c r="D59" s="313">
        <f>'9.1. sz. mell '!D59+'9.2. sz. mell '!D59+'9.3.. sz. mell'!D59</f>
        <v>0</v>
      </c>
      <c r="E59" s="313">
        <f>'9.1. sz. mell '!E59+'9.2. sz. mell '!E59+'9.3.. sz. mell'!E59</f>
        <v>0</v>
      </c>
    </row>
    <row r="60" spans="1:5" s="99" customFormat="1" ht="12" customHeight="1" thickBot="1">
      <c r="A60" s="31" t="s">
        <v>26</v>
      </c>
      <c r="B60" s="305" t="s">
        <v>304</v>
      </c>
      <c r="C60" s="313">
        <f>'9.1. sz. mell '!C60+'9.2. sz. mell '!C60+'9.3.. sz. mell'!C60</f>
        <v>0</v>
      </c>
      <c r="D60" s="313">
        <f>'9.1. sz. mell '!D60+'9.2. sz. mell '!D60+'9.3.. sz. mell'!D60</f>
        <v>0</v>
      </c>
      <c r="E60" s="313">
        <f>'9.1. sz. mell '!E60+'9.2. sz. mell '!E60+'9.3.. sz. mell'!E60</f>
        <v>0</v>
      </c>
    </row>
    <row r="61" spans="1:5" s="99" customFormat="1" ht="12" customHeight="1">
      <c r="A61" s="454" t="s">
        <v>180</v>
      </c>
      <c r="B61" s="436" t="s">
        <v>306</v>
      </c>
      <c r="C61" s="313">
        <f>'9.1. sz. mell '!C61+'9.2. sz. mell '!C61+'9.3.. sz. mell'!C61</f>
        <v>0</v>
      </c>
      <c r="D61" s="313">
        <f>'9.1. sz. mell '!D61+'9.2. sz. mell '!D61+'9.3.. sz. mell'!D61</f>
        <v>0</v>
      </c>
      <c r="E61" s="313">
        <f>'9.1. sz. mell '!E61+'9.2. sz. mell '!E61+'9.3.. sz. mell'!E61</f>
        <v>0</v>
      </c>
    </row>
    <row r="62" spans="1:5" s="99" customFormat="1" ht="12" customHeight="1">
      <c r="A62" s="455" t="s">
        <v>181</v>
      </c>
      <c r="B62" s="437" t="s">
        <v>431</v>
      </c>
      <c r="C62" s="313">
        <f>'9.1. sz. mell '!C62+'9.2. sz. mell '!C62+'9.3.. sz. mell'!C62</f>
        <v>0</v>
      </c>
      <c r="D62" s="313">
        <f>'9.1. sz. mell '!D62+'9.2. sz. mell '!D62+'9.3.. sz. mell'!D62</f>
        <v>0</v>
      </c>
      <c r="E62" s="313">
        <f>'9.1. sz. mell '!E62+'9.2. sz. mell '!E62+'9.3.. sz. mell'!E62</f>
        <v>0</v>
      </c>
    </row>
    <row r="63" spans="1:5" s="99" customFormat="1" ht="12" customHeight="1">
      <c r="A63" s="455" t="s">
        <v>232</v>
      </c>
      <c r="B63" s="437" t="s">
        <v>307</v>
      </c>
      <c r="C63" s="313">
        <f>'9.1. sz. mell '!C63+'9.2. sz. mell '!C63+'9.3.. sz. mell'!C63</f>
        <v>0</v>
      </c>
      <c r="D63" s="313">
        <f>'9.1. sz. mell '!D63+'9.2. sz. mell '!D63+'9.3.. sz. mell'!D63</f>
        <v>0</v>
      </c>
      <c r="E63" s="313">
        <f>'9.1. sz. mell '!E63+'9.2. sz. mell '!E63+'9.3.. sz. mell'!E63</f>
        <v>0</v>
      </c>
    </row>
    <row r="64" spans="1:5" s="99" customFormat="1" ht="12" customHeight="1" thickBot="1">
      <c r="A64" s="456" t="s">
        <v>305</v>
      </c>
      <c r="B64" s="438" t="s">
        <v>308</v>
      </c>
      <c r="C64" s="318">
        <f>'9.1. sz. mell '!C64+'9.2. sz. mell '!C64+'9.3.. sz. mell'!C64</f>
        <v>0</v>
      </c>
      <c r="D64" s="318">
        <f>'9.1. sz. mell '!D64+'9.2. sz. mell '!D64+'9.3.. sz. mell'!D64</f>
        <v>0</v>
      </c>
      <c r="E64" s="318">
        <f>'9.1. sz. mell '!E64+'9.2. sz. mell '!E64+'9.3.. sz. mell'!E64</f>
        <v>0</v>
      </c>
    </row>
    <row r="65" spans="1:5" s="99" customFormat="1" ht="12" customHeight="1" thickBot="1">
      <c r="A65" s="31" t="s">
        <v>27</v>
      </c>
      <c r="B65" s="20" t="s">
        <v>309</v>
      </c>
      <c r="C65" s="591">
        <f>'9.1. sz. mell '!C65+'9.2. sz. mell '!C65+'9.3.. sz. mell'!C65</f>
        <v>47521389</v>
      </c>
      <c r="D65" s="591">
        <f>'9.1. sz. mell '!D65+'9.2. sz. mell '!D65+'9.3.. sz. mell'!D65</f>
        <v>24115919</v>
      </c>
      <c r="E65" s="591">
        <f>'9.1. sz. mell '!E65+'9.2. sz. mell '!E65+'9.3.. sz. mell'!E65</f>
        <v>71637308</v>
      </c>
    </row>
    <row r="66" spans="1:5" s="99" customFormat="1" ht="12" customHeight="1" thickBot="1">
      <c r="A66" s="457" t="s">
        <v>397</v>
      </c>
      <c r="B66" s="305" t="s">
        <v>311</v>
      </c>
      <c r="C66" s="589">
        <f>'9.1. sz. mell '!C66+'9.2. sz. mell '!C66+'9.3.. sz. mell'!C66</f>
        <v>0</v>
      </c>
      <c r="D66" s="589">
        <f>'9.1. sz. mell '!D66+'9.2. sz. mell '!D66+'9.3.. sz. mell'!D66</f>
        <v>0</v>
      </c>
      <c r="E66" s="589">
        <f>'9.1. sz. mell '!E66+'9.2. sz. mell '!E66+'9.3.. sz. mell'!E66</f>
        <v>0</v>
      </c>
    </row>
    <row r="67" spans="1:5" s="99" customFormat="1" ht="12" customHeight="1">
      <c r="A67" s="454" t="s">
        <v>339</v>
      </c>
      <c r="B67" s="436" t="s">
        <v>312</v>
      </c>
      <c r="C67" s="313">
        <f>'9.1. sz. mell '!C67+'9.2. sz. mell '!C67+'9.3.. sz. mell'!C67</f>
        <v>0</v>
      </c>
      <c r="D67" s="313">
        <f>'9.1. sz. mell '!D67+'9.2. sz. mell '!D67+'9.3.. sz. mell'!D67</f>
        <v>0</v>
      </c>
      <c r="E67" s="313">
        <f>'9.1. sz. mell '!E67+'9.2. sz. mell '!E67+'9.3.. sz. mell'!E67</f>
        <v>0</v>
      </c>
    </row>
    <row r="68" spans="1:5" s="99" customFormat="1" ht="12" customHeight="1">
      <c r="A68" s="455" t="s">
        <v>348</v>
      </c>
      <c r="B68" s="437" t="s">
        <v>313</v>
      </c>
      <c r="C68" s="313">
        <f>'9.1. sz. mell '!C68+'9.2. sz. mell '!C68+'9.3.. sz. mell'!C68</f>
        <v>0</v>
      </c>
      <c r="D68" s="313">
        <f>'9.1. sz. mell '!D68+'9.2. sz. mell '!D68+'9.3.. sz. mell'!D68</f>
        <v>0</v>
      </c>
      <c r="E68" s="313">
        <f>'9.1. sz. mell '!E68+'9.2. sz. mell '!E68+'9.3.. sz. mell'!E68</f>
        <v>0</v>
      </c>
    </row>
    <row r="69" spans="1:5" s="99" customFormat="1" ht="12" customHeight="1" thickBot="1">
      <c r="A69" s="456" t="s">
        <v>349</v>
      </c>
      <c r="B69" s="439" t="s">
        <v>465</v>
      </c>
      <c r="C69" s="318">
        <f>'9.1. sz. mell '!C69+'9.2. sz. mell '!C69+'9.3.. sz. mell'!C69</f>
        <v>0</v>
      </c>
      <c r="D69" s="318">
        <f>'9.1. sz. mell '!D69+'9.2. sz. mell '!D69+'9.3.. sz. mell'!D69</f>
        <v>0</v>
      </c>
      <c r="E69" s="318">
        <f>'9.1. sz. mell '!E69+'9.2. sz. mell '!E69+'9.3.. sz. mell'!E69</f>
        <v>0</v>
      </c>
    </row>
    <row r="70" spans="1:5" s="99" customFormat="1" ht="12" customHeight="1" thickBot="1">
      <c r="A70" s="457" t="s">
        <v>315</v>
      </c>
      <c r="B70" s="305" t="s">
        <v>316</v>
      </c>
      <c r="C70" s="589">
        <f>'9.1. sz. mell '!C70+'9.2. sz. mell '!C70+'9.3.. sz. mell'!C70</f>
        <v>0</v>
      </c>
      <c r="D70" s="589">
        <f>'9.1. sz. mell '!D70+'9.2. sz. mell '!D70+'9.3.. sz. mell'!D70</f>
        <v>0</v>
      </c>
      <c r="E70" s="589">
        <f>'9.1. sz. mell '!E70+'9.2. sz. mell '!E70+'9.3.. sz. mell'!E70</f>
        <v>0</v>
      </c>
    </row>
    <row r="71" spans="1:5" s="99" customFormat="1" ht="12" customHeight="1">
      <c r="A71" s="454" t="s">
        <v>148</v>
      </c>
      <c r="B71" s="436" t="s">
        <v>317</v>
      </c>
      <c r="C71" s="313">
        <f>'9.1. sz. mell '!C71+'9.2. sz. mell '!C71+'9.3.. sz. mell'!C71</f>
        <v>0</v>
      </c>
      <c r="D71" s="313">
        <f>'9.1. sz. mell '!D71+'9.2. sz. mell '!D71+'9.3.. sz. mell'!D71</f>
        <v>0</v>
      </c>
      <c r="E71" s="313">
        <f>'9.1. sz. mell '!E71+'9.2. sz. mell '!E71+'9.3.. sz. mell'!E71</f>
        <v>0</v>
      </c>
    </row>
    <row r="72" spans="1:5" s="99" customFormat="1" ht="12" customHeight="1">
      <c r="A72" s="455" t="s">
        <v>149</v>
      </c>
      <c r="B72" s="437" t="s">
        <v>577</v>
      </c>
      <c r="C72" s="313">
        <f>'9.1. sz. mell '!C72+'9.2. sz. mell '!C72+'9.3.. sz. mell'!C72</f>
        <v>0</v>
      </c>
      <c r="D72" s="313">
        <f>'9.1. sz. mell '!D72+'9.2. sz. mell '!D72+'9.3.. sz. mell'!D72</f>
        <v>0</v>
      </c>
      <c r="E72" s="313">
        <f>'9.1. sz. mell '!E72+'9.2. sz. mell '!E72+'9.3.. sz. mell'!E72</f>
        <v>0</v>
      </c>
    </row>
    <row r="73" spans="1:5" s="99" customFormat="1" ht="12" customHeight="1">
      <c r="A73" s="455" t="s">
        <v>340</v>
      </c>
      <c r="B73" s="437" t="s">
        <v>318</v>
      </c>
      <c r="C73" s="313">
        <f>'9.1. sz. mell '!C73+'9.2. sz. mell '!C73+'9.3.. sz. mell'!C73</f>
        <v>0</v>
      </c>
      <c r="D73" s="313">
        <f>'9.1. sz. mell '!D73+'9.2. sz. mell '!D73+'9.3.. sz. mell'!D73</f>
        <v>0</v>
      </c>
      <c r="E73" s="313">
        <f>'9.1. sz. mell '!E73+'9.2. sz. mell '!E73+'9.3.. sz. mell'!E73</f>
        <v>0</v>
      </c>
    </row>
    <row r="74" spans="1:5" s="99" customFormat="1" ht="12" customHeight="1" thickBot="1">
      <c r="A74" s="456" t="s">
        <v>341</v>
      </c>
      <c r="B74" s="307" t="s">
        <v>578</v>
      </c>
      <c r="C74" s="318">
        <f>'9.1. sz. mell '!C74+'9.2. sz. mell '!C74+'9.3.. sz. mell'!C74</f>
        <v>0</v>
      </c>
      <c r="D74" s="318">
        <f>'9.1. sz. mell '!D74+'9.2. sz. mell '!D74+'9.3.. sz. mell'!D74</f>
        <v>0</v>
      </c>
      <c r="E74" s="318">
        <f>'9.1. sz. mell '!E74+'9.2. sz. mell '!E74+'9.3.. sz. mell'!E74</f>
        <v>0</v>
      </c>
    </row>
    <row r="75" spans="1:5" s="99" customFormat="1" ht="12" customHeight="1" thickBot="1">
      <c r="A75" s="457" t="s">
        <v>319</v>
      </c>
      <c r="B75" s="305" t="s">
        <v>320</v>
      </c>
      <c r="C75" s="591">
        <f>'9.1. sz. mell '!C75+'9.2. sz. mell '!C75+'9.3.. sz. mell'!C75</f>
        <v>90431747</v>
      </c>
      <c r="D75" s="591">
        <f>'9.1. sz. mell '!D75+'9.2. sz. mell '!D75+'9.3.. sz. mell'!D75</f>
        <v>0</v>
      </c>
      <c r="E75" s="591">
        <f>'9.1. sz. mell '!E75+'9.2. sz. mell '!E75+'9.3.. sz. mell'!E75</f>
        <v>90431747</v>
      </c>
    </row>
    <row r="76" spans="1:5" s="99" customFormat="1" ht="12" customHeight="1">
      <c r="A76" s="454" t="s">
        <v>342</v>
      </c>
      <c r="B76" s="436" t="s">
        <v>321</v>
      </c>
      <c r="C76" s="313">
        <f>'9.1. sz. mell '!C76+'9.2. sz. mell '!C76+'9.3.. sz. mell'!C76</f>
        <v>90431747</v>
      </c>
      <c r="D76" s="313">
        <f>'9.1. sz. mell '!D76+'9.2. sz. mell '!D76+'9.3.. sz. mell'!D76</f>
        <v>0</v>
      </c>
      <c r="E76" s="313">
        <f>'9.1. sz. mell '!E76+'9.2. sz. mell '!E76+'9.3.. sz. mell'!E76</f>
        <v>90431747</v>
      </c>
    </row>
    <row r="77" spans="1:5" s="99" customFormat="1" ht="12" customHeight="1" thickBot="1">
      <c r="A77" s="456" t="s">
        <v>343</v>
      </c>
      <c r="B77" s="438" t="s">
        <v>322</v>
      </c>
      <c r="C77" s="318">
        <f>'9.1. sz. mell '!C77+'9.2. sz. mell '!C77+'9.3.. sz. mell'!C77</f>
        <v>0</v>
      </c>
      <c r="D77" s="318">
        <f>'9.1. sz. mell '!D77+'9.2. sz. mell '!D77+'9.3.. sz. mell'!D77</f>
        <v>0</v>
      </c>
      <c r="E77" s="318">
        <f>'9.1. sz. mell '!E77+'9.2. sz. mell '!E77+'9.3.. sz. mell'!E77</f>
        <v>0</v>
      </c>
    </row>
    <row r="78" spans="1:5" s="98" customFormat="1" ht="12" customHeight="1" thickBot="1">
      <c r="A78" s="457" t="s">
        <v>323</v>
      </c>
      <c r="B78" s="305" t="s">
        <v>324</v>
      </c>
      <c r="C78" s="589">
        <f>'9.1. sz. mell '!C78+'9.2. sz. mell '!C78+'9.3.. sz. mell'!C78</f>
        <v>0</v>
      </c>
      <c r="D78" s="589">
        <f>'9.1. sz. mell '!D78+'9.2. sz. mell '!D78+'9.3.. sz. mell'!D78</f>
        <v>0</v>
      </c>
      <c r="E78" s="589">
        <f>'9.1. sz. mell '!E78+'9.2. sz. mell '!E78+'9.3.. sz. mell'!E78</f>
        <v>0</v>
      </c>
    </row>
    <row r="79" spans="1:5" s="99" customFormat="1" ht="12" customHeight="1">
      <c r="A79" s="454" t="s">
        <v>344</v>
      </c>
      <c r="B79" s="436" t="s">
        <v>325</v>
      </c>
      <c r="C79" s="313">
        <f>'9.1. sz. mell '!C79+'9.2. sz. mell '!C79+'9.3.. sz. mell'!C79</f>
        <v>0</v>
      </c>
      <c r="D79" s="313">
        <f>'9.1. sz. mell '!D79+'9.2. sz. mell '!D79+'9.3.. sz. mell'!D79</f>
        <v>0</v>
      </c>
      <c r="E79" s="313">
        <f>'9.1. sz. mell '!E79+'9.2. sz. mell '!E79+'9.3.. sz. mell'!E79</f>
        <v>0</v>
      </c>
    </row>
    <row r="80" spans="1:5" s="99" customFormat="1" ht="12" customHeight="1">
      <c r="A80" s="455" t="s">
        <v>345</v>
      </c>
      <c r="B80" s="437" t="s">
        <v>326</v>
      </c>
      <c r="C80" s="313">
        <f>'9.1. sz. mell '!C80+'9.2. sz. mell '!C80+'9.3.. sz. mell'!C80</f>
        <v>0</v>
      </c>
      <c r="D80" s="313">
        <f>'9.1. sz. mell '!D80+'9.2. sz. mell '!D80+'9.3.. sz. mell'!D80</f>
        <v>0</v>
      </c>
      <c r="E80" s="313">
        <f>'9.1. sz. mell '!E80+'9.2. sz. mell '!E80+'9.3.. sz. mell'!E80</f>
        <v>0</v>
      </c>
    </row>
    <row r="81" spans="1:5" s="99" customFormat="1" ht="12" customHeight="1" thickBot="1">
      <c r="A81" s="456" t="s">
        <v>346</v>
      </c>
      <c r="B81" s="438" t="s">
        <v>579</v>
      </c>
      <c r="C81" s="318">
        <f>'9.1. sz. mell '!C81+'9.2. sz. mell '!C81+'9.3.. sz. mell'!C81</f>
        <v>0</v>
      </c>
      <c r="D81" s="318">
        <f>'9.1. sz. mell '!D81+'9.2. sz. mell '!D81+'9.3.. sz. mell'!D81</f>
        <v>0</v>
      </c>
      <c r="E81" s="318">
        <f>'9.1. sz. mell '!E81+'9.2. sz. mell '!E81+'9.3.. sz. mell'!E81</f>
        <v>0</v>
      </c>
    </row>
    <row r="82" spans="1:5" s="99" customFormat="1" ht="12" customHeight="1" thickBot="1">
      <c r="A82" s="457" t="s">
        <v>327</v>
      </c>
      <c r="B82" s="305" t="s">
        <v>347</v>
      </c>
      <c r="C82" s="589">
        <f>'9.1. sz. mell '!C82+'9.2. sz. mell '!C82+'9.3.. sz. mell'!C82</f>
        <v>0</v>
      </c>
      <c r="D82" s="589">
        <f>'9.1. sz. mell '!D82+'9.2. sz. mell '!D82+'9.3.. sz. mell'!D82</f>
        <v>0</v>
      </c>
      <c r="E82" s="589">
        <f>'9.1. sz. mell '!E82+'9.2. sz. mell '!E82+'9.3.. sz. mell'!E82</f>
        <v>0</v>
      </c>
    </row>
    <row r="83" spans="1:5" s="99" customFormat="1" ht="12" customHeight="1">
      <c r="A83" s="458" t="s">
        <v>328</v>
      </c>
      <c r="B83" s="436" t="s">
        <v>329</v>
      </c>
      <c r="C83" s="313">
        <f>'9.1. sz. mell '!C83+'9.2. sz. mell '!C83+'9.3.. sz. mell'!C83</f>
        <v>0</v>
      </c>
      <c r="D83" s="313">
        <f>'9.1. sz. mell '!D83+'9.2. sz. mell '!D83+'9.3.. sz. mell'!D83</f>
        <v>0</v>
      </c>
      <c r="E83" s="313">
        <f>'9.1. sz. mell '!E83+'9.2. sz. mell '!E83+'9.3.. sz. mell'!E83</f>
        <v>0</v>
      </c>
    </row>
    <row r="84" spans="1:5" s="99" customFormat="1" ht="12" customHeight="1">
      <c r="A84" s="459" t="s">
        <v>330</v>
      </c>
      <c r="B84" s="437" t="s">
        <v>331</v>
      </c>
      <c r="C84" s="313">
        <f>'9.1. sz. mell '!C84+'9.2. sz. mell '!C84+'9.3.. sz. mell'!C84</f>
        <v>0</v>
      </c>
      <c r="D84" s="313">
        <f>'9.1. sz. mell '!D84+'9.2. sz. mell '!D84+'9.3.. sz. mell'!D84</f>
        <v>0</v>
      </c>
      <c r="E84" s="313">
        <f>'9.1. sz. mell '!E84+'9.2. sz. mell '!E84+'9.3.. sz. mell'!E84</f>
        <v>0</v>
      </c>
    </row>
    <row r="85" spans="1:5" s="99" customFormat="1" ht="12" customHeight="1">
      <c r="A85" s="459" t="s">
        <v>332</v>
      </c>
      <c r="B85" s="437" t="s">
        <v>333</v>
      </c>
      <c r="C85" s="313">
        <f>'9.1. sz. mell '!C85+'9.2. sz. mell '!C85+'9.3.. sz. mell'!C85</f>
        <v>0</v>
      </c>
      <c r="D85" s="313">
        <f>'9.1. sz. mell '!D85+'9.2. sz. mell '!D85+'9.3.. sz. mell'!D85</f>
        <v>0</v>
      </c>
      <c r="E85" s="313">
        <f>'9.1. sz. mell '!E85+'9.2. sz. mell '!E85+'9.3.. sz. mell'!E85</f>
        <v>0</v>
      </c>
    </row>
    <row r="86" spans="1:5" s="98" customFormat="1" ht="12" customHeight="1" thickBot="1">
      <c r="A86" s="460" t="s">
        <v>334</v>
      </c>
      <c r="B86" s="438" t="s">
        <v>335</v>
      </c>
      <c r="C86" s="318">
        <f>'9.1. sz. mell '!C86+'9.2. sz. mell '!C86+'9.3.. sz. mell'!C86</f>
        <v>0</v>
      </c>
      <c r="D86" s="318">
        <f>'9.1. sz. mell '!D86+'9.2. sz. mell '!D86+'9.3.. sz. mell'!D86</f>
        <v>0</v>
      </c>
      <c r="E86" s="318">
        <f>'9.1. sz. mell '!E86+'9.2. sz. mell '!E86+'9.3.. sz. mell'!E86</f>
        <v>0</v>
      </c>
    </row>
    <row r="87" spans="1:5" s="98" customFormat="1" ht="12" customHeight="1" thickBot="1">
      <c r="A87" s="457" t="s">
        <v>336</v>
      </c>
      <c r="B87" s="305" t="s">
        <v>479</v>
      </c>
      <c r="C87" s="589">
        <f>'9.1. sz. mell '!C87+'9.2. sz. mell '!C87+'9.3.. sz. mell'!C87</f>
        <v>0</v>
      </c>
      <c r="D87" s="589">
        <f>'9.1. sz. mell '!D87+'9.2. sz. mell '!D87+'9.3.. sz. mell'!D87</f>
        <v>0</v>
      </c>
      <c r="E87" s="589">
        <f>'9.1. sz. mell '!E87+'9.2. sz. mell '!E87+'9.3.. sz. mell'!E87</f>
        <v>0</v>
      </c>
    </row>
    <row r="88" spans="1:5" s="98" customFormat="1" ht="12" customHeight="1" thickBot="1">
      <c r="A88" s="457" t="s">
        <v>511</v>
      </c>
      <c r="B88" s="305" t="s">
        <v>337</v>
      </c>
      <c r="C88" s="589">
        <f>'9.1. sz. mell '!C88+'9.2. sz. mell '!C88+'9.3.. sz. mell'!C88</f>
        <v>0</v>
      </c>
      <c r="D88" s="589">
        <f>'9.1. sz. mell '!D88+'9.2. sz. mell '!D88+'9.3.. sz. mell'!D88</f>
        <v>0</v>
      </c>
      <c r="E88" s="589">
        <f>'9.1. sz. mell '!E88+'9.2. sz. mell '!E88+'9.3.. sz. mell'!E88</f>
        <v>0</v>
      </c>
    </row>
    <row r="89" spans="1:5" s="98" customFormat="1" ht="12" customHeight="1" thickBot="1">
      <c r="A89" s="457" t="s">
        <v>512</v>
      </c>
      <c r="B89" s="443" t="s">
        <v>482</v>
      </c>
      <c r="C89" s="591">
        <f>'9.1. sz. mell '!C89+'9.2. sz. mell '!C89+'9.3.. sz. mell'!C89</f>
        <v>90431747</v>
      </c>
      <c r="D89" s="591">
        <f>'9.1. sz. mell '!D89+'9.2. sz. mell '!D89+'9.3.. sz. mell'!D89</f>
        <v>0</v>
      </c>
      <c r="E89" s="591">
        <f>'9.1. sz. mell '!E89+'9.2. sz. mell '!E89+'9.3.. sz. mell'!E89</f>
        <v>90431747</v>
      </c>
    </row>
    <row r="90" spans="1:5" s="98" customFormat="1" ht="12" customHeight="1" thickBot="1">
      <c r="A90" s="461" t="s">
        <v>513</v>
      </c>
      <c r="B90" s="444" t="s">
        <v>514</v>
      </c>
      <c r="C90" s="591">
        <f>'9.1. sz. mell '!C90+'9.2. sz. mell '!C90+'9.3.. sz. mell'!C90</f>
        <v>137953136</v>
      </c>
      <c r="D90" s="591">
        <f>'9.1. sz. mell '!D90+'9.2. sz. mell '!D90+'9.3.. sz. mell'!D90</f>
        <v>24115919</v>
      </c>
      <c r="E90" s="591">
        <f>'9.1. sz. mell '!E90+'9.2. sz. mell '!E90+'9.3.. sz. mell'!E90</f>
        <v>162069055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676" t="s">
        <v>58</v>
      </c>
      <c r="B92" s="677"/>
      <c r="C92" s="677"/>
      <c r="D92" s="677"/>
      <c r="E92" s="678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76453117</v>
      </c>
      <c r="D93" s="309">
        <f>+D94+D95+D96+D97+D98+D111</f>
        <v>7278946</v>
      </c>
      <c r="E93" s="309">
        <f>+E94+E95+E96+E97+E98+E111</f>
        <v>83732063</v>
      </c>
    </row>
    <row r="94" spans="1:5" ht="12" customHeight="1">
      <c r="A94" s="462" t="s">
        <v>99</v>
      </c>
      <c r="B94" s="9" t="s">
        <v>50</v>
      </c>
      <c r="C94" s="311">
        <f>'9.1. sz. mell '!C94+'9.2. sz. mell '!C94+'9.3.. sz. mell'!C94</f>
        <v>11624668</v>
      </c>
      <c r="D94" s="311">
        <f>'9.1. sz. mell '!D94+'9.2. sz. mell '!D94+'9.3.. sz. mell'!D94</f>
        <v>5620633</v>
      </c>
      <c r="E94" s="311">
        <f>'9.1. sz. mell '!E94+'9.2. sz. mell '!E94+'9.3.. sz. mell'!E94</f>
        <v>17245301</v>
      </c>
    </row>
    <row r="95" spans="1:5" ht="12" customHeight="1">
      <c r="A95" s="455" t="s">
        <v>100</v>
      </c>
      <c r="B95" s="7" t="s">
        <v>182</v>
      </c>
      <c r="C95" s="312">
        <f>'9.1. sz. mell '!C95+'9.2. sz. mell '!C95+'9.3.. sz. mell'!C95</f>
        <v>2231810</v>
      </c>
      <c r="D95" s="312">
        <f>'9.1. sz. mell '!D95+'9.2. sz. mell '!D95+'9.3.. sz. mell'!D95</f>
        <v>625825</v>
      </c>
      <c r="E95" s="312">
        <f>'9.1. sz. mell '!E95+'9.2. sz. mell '!E95+'9.3.. sz. mell'!E95</f>
        <v>2857635</v>
      </c>
    </row>
    <row r="96" spans="1:5" ht="12" customHeight="1">
      <c r="A96" s="455" t="s">
        <v>101</v>
      </c>
      <c r="B96" s="7" t="s">
        <v>139</v>
      </c>
      <c r="C96" s="312">
        <f>'9.1. sz. mell '!C96+'9.2. sz. mell '!C96+'9.3.. sz. mell'!C96</f>
        <v>27911898</v>
      </c>
      <c r="D96" s="312">
        <f>'9.1. sz. mell '!D96+'9.2. sz. mell '!D96+'9.3.. sz. mell'!D96</f>
        <v>2530804</v>
      </c>
      <c r="E96" s="312">
        <f>'9.1. sz. mell '!E96+'9.2. sz. mell '!E96+'9.3.. sz. mell'!E96</f>
        <v>30442702</v>
      </c>
    </row>
    <row r="97" spans="1:5" ht="12" customHeight="1">
      <c r="A97" s="455" t="s">
        <v>102</v>
      </c>
      <c r="B97" s="10" t="s">
        <v>183</v>
      </c>
      <c r="C97" s="312">
        <f>'9.1. sz. mell '!C97+'9.2. sz. mell '!C97+'9.3.. sz. mell'!C97</f>
        <v>4600000</v>
      </c>
      <c r="D97" s="312">
        <f>'9.1. sz. mell '!D97+'9.2. sz. mell '!D97+'9.3.. sz. mell'!D97</f>
        <v>84000</v>
      </c>
      <c r="E97" s="312">
        <f>'9.1. sz. mell '!E97+'9.2. sz. mell '!E97+'9.3.. sz. mell'!E97</f>
        <v>4684000</v>
      </c>
    </row>
    <row r="98" spans="1:5" ht="12" customHeight="1">
      <c r="A98" s="455" t="s">
        <v>112</v>
      </c>
      <c r="B98" s="18" t="s">
        <v>184</v>
      </c>
      <c r="C98" s="312">
        <f>'9.1. sz. mell '!C98+'9.2. sz. mell '!C98+'9.3.. sz. mell'!C98</f>
        <v>4420806</v>
      </c>
      <c r="D98" s="312">
        <f>'9.1. sz. mell '!D98+'9.2. sz. mell '!D98+'9.3.. sz. mell'!D98</f>
        <v>1833521</v>
      </c>
      <c r="E98" s="312">
        <f>'9.1. sz. mell '!E98+'9.2. sz. mell '!E98+'9.3.. sz. mell'!E98</f>
        <v>6254327</v>
      </c>
    </row>
    <row r="99" spans="1:5" ht="12" customHeight="1">
      <c r="A99" s="455" t="s">
        <v>103</v>
      </c>
      <c r="B99" s="7" t="s">
        <v>515</v>
      </c>
      <c r="C99" s="312">
        <f>'9.1. sz. mell '!C99+'9.2. sz. mell '!C99+'9.3.. sz. mell'!C99</f>
        <v>503100</v>
      </c>
      <c r="D99" s="312">
        <f>'9.1. sz. mell '!D99+'9.2. sz. mell '!D99+'9.3.. sz. mell'!D99</f>
        <v>1833521</v>
      </c>
      <c r="E99" s="312">
        <f>'9.1. sz. mell '!E99+'9.2. sz. mell '!E99+'9.3.. sz. mell'!E99</f>
        <v>2336621</v>
      </c>
    </row>
    <row r="100" spans="1:5" ht="12" customHeight="1">
      <c r="A100" s="455" t="s">
        <v>104</v>
      </c>
      <c r="B100" s="147" t="s">
        <v>445</v>
      </c>
      <c r="C100" s="312">
        <f>'9.1. sz. mell '!C100+'9.2. sz. mell '!C100+'9.3.. sz. mell'!C100</f>
        <v>0</v>
      </c>
      <c r="D100" s="312">
        <f>'9.1. sz. mell '!D100+'9.2. sz. mell '!D100+'9.3.. sz. mell'!D100</f>
        <v>0</v>
      </c>
      <c r="E100" s="312">
        <f>'9.1. sz. mell '!E100+'9.2. sz. mell '!E100+'9.3.. sz. mell'!E100</f>
        <v>0</v>
      </c>
    </row>
    <row r="101" spans="1:5" ht="12" customHeight="1">
      <c r="A101" s="455" t="s">
        <v>113</v>
      </c>
      <c r="B101" s="147" t="s">
        <v>444</v>
      </c>
      <c r="C101" s="312">
        <f>'9.1. sz. mell '!C101+'9.2. sz. mell '!C101+'9.3.. sz. mell'!C101</f>
        <v>0</v>
      </c>
      <c r="D101" s="312">
        <f>'9.1. sz. mell '!D101+'9.2. sz. mell '!D101+'9.3.. sz. mell'!D101</f>
        <v>0</v>
      </c>
      <c r="E101" s="312">
        <f>'9.1. sz. mell '!E101+'9.2. sz. mell '!E101+'9.3.. sz. mell'!E101</f>
        <v>0</v>
      </c>
    </row>
    <row r="102" spans="1:5" ht="12" customHeight="1">
      <c r="A102" s="455" t="s">
        <v>114</v>
      </c>
      <c r="B102" s="147" t="s">
        <v>353</v>
      </c>
      <c r="C102" s="312">
        <f>'9.1. sz. mell '!C102+'9.2. sz. mell '!C102+'9.3.. sz. mell'!C102</f>
        <v>0</v>
      </c>
      <c r="D102" s="312">
        <f>'9.1. sz. mell '!D102+'9.2. sz. mell '!D102+'9.3.. sz. mell'!D102</f>
        <v>0</v>
      </c>
      <c r="E102" s="312">
        <f>'9.1. sz. mell '!E102+'9.2. sz. mell '!E102+'9.3.. sz. mell'!E102</f>
        <v>0</v>
      </c>
    </row>
    <row r="103" spans="1:5" ht="12" customHeight="1">
      <c r="A103" s="455" t="s">
        <v>115</v>
      </c>
      <c r="B103" s="148" t="s">
        <v>354</v>
      </c>
      <c r="C103" s="312">
        <f>'9.1. sz. mell '!C103+'9.2. sz. mell '!C103+'9.3.. sz. mell'!C103</f>
        <v>2862706</v>
      </c>
      <c r="D103" s="312">
        <f>'9.1. sz. mell '!D103+'9.2. sz. mell '!D103+'9.3.. sz. mell'!D103</f>
        <v>0</v>
      </c>
      <c r="E103" s="312">
        <f>'9.1. sz. mell '!E103+'9.2. sz. mell '!E103+'9.3.. sz. mell'!E103</f>
        <v>2862706</v>
      </c>
    </row>
    <row r="104" spans="1:5" ht="12" customHeight="1">
      <c r="A104" s="455" t="s">
        <v>116</v>
      </c>
      <c r="B104" s="148" t="s">
        <v>355</v>
      </c>
      <c r="C104" s="312">
        <f>'9.1. sz. mell '!C104+'9.2. sz. mell '!C104+'9.3.. sz. mell'!C104</f>
        <v>0</v>
      </c>
      <c r="D104" s="312">
        <f>'9.1. sz. mell '!D104+'9.2. sz. mell '!D104+'9.3.. sz. mell'!D104</f>
        <v>0</v>
      </c>
      <c r="E104" s="312">
        <f>'9.1. sz. mell '!E104+'9.2. sz. mell '!E104+'9.3.. sz. mell'!E104</f>
        <v>0</v>
      </c>
    </row>
    <row r="105" spans="1:5" ht="12" customHeight="1">
      <c r="A105" s="455" t="s">
        <v>118</v>
      </c>
      <c r="B105" s="147" t="s">
        <v>356</v>
      </c>
      <c r="C105" s="312">
        <f>'9.1. sz. mell '!C105+'9.2. sz. mell '!C105+'9.3.. sz. mell'!C105</f>
        <v>0</v>
      </c>
      <c r="D105" s="312">
        <f>'9.1. sz. mell '!D105+'9.2. sz. mell '!D105+'9.3.. sz. mell'!D105</f>
        <v>0</v>
      </c>
      <c r="E105" s="312">
        <f>'9.1. sz. mell '!E105+'9.2. sz. mell '!E105+'9.3.. sz. mell'!E105</f>
        <v>0</v>
      </c>
    </row>
    <row r="106" spans="1:5" ht="12" customHeight="1">
      <c r="A106" s="455" t="s">
        <v>185</v>
      </c>
      <c r="B106" s="147" t="s">
        <v>357</v>
      </c>
      <c r="C106" s="312">
        <f>'9.1. sz. mell '!C106+'9.2. sz. mell '!C106+'9.3.. sz. mell'!C106</f>
        <v>0</v>
      </c>
      <c r="D106" s="312">
        <f>'9.1. sz. mell '!D106+'9.2. sz. mell '!D106+'9.3.. sz. mell'!D106</f>
        <v>0</v>
      </c>
      <c r="E106" s="312">
        <f>'9.1. sz. mell '!E106+'9.2. sz. mell '!E106+'9.3.. sz. mell'!E106</f>
        <v>0</v>
      </c>
    </row>
    <row r="107" spans="1:5" ht="12" customHeight="1">
      <c r="A107" s="455" t="s">
        <v>351</v>
      </c>
      <c r="B107" s="148" t="s">
        <v>358</v>
      </c>
      <c r="C107" s="312">
        <f>'9.1. sz. mell '!C107+'9.2. sz. mell '!C107+'9.3.. sz. mell'!C107</f>
        <v>0</v>
      </c>
      <c r="D107" s="312">
        <f>'9.1. sz. mell '!D107+'9.2. sz. mell '!D107+'9.3.. sz. mell'!D107</f>
        <v>0</v>
      </c>
      <c r="E107" s="312">
        <f>'9.1. sz. mell '!E107+'9.2. sz. mell '!E107+'9.3.. sz. mell'!E107</f>
        <v>0</v>
      </c>
    </row>
    <row r="108" spans="1:5" ht="12" customHeight="1">
      <c r="A108" s="463" t="s">
        <v>352</v>
      </c>
      <c r="B108" s="149" t="s">
        <v>359</v>
      </c>
      <c r="C108" s="312">
        <f>'9.1. sz. mell '!C108+'9.2. sz. mell '!C108+'9.3.. sz. mell'!C108</f>
        <v>0</v>
      </c>
      <c r="D108" s="312">
        <f>'9.1. sz. mell '!D108+'9.2. sz. mell '!D108+'9.3.. sz. mell'!D108</f>
        <v>0</v>
      </c>
      <c r="E108" s="312">
        <f>'9.1. sz. mell '!E108+'9.2. sz. mell '!E108+'9.3.. sz. mell'!E108</f>
        <v>0</v>
      </c>
    </row>
    <row r="109" spans="1:5" ht="12" customHeight="1">
      <c r="A109" s="455" t="s">
        <v>442</v>
      </c>
      <c r="B109" s="149" t="s">
        <v>360</v>
      </c>
      <c r="C109" s="312">
        <f>'9.1. sz. mell '!C109+'9.2. sz. mell '!C109+'9.3.. sz. mell'!C109</f>
        <v>0</v>
      </c>
      <c r="D109" s="312">
        <f>'9.1. sz. mell '!D109+'9.2. sz. mell '!D109+'9.3.. sz. mell'!D109</f>
        <v>0</v>
      </c>
      <c r="E109" s="312">
        <f>'9.1. sz. mell '!E109+'9.2. sz. mell '!E109+'9.3.. sz. mell'!E109</f>
        <v>0</v>
      </c>
    </row>
    <row r="110" spans="1:5" ht="12" customHeight="1">
      <c r="A110" s="455" t="s">
        <v>443</v>
      </c>
      <c r="B110" s="148" t="s">
        <v>361</v>
      </c>
      <c r="C110" s="312">
        <f>'9.1. sz. mell '!C110+'9.2. sz. mell '!C110+'9.3.. sz. mell'!C110</f>
        <v>1055000</v>
      </c>
      <c r="D110" s="312">
        <f>'9.1. sz. mell '!D110+'9.2. sz. mell '!D110+'9.3.. sz. mell'!D110</f>
        <v>0</v>
      </c>
      <c r="E110" s="312">
        <f>'9.1. sz. mell '!E110+'9.2. sz. mell '!E110+'9.3.. sz. mell'!E110</f>
        <v>1055000</v>
      </c>
    </row>
    <row r="111" spans="1:5" ht="12" customHeight="1">
      <c r="A111" s="455" t="s">
        <v>447</v>
      </c>
      <c r="B111" s="10" t="s">
        <v>51</v>
      </c>
      <c r="C111" s="312">
        <f>'9.1. sz. mell '!C111+'9.2. sz. mell '!C111+'9.3.. sz. mell'!C111</f>
        <v>25663935</v>
      </c>
      <c r="D111" s="312">
        <f>'9.1. sz. mell '!D111+'9.2. sz. mell '!D111+'9.3.. sz. mell'!D111</f>
        <v>-3415837</v>
      </c>
      <c r="E111" s="312">
        <f>'9.1. sz. mell '!E111+'9.2. sz. mell '!E111+'9.3.. sz. mell'!E111</f>
        <v>22248098</v>
      </c>
    </row>
    <row r="112" spans="1:5" ht="12" customHeight="1">
      <c r="A112" s="456" t="s">
        <v>448</v>
      </c>
      <c r="B112" s="7" t="s">
        <v>516</v>
      </c>
      <c r="C112" s="312">
        <f>'9.1. sz. mell '!C112+'9.2. sz. mell '!C112+'9.3.. sz. mell'!C112</f>
        <v>2317000</v>
      </c>
      <c r="D112" s="312">
        <f>'9.1. sz. mell '!D112+'9.2. sz. mell '!D112+'9.3.. sz. mell'!D112</f>
        <v>-1110446</v>
      </c>
      <c r="E112" s="312">
        <f>'9.1. sz. mell '!E112+'9.2. sz. mell '!E112+'9.3.. sz. mell'!E112</f>
        <v>1206554</v>
      </c>
    </row>
    <row r="113" spans="1:5" ht="12" customHeight="1" thickBot="1">
      <c r="A113" s="464" t="s">
        <v>449</v>
      </c>
      <c r="B113" s="150" t="s">
        <v>517</v>
      </c>
      <c r="C113" s="318">
        <f>'9.1. sz. mell '!C113+'9.2. sz. mell '!C113+'9.3.. sz. mell'!C113</f>
        <v>23346935</v>
      </c>
      <c r="D113" s="318">
        <f>'9.1. sz. mell '!D113+'9.2. sz. mell '!D113+'9.3.. sz. mell'!D113</f>
        <v>-2305391</v>
      </c>
      <c r="E113" s="318">
        <f>'9.1. sz. mell '!E113+'9.2. sz. mell '!E113+'9.3.. sz. mell'!E113</f>
        <v>21041544</v>
      </c>
    </row>
    <row r="114" spans="1:5" ht="12" customHeight="1" thickBot="1">
      <c r="A114" s="31" t="s">
        <v>20</v>
      </c>
      <c r="B114" s="26" t="s">
        <v>362</v>
      </c>
      <c r="C114" s="589">
        <f>'9.1. sz. mell '!C114+'9.2. sz. mell '!C114+'9.3.. sz. mell'!C114</f>
        <v>60424093</v>
      </c>
      <c r="D114" s="589">
        <f>'9.1. sz. mell '!D114+'9.2. sz. mell '!D114+'9.3.. sz. mell'!D114</f>
        <v>16836973</v>
      </c>
      <c r="E114" s="589">
        <f>'9.1. sz. mell '!E114+'9.2. sz. mell '!E114+'9.3.. sz. mell'!E114</f>
        <v>77261066</v>
      </c>
    </row>
    <row r="115" spans="1:5" ht="12" customHeight="1">
      <c r="A115" s="454" t="s">
        <v>105</v>
      </c>
      <c r="B115" s="7" t="s">
        <v>231</v>
      </c>
      <c r="C115" s="313">
        <f>'9.1. sz. mell '!C115+'9.2. sz. mell '!C115+'9.3.. sz. mell'!C115</f>
        <v>60424093</v>
      </c>
      <c r="D115" s="313">
        <f>'9.1. sz. mell '!D115+'9.2. sz. mell '!D115+'9.3.. sz. mell'!D115</f>
        <v>200008</v>
      </c>
      <c r="E115" s="313">
        <f>'9.1. sz. mell '!E115+'9.2. sz. mell '!E115+'9.3.. sz. mell'!E115</f>
        <v>60624101</v>
      </c>
    </row>
    <row r="116" spans="1:5" ht="12" customHeight="1">
      <c r="A116" s="454" t="s">
        <v>106</v>
      </c>
      <c r="B116" s="11" t="s">
        <v>366</v>
      </c>
      <c r="C116" s="312">
        <f>'9.1. sz. mell '!C116+'9.2. sz. mell '!C116+'9.3.. sz. mell'!C116</f>
        <v>60124093</v>
      </c>
      <c r="D116" s="312">
        <f>'9.1. sz. mell '!D116+'9.2. sz. mell '!D116+'9.3.. sz. mell'!D116</f>
        <v>8</v>
      </c>
      <c r="E116" s="312">
        <f>'9.1. sz. mell '!E116+'9.2. sz. mell '!E116+'9.3.. sz. mell'!E116</f>
        <v>60124101</v>
      </c>
    </row>
    <row r="117" spans="1:5" ht="12" customHeight="1">
      <c r="A117" s="454" t="s">
        <v>107</v>
      </c>
      <c r="B117" s="11" t="s">
        <v>186</v>
      </c>
      <c r="C117" s="312">
        <f>'9.1. sz. mell '!C117+'9.2. sz. mell '!C117+'9.3.. sz. mell'!C117</f>
        <v>0</v>
      </c>
      <c r="D117" s="312">
        <f>'9.1. sz. mell '!D117+'9.2. sz. mell '!D117+'9.3.. sz. mell'!D117</f>
        <v>16282480</v>
      </c>
      <c r="E117" s="312">
        <f>'9.1. sz. mell '!E117+'9.2. sz. mell '!E117+'9.3.. sz. mell'!E117</f>
        <v>16282480</v>
      </c>
    </row>
    <row r="118" spans="1:5" ht="12" customHeight="1">
      <c r="A118" s="454" t="s">
        <v>108</v>
      </c>
      <c r="B118" s="11" t="s">
        <v>367</v>
      </c>
      <c r="C118" s="312">
        <f>'9.1. sz. mell '!C118+'9.2. sz. mell '!C118+'9.3.. sz. mell'!C118</f>
        <v>0</v>
      </c>
      <c r="D118" s="312">
        <f>'9.1. sz. mell '!D118+'9.2. sz. mell '!D118+'9.3.. sz. mell'!D118</f>
        <v>16282480</v>
      </c>
      <c r="E118" s="312">
        <f>'9.1. sz. mell '!E118+'9.2. sz. mell '!E118+'9.3.. sz. mell'!E118</f>
        <v>16282480</v>
      </c>
    </row>
    <row r="119" spans="1:5" ht="12" customHeight="1">
      <c r="A119" s="454" t="s">
        <v>109</v>
      </c>
      <c r="B119" s="307" t="s">
        <v>233</v>
      </c>
      <c r="C119" s="312">
        <f>'9.1. sz. mell '!C119+'9.2. sz. mell '!C119+'9.3.. sz. mell'!C119</f>
        <v>0</v>
      </c>
      <c r="D119" s="312">
        <f>'9.1. sz. mell '!D119+'9.2. sz. mell '!D119+'9.3.. sz. mell'!D119</f>
        <v>354485</v>
      </c>
      <c r="E119" s="312">
        <f>'9.1. sz. mell '!E119+'9.2. sz. mell '!E119+'9.3.. sz. mell'!E119</f>
        <v>354485</v>
      </c>
    </row>
    <row r="120" spans="1:5" ht="12" customHeight="1">
      <c r="A120" s="454" t="s">
        <v>117</v>
      </c>
      <c r="B120" s="306" t="s">
        <v>432</v>
      </c>
      <c r="C120" s="312">
        <f>'9.1. sz. mell '!C120+'9.2. sz. mell '!C120+'9.3.. sz. mell'!C120</f>
        <v>0</v>
      </c>
      <c r="D120" s="312">
        <f>'9.1. sz. mell '!D120+'9.2. sz. mell '!D120+'9.3.. sz. mell'!D120</f>
        <v>0</v>
      </c>
      <c r="E120" s="312">
        <f>'9.1. sz. mell '!E120+'9.2. sz. mell '!E120+'9.3.. sz. mell'!E120</f>
        <v>0</v>
      </c>
    </row>
    <row r="121" spans="1:5" ht="12" customHeight="1">
      <c r="A121" s="454" t="s">
        <v>119</v>
      </c>
      <c r="B121" s="432" t="s">
        <v>372</v>
      </c>
      <c r="C121" s="312">
        <f>'9.1. sz. mell '!C121+'9.2. sz. mell '!C121+'9.3.. sz. mell'!C121</f>
        <v>0</v>
      </c>
      <c r="D121" s="312">
        <f>'9.1. sz. mell '!D121+'9.2. sz. mell '!D121+'9.3.. sz. mell'!D121</f>
        <v>0</v>
      </c>
      <c r="E121" s="312">
        <f>'9.1. sz. mell '!E121+'9.2. sz. mell '!E121+'9.3.. sz. mell'!E121</f>
        <v>0</v>
      </c>
    </row>
    <row r="122" spans="1:5" ht="12" customHeight="1">
      <c r="A122" s="454" t="s">
        <v>187</v>
      </c>
      <c r="B122" s="148" t="s">
        <v>355</v>
      </c>
      <c r="C122" s="312">
        <f>'9.1. sz. mell '!C122+'9.2. sz. mell '!C122+'9.3.. sz. mell'!C122</f>
        <v>0</v>
      </c>
      <c r="D122" s="312">
        <f>'9.1. sz. mell '!D122+'9.2. sz. mell '!D122+'9.3.. sz. mell'!D122</f>
        <v>0</v>
      </c>
      <c r="E122" s="312">
        <f>'9.1. sz. mell '!E122+'9.2. sz. mell '!E122+'9.3.. sz. mell'!E122</f>
        <v>0</v>
      </c>
    </row>
    <row r="123" spans="1:5" ht="12" customHeight="1">
      <c r="A123" s="454" t="s">
        <v>188</v>
      </c>
      <c r="B123" s="148" t="s">
        <v>371</v>
      </c>
      <c r="C123" s="312">
        <f>'9.1. sz. mell '!C123+'9.2. sz. mell '!C123+'9.3.. sz. mell'!C123</f>
        <v>0</v>
      </c>
      <c r="D123" s="312">
        <f>'9.1. sz. mell '!D123+'9.2. sz. mell '!D123+'9.3.. sz. mell'!D123</f>
        <v>0</v>
      </c>
      <c r="E123" s="312">
        <f>'9.1. sz. mell '!E123+'9.2. sz. mell '!E123+'9.3.. sz. mell'!E123</f>
        <v>0</v>
      </c>
    </row>
    <row r="124" spans="1:5" ht="12" customHeight="1">
      <c r="A124" s="454" t="s">
        <v>189</v>
      </c>
      <c r="B124" s="148" t="s">
        <v>370</v>
      </c>
      <c r="C124" s="312">
        <f>'9.1. sz. mell '!C124+'9.2. sz. mell '!C124+'9.3.. sz. mell'!C124</f>
        <v>0</v>
      </c>
      <c r="D124" s="312">
        <f>'9.1. sz. mell '!D124+'9.2. sz. mell '!D124+'9.3.. sz. mell'!D124</f>
        <v>0</v>
      </c>
      <c r="E124" s="312">
        <f>'9.1. sz. mell '!E124+'9.2. sz. mell '!E124+'9.3.. sz. mell'!E124</f>
        <v>0</v>
      </c>
    </row>
    <row r="125" spans="1:5" ht="12" customHeight="1">
      <c r="A125" s="454" t="s">
        <v>363</v>
      </c>
      <c r="B125" s="148" t="s">
        <v>358</v>
      </c>
      <c r="C125" s="312">
        <f>'9.1. sz. mell '!C125+'9.2. sz. mell '!C125+'9.3.. sz. mell'!C125</f>
        <v>0</v>
      </c>
      <c r="D125" s="312">
        <f>'9.1. sz. mell '!D125+'9.2. sz. mell '!D125+'9.3.. sz. mell'!D125</f>
        <v>0</v>
      </c>
      <c r="E125" s="312">
        <f>'9.1. sz. mell '!E125+'9.2. sz. mell '!E125+'9.3.. sz. mell'!E125</f>
        <v>0</v>
      </c>
    </row>
    <row r="126" spans="1:5" ht="12" customHeight="1">
      <c r="A126" s="454" t="s">
        <v>364</v>
      </c>
      <c r="B126" s="148" t="s">
        <v>369</v>
      </c>
      <c r="C126" s="312">
        <f>'9.1. sz. mell '!C126+'9.2. sz. mell '!C126+'9.3.. sz. mell'!C126</f>
        <v>0</v>
      </c>
      <c r="D126" s="312">
        <f>'9.1. sz. mell '!D126+'9.2. sz. mell '!D126+'9.3.. sz. mell'!D126</f>
        <v>0</v>
      </c>
      <c r="E126" s="312">
        <f>'9.1. sz. mell '!E126+'9.2. sz. mell '!E126+'9.3.. sz. mell'!E126</f>
        <v>0</v>
      </c>
    </row>
    <row r="127" spans="1:5" ht="12" customHeight="1" thickBot="1">
      <c r="A127" s="463" t="s">
        <v>365</v>
      </c>
      <c r="B127" s="148" t="s">
        <v>368</v>
      </c>
      <c r="C127" s="318">
        <f>'9.1. sz. mell '!C127+'9.2. sz. mell '!C127+'9.3.. sz. mell'!C127</f>
        <v>0</v>
      </c>
      <c r="D127" s="318">
        <f>'9.1. sz. mell '!D127+'9.2. sz. mell '!D127+'9.3.. sz. mell'!D127</f>
        <v>0</v>
      </c>
      <c r="E127" s="318">
        <f>'9.1. sz. mell '!E127+'9.2. sz. mell '!E127+'9.3.. sz. mell'!E127</f>
        <v>0</v>
      </c>
    </row>
    <row r="128" spans="1:5" ht="12" customHeight="1" thickBot="1">
      <c r="A128" s="31" t="s">
        <v>21</v>
      </c>
      <c r="B128" s="129" t="s">
        <v>452</v>
      </c>
      <c r="C128" s="589">
        <f>'9.1. sz. mell '!C128+'9.2. sz. mell '!C128+'9.3.. sz. mell'!C128</f>
        <v>136877210</v>
      </c>
      <c r="D128" s="589">
        <f>'9.1. sz. mell '!D128+'9.2. sz. mell '!D128+'9.3.. sz. mell'!D128</f>
        <v>24115919</v>
      </c>
      <c r="E128" s="589">
        <f>'9.1. sz. mell '!E128+'9.2. sz. mell '!E128+'9.3.. sz. mell'!E128</f>
        <v>160993129</v>
      </c>
    </row>
    <row r="129" spans="1:5" ht="12" customHeight="1" thickBot="1">
      <c r="A129" s="31" t="s">
        <v>22</v>
      </c>
      <c r="B129" s="129" t="s">
        <v>453</v>
      </c>
      <c r="C129" s="589">
        <f>'9.1. sz. mell '!C129+'9.2. sz. mell '!C129+'9.3.. sz. mell'!C129</f>
        <v>0</v>
      </c>
      <c r="D129" s="589">
        <f>'9.1. sz. mell '!D129+'9.2. sz. mell '!D129+'9.3.. sz. mell'!D129</f>
        <v>0</v>
      </c>
      <c r="E129" s="589">
        <f>'9.1. sz. mell '!E129+'9.2. sz. mell '!E129+'9.3.. sz. mell'!E129</f>
        <v>0</v>
      </c>
    </row>
    <row r="130" spans="1:5" s="100" customFormat="1" ht="12" customHeight="1">
      <c r="A130" s="454" t="s">
        <v>270</v>
      </c>
      <c r="B130" s="8" t="s">
        <v>521</v>
      </c>
      <c r="C130" s="313">
        <f>'9.1. sz. mell '!C130+'9.2. sz. mell '!C130+'9.3.. sz. mell'!C130</f>
        <v>0</v>
      </c>
      <c r="D130" s="313">
        <f>'9.1. sz. mell '!D130+'9.2. sz. mell '!D130+'9.3.. sz. mell'!D130</f>
        <v>0</v>
      </c>
      <c r="E130" s="313">
        <f>'9.1. sz. mell '!E130+'9.2. sz. mell '!E130+'9.3.. sz. mell'!E130</f>
        <v>0</v>
      </c>
    </row>
    <row r="131" spans="1:5" ht="12" customHeight="1">
      <c r="A131" s="454" t="s">
        <v>271</v>
      </c>
      <c r="B131" s="8" t="s">
        <v>461</v>
      </c>
      <c r="C131" s="312">
        <f>'9.1. sz. mell '!C131+'9.2. sz. mell '!C131+'9.3.. sz. mell'!C131</f>
        <v>0</v>
      </c>
      <c r="D131" s="312">
        <f>'9.1. sz. mell '!D131+'9.2. sz. mell '!D131+'9.3.. sz. mell'!D131</f>
        <v>0</v>
      </c>
      <c r="E131" s="312">
        <f>'9.1. sz. mell '!E131+'9.2. sz. mell '!E131+'9.3.. sz. mell'!E131</f>
        <v>0</v>
      </c>
    </row>
    <row r="132" spans="1:5" ht="12" customHeight="1" thickBot="1">
      <c r="A132" s="463" t="s">
        <v>272</v>
      </c>
      <c r="B132" s="6" t="s">
        <v>520</v>
      </c>
      <c r="C132" s="318">
        <f>'9.1. sz. mell '!C132+'9.2. sz. mell '!C132+'9.3.. sz. mell'!C132</f>
        <v>0</v>
      </c>
      <c r="D132" s="318">
        <f>'9.1. sz. mell '!D132+'9.2. sz. mell '!D132+'9.3.. sz. mell'!D132</f>
        <v>0</v>
      </c>
      <c r="E132" s="318">
        <f>'9.1. sz. mell '!E132+'9.2. sz. mell '!E132+'9.3.. sz. mell'!E132</f>
        <v>0</v>
      </c>
    </row>
    <row r="133" spans="1:5" ht="12" customHeight="1" thickBot="1">
      <c r="A133" s="31" t="s">
        <v>23</v>
      </c>
      <c r="B133" s="129" t="s">
        <v>454</v>
      </c>
      <c r="C133" s="589">
        <f>'9.1. sz. mell '!C133+'9.2. sz. mell '!C133+'9.3.. sz. mell'!C133</f>
        <v>0</v>
      </c>
      <c r="D133" s="589">
        <f>'9.1. sz. mell '!D133+'9.2. sz. mell '!D133+'9.3.. sz. mell'!D133</f>
        <v>0</v>
      </c>
      <c r="E133" s="589">
        <f>'9.1. sz. mell '!E133+'9.2. sz. mell '!E133+'9.3.. sz. mell'!E133</f>
        <v>0</v>
      </c>
    </row>
    <row r="134" spans="1:5" ht="12" customHeight="1">
      <c r="A134" s="454" t="s">
        <v>92</v>
      </c>
      <c r="B134" s="8" t="s">
        <v>463</v>
      </c>
      <c r="C134" s="313">
        <f>'9.1. sz. mell '!C134+'9.2. sz. mell '!C134+'9.3.. sz. mell'!C134</f>
        <v>0</v>
      </c>
      <c r="D134" s="313">
        <f>'9.1. sz. mell '!D134+'9.2. sz. mell '!D134+'9.3.. sz. mell'!D134</f>
        <v>0</v>
      </c>
      <c r="E134" s="313">
        <f>'9.1. sz. mell '!E134+'9.2. sz. mell '!E134+'9.3.. sz. mell'!E134</f>
        <v>0</v>
      </c>
    </row>
    <row r="135" spans="1:5" ht="12" customHeight="1">
      <c r="A135" s="454" t="s">
        <v>93</v>
      </c>
      <c r="B135" s="8" t="s">
        <v>455</v>
      </c>
      <c r="C135" s="312">
        <f>'9.1. sz. mell '!C135+'9.2. sz. mell '!C135+'9.3.. sz. mell'!C135</f>
        <v>0</v>
      </c>
      <c r="D135" s="312">
        <f>'9.1. sz. mell '!D135+'9.2. sz. mell '!D135+'9.3.. sz. mell'!D135</f>
        <v>0</v>
      </c>
      <c r="E135" s="312">
        <f>'9.1. sz. mell '!E135+'9.2. sz. mell '!E135+'9.3.. sz. mell'!E135</f>
        <v>0</v>
      </c>
    </row>
    <row r="136" spans="1:5" ht="12" customHeight="1">
      <c r="A136" s="454" t="s">
        <v>94</v>
      </c>
      <c r="B136" s="8" t="s">
        <v>456</v>
      </c>
      <c r="C136" s="312">
        <f>'9.1. sz. mell '!C136+'9.2. sz. mell '!C136+'9.3.. sz. mell'!C136</f>
        <v>0</v>
      </c>
      <c r="D136" s="312">
        <f>'9.1. sz. mell '!D136+'9.2. sz. mell '!D136+'9.3.. sz. mell'!D136</f>
        <v>0</v>
      </c>
      <c r="E136" s="312">
        <f>'9.1. sz. mell '!E136+'9.2. sz. mell '!E136+'9.3.. sz. mell'!E136</f>
        <v>0</v>
      </c>
    </row>
    <row r="137" spans="1:5" ht="12" customHeight="1">
      <c r="A137" s="454" t="s">
        <v>174</v>
      </c>
      <c r="B137" s="8" t="s">
        <v>519</v>
      </c>
      <c r="C137" s="312">
        <f>'9.1. sz. mell '!C137+'9.2. sz. mell '!C137+'9.3.. sz. mell'!C137</f>
        <v>0</v>
      </c>
      <c r="D137" s="312">
        <f>'9.1. sz. mell '!D137+'9.2. sz. mell '!D137+'9.3.. sz. mell'!D137</f>
        <v>0</v>
      </c>
      <c r="E137" s="312">
        <f>'9.1. sz. mell '!E137+'9.2. sz. mell '!E137+'9.3.. sz. mell'!E137</f>
        <v>0</v>
      </c>
    </row>
    <row r="138" spans="1:5" ht="12" customHeight="1">
      <c r="A138" s="454" t="s">
        <v>175</v>
      </c>
      <c r="B138" s="8" t="s">
        <v>458</v>
      </c>
      <c r="C138" s="312">
        <f>'9.1. sz. mell '!C138+'9.2. sz. mell '!C138+'9.3.. sz. mell'!C138</f>
        <v>0</v>
      </c>
      <c r="D138" s="312">
        <f>'9.1. sz. mell '!D138+'9.2. sz. mell '!D138+'9.3.. sz. mell'!D138</f>
        <v>0</v>
      </c>
      <c r="E138" s="312">
        <f>'9.1. sz. mell '!E138+'9.2. sz. mell '!E138+'9.3.. sz. mell'!E138</f>
        <v>0</v>
      </c>
    </row>
    <row r="139" spans="1:5" s="100" customFormat="1" ht="12" customHeight="1" thickBot="1">
      <c r="A139" s="463" t="s">
        <v>176</v>
      </c>
      <c r="B139" s="6" t="s">
        <v>459</v>
      </c>
      <c r="C139" s="318">
        <f>'9.1. sz. mell '!C139+'9.2. sz. mell '!C139+'9.3.. sz. mell'!C139</f>
        <v>0</v>
      </c>
      <c r="D139" s="318">
        <f>'9.1. sz. mell '!D139+'9.2. sz. mell '!D139+'9.3.. sz. mell'!D139</f>
        <v>0</v>
      </c>
      <c r="E139" s="318">
        <f>'9.1. sz. mell '!E139+'9.2. sz. mell '!E139+'9.3.. sz. mell'!E139</f>
        <v>0</v>
      </c>
    </row>
    <row r="140" spans="1:11" ht="12" customHeight="1" thickBot="1">
      <c r="A140" s="31" t="s">
        <v>24</v>
      </c>
      <c r="B140" s="129" t="s">
        <v>547</v>
      </c>
      <c r="C140" s="589">
        <f>'9.1. sz. mell '!C140+'9.2. sz. mell '!C140+'9.3.. sz. mell'!C140</f>
        <v>1075926</v>
      </c>
      <c r="D140" s="589">
        <f>'9.1. sz. mell '!D140+'9.2. sz. mell '!D140+'9.3.. sz. mell'!D140</f>
        <v>0</v>
      </c>
      <c r="E140" s="589">
        <f>'9.1. sz. mell '!E140+'9.2. sz. mell '!E140+'9.3.. sz. mell'!E140</f>
        <v>1075926</v>
      </c>
      <c r="K140" s="260"/>
    </row>
    <row r="141" spans="1:5" ht="12.75">
      <c r="A141" s="454" t="s">
        <v>95</v>
      </c>
      <c r="B141" s="8" t="s">
        <v>373</v>
      </c>
      <c r="C141" s="313">
        <f>'9.1. sz. mell '!C141+'9.2. sz. mell '!C141+'9.3.. sz. mell'!C141</f>
        <v>0</v>
      </c>
      <c r="D141" s="313">
        <f>'9.1. sz. mell '!D141+'9.2. sz. mell '!D141+'9.3.. sz. mell'!D141</f>
        <v>0</v>
      </c>
      <c r="E141" s="313">
        <f>'9.1. sz. mell '!E141+'9.2. sz. mell '!E141+'9.3.. sz. mell'!E141</f>
        <v>0</v>
      </c>
    </row>
    <row r="142" spans="1:5" ht="12" customHeight="1">
      <c r="A142" s="454" t="s">
        <v>96</v>
      </c>
      <c r="B142" s="8" t="s">
        <v>374</v>
      </c>
      <c r="C142" s="312">
        <f>'9.1. sz. mell '!C142+'9.2. sz. mell '!C142+'9.3.. sz. mell'!C142</f>
        <v>1075926</v>
      </c>
      <c r="D142" s="312">
        <f>'9.1. sz. mell '!D142+'9.2. sz. mell '!D142+'9.3.. sz. mell'!D142</f>
        <v>0</v>
      </c>
      <c r="E142" s="312">
        <f>'9.1. sz. mell '!E142+'9.2. sz. mell '!E142+'9.3.. sz. mell'!E142</f>
        <v>1075926</v>
      </c>
    </row>
    <row r="143" spans="1:5" ht="12" customHeight="1">
      <c r="A143" s="454" t="s">
        <v>290</v>
      </c>
      <c r="B143" s="8" t="s">
        <v>546</v>
      </c>
      <c r="C143" s="312">
        <f>'9.1. sz. mell '!C143+'9.2. sz. mell '!C143+'9.3.. sz. mell'!C143</f>
        <v>0</v>
      </c>
      <c r="D143" s="312">
        <f>'9.1. sz. mell '!D143+'9.2. sz. mell '!D143+'9.3.. sz. mell'!D143</f>
        <v>0</v>
      </c>
      <c r="E143" s="312">
        <f>'9.1. sz. mell '!E143+'9.2. sz. mell '!E143+'9.3.. sz. mell'!E143</f>
        <v>0</v>
      </c>
    </row>
    <row r="144" spans="1:5" s="100" customFormat="1" ht="12" customHeight="1">
      <c r="A144" s="454" t="s">
        <v>291</v>
      </c>
      <c r="B144" s="8" t="s">
        <v>468</v>
      </c>
      <c r="C144" s="312">
        <f>'9.1. sz. mell '!C144+'9.2. sz. mell '!C144+'9.3.. sz. mell'!C144</f>
        <v>0</v>
      </c>
      <c r="D144" s="312">
        <f>'9.1. sz. mell '!D144+'9.2. sz. mell '!D144+'9.3.. sz. mell'!D144</f>
        <v>0</v>
      </c>
      <c r="E144" s="312">
        <f>'9.1. sz. mell '!E144+'9.2. sz. mell '!E144+'9.3.. sz. mell'!E144</f>
        <v>0</v>
      </c>
    </row>
    <row r="145" spans="1:5" s="100" customFormat="1" ht="12" customHeight="1" thickBot="1">
      <c r="A145" s="463" t="s">
        <v>292</v>
      </c>
      <c r="B145" s="6" t="s">
        <v>393</v>
      </c>
      <c r="C145" s="318">
        <f>'9.1. sz. mell '!C145+'9.2. sz. mell '!C145+'9.3.. sz. mell'!C145</f>
        <v>0</v>
      </c>
      <c r="D145" s="318">
        <f>'9.1. sz. mell '!D145+'9.2. sz. mell '!D145+'9.3.. sz. mell'!D145</f>
        <v>0</v>
      </c>
      <c r="E145" s="318">
        <f>'9.1. sz. mell '!E145+'9.2. sz. mell '!E145+'9.3.. sz. mell'!E145</f>
        <v>0</v>
      </c>
    </row>
    <row r="146" spans="1:5" s="100" customFormat="1" ht="12" customHeight="1" thickBot="1">
      <c r="A146" s="31" t="s">
        <v>25</v>
      </c>
      <c r="B146" s="129" t="s">
        <v>469</v>
      </c>
      <c r="C146" s="589">
        <f>'9.1. sz. mell '!C146+'9.2. sz. mell '!C146+'9.3.. sz. mell'!C146</f>
        <v>0</v>
      </c>
      <c r="D146" s="589">
        <f>'9.1. sz. mell '!D146+'9.2. sz. mell '!D146+'9.3.. sz. mell'!D146</f>
        <v>0</v>
      </c>
      <c r="E146" s="589">
        <f>'9.1. sz. mell '!E146+'9.2. sz. mell '!E146+'9.3.. sz. mell'!E146</f>
        <v>0</v>
      </c>
    </row>
    <row r="147" spans="1:5" s="100" customFormat="1" ht="12" customHeight="1">
      <c r="A147" s="454" t="s">
        <v>97</v>
      </c>
      <c r="B147" s="8" t="s">
        <v>464</v>
      </c>
      <c r="C147" s="313">
        <f>'9.1. sz. mell '!C147+'9.2. sz. mell '!C147+'9.3.. sz. mell'!C147</f>
        <v>0</v>
      </c>
      <c r="D147" s="313">
        <f>'9.1. sz. mell '!D147+'9.2. sz. mell '!D147+'9.3.. sz. mell'!D147</f>
        <v>0</v>
      </c>
      <c r="E147" s="313">
        <f>'9.1. sz. mell '!E147+'9.2. sz. mell '!E147+'9.3.. sz. mell'!E147</f>
        <v>0</v>
      </c>
    </row>
    <row r="148" spans="1:5" s="100" customFormat="1" ht="12" customHeight="1">
      <c r="A148" s="454" t="s">
        <v>98</v>
      </c>
      <c r="B148" s="8" t="s">
        <v>471</v>
      </c>
      <c r="C148" s="312">
        <f>'9.1. sz. mell '!C148+'9.2. sz. mell '!C148+'9.3.. sz. mell'!C148</f>
        <v>0</v>
      </c>
      <c r="D148" s="312">
        <f>'9.1. sz. mell '!D148+'9.2. sz. mell '!D148+'9.3.. sz. mell'!D148</f>
        <v>0</v>
      </c>
      <c r="E148" s="312">
        <f>'9.1. sz. mell '!E148+'9.2. sz. mell '!E148+'9.3.. sz. mell'!E148</f>
        <v>0</v>
      </c>
    </row>
    <row r="149" spans="1:5" s="100" customFormat="1" ht="12" customHeight="1">
      <c r="A149" s="454" t="s">
        <v>302</v>
      </c>
      <c r="B149" s="8" t="s">
        <v>466</v>
      </c>
      <c r="C149" s="312">
        <f>'9.1. sz. mell '!C149+'9.2. sz. mell '!C149+'9.3.. sz. mell'!C149</f>
        <v>0</v>
      </c>
      <c r="D149" s="312">
        <f>'9.1. sz. mell '!D149+'9.2. sz. mell '!D149+'9.3.. sz. mell'!D149</f>
        <v>0</v>
      </c>
      <c r="E149" s="312">
        <f>'9.1. sz. mell '!E149+'9.2. sz. mell '!E149+'9.3.. sz. mell'!E149</f>
        <v>0</v>
      </c>
    </row>
    <row r="150" spans="1:5" s="100" customFormat="1" ht="12" customHeight="1">
      <c r="A150" s="454" t="s">
        <v>303</v>
      </c>
      <c r="B150" s="8" t="s">
        <v>522</v>
      </c>
      <c r="C150" s="312">
        <f>'9.1. sz. mell '!C150+'9.2. sz. mell '!C150+'9.3.. sz. mell'!C150</f>
        <v>0</v>
      </c>
      <c r="D150" s="312">
        <f>'9.1. sz. mell '!D150+'9.2. sz. mell '!D150+'9.3.. sz. mell'!D150</f>
        <v>0</v>
      </c>
      <c r="E150" s="312">
        <f>'9.1. sz. mell '!E150+'9.2. sz. mell '!E150+'9.3.. sz. mell'!E150</f>
        <v>0</v>
      </c>
    </row>
    <row r="151" spans="1:5" ht="12.75" customHeight="1" thickBot="1">
      <c r="A151" s="463" t="s">
        <v>470</v>
      </c>
      <c r="B151" s="6" t="s">
        <v>473</v>
      </c>
      <c r="C151" s="318">
        <f>'9.1. sz. mell '!C151+'9.2. sz. mell '!C151+'9.3.. sz. mell'!C151</f>
        <v>0</v>
      </c>
      <c r="D151" s="318">
        <f>'9.1. sz. mell '!D151+'9.2. sz. mell '!D151+'9.3.. sz. mell'!D151</f>
        <v>0</v>
      </c>
      <c r="E151" s="318">
        <f>'9.1. sz. mell '!E151+'9.2. sz. mell '!E151+'9.3.. sz. mell'!E151</f>
        <v>0</v>
      </c>
    </row>
    <row r="152" spans="1:5" ht="12.75" customHeight="1" thickBot="1">
      <c r="A152" s="509" t="s">
        <v>26</v>
      </c>
      <c r="B152" s="129" t="s">
        <v>474</v>
      </c>
      <c r="C152" s="589">
        <f>'9.1. sz. mell '!C152+'9.2. sz. mell '!C152+'9.3.. sz. mell'!C152</f>
        <v>0</v>
      </c>
      <c r="D152" s="589">
        <f>'9.1. sz. mell '!D152+'9.2. sz. mell '!D152+'9.3.. sz. mell'!D152</f>
        <v>0</v>
      </c>
      <c r="E152" s="589">
        <f>'9.1. sz. mell '!E152+'9.2. sz. mell '!E152+'9.3.. sz. mell'!E152</f>
        <v>0</v>
      </c>
    </row>
    <row r="153" spans="1:5" ht="12.75" customHeight="1" thickBot="1">
      <c r="A153" s="509" t="s">
        <v>27</v>
      </c>
      <c r="B153" s="129" t="s">
        <v>475</v>
      </c>
      <c r="C153" s="589">
        <f>'9.1. sz. mell '!C153+'9.2. sz. mell '!C153+'9.3.. sz. mell'!C153</f>
        <v>0</v>
      </c>
      <c r="D153" s="589">
        <f>'9.1. sz. mell '!D153+'9.2. sz. mell '!D153+'9.3.. sz. mell'!D153</f>
        <v>0</v>
      </c>
      <c r="E153" s="589">
        <f>'9.1. sz. mell '!E153+'9.2. sz. mell '!E153+'9.3.. sz. mell'!E153</f>
        <v>0</v>
      </c>
    </row>
    <row r="154" spans="1:5" ht="12" customHeight="1" thickBot="1">
      <c r="A154" s="31" t="s">
        <v>28</v>
      </c>
      <c r="B154" s="129" t="s">
        <v>477</v>
      </c>
      <c r="C154" s="313">
        <f>'9.1. sz. mell '!C154+'9.2. sz. mell '!C154+'9.3.. sz. mell'!C154</f>
        <v>1075926</v>
      </c>
      <c r="D154" s="313">
        <f>'9.1. sz. mell '!D154+'9.2. sz. mell '!D154+'9.3.. sz. mell'!D154</f>
        <v>0</v>
      </c>
      <c r="E154" s="313">
        <f>'9.1. sz. mell '!E154+'9.2. sz. mell '!E154+'9.3.. sz. mell'!E154</f>
        <v>1075926</v>
      </c>
    </row>
    <row r="155" spans="1:5" ht="15" customHeight="1" thickBot="1">
      <c r="A155" s="465" t="s">
        <v>29</v>
      </c>
      <c r="B155" s="399" t="s">
        <v>476</v>
      </c>
      <c r="C155" s="446">
        <f>+C128+C154</f>
        <v>137953136</v>
      </c>
      <c r="D155" s="446">
        <f>+D128+D154</f>
        <v>24115919</v>
      </c>
      <c r="E155" s="446">
        <f>+E128+E154</f>
        <v>162069055</v>
      </c>
    </row>
    <row r="156" spans="1:5" ht="13.5" thickBot="1">
      <c r="A156" s="407"/>
      <c r="B156" s="408"/>
      <c r="C156" s="409"/>
      <c r="D156" s="409"/>
      <c r="E156" s="409"/>
    </row>
    <row r="157" spans="1:5" ht="15" customHeight="1" thickBot="1">
      <c r="A157" s="258" t="s">
        <v>523</v>
      </c>
      <c r="B157" s="259"/>
      <c r="C157" s="126">
        <v>2</v>
      </c>
      <c r="D157" s="126">
        <v>2</v>
      </c>
      <c r="E157" s="126">
        <v>2</v>
      </c>
    </row>
    <row r="158" spans="1:5" ht="15" customHeight="1" thickBot="1">
      <c r="A158" s="687" t="s">
        <v>634</v>
      </c>
      <c r="B158" s="688"/>
      <c r="C158" s="126">
        <v>2</v>
      </c>
      <c r="D158" s="126">
        <v>2</v>
      </c>
      <c r="E158" s="126">
        <v>2</v>
      </c>
    </row>
    <row r="159" spans="1:5" ht="14.25" customHeight="1" thickBot="1">
      <c r="A159" s="258" t="s">
        <v>205</v>
      </c>
      <c r="B159" s="259"/>
      <c r="C159" s="126">
        <v>5</v>
      </c>
      <c r="D159" s="126">
        <v>5</v>
      </c>
      <c r="E159" s="126">
        <v>5</v>
      </c>
    </row>
  </sheetData>
  <sheetProtection formatCells="0"/>
  <mergeCells count="6">
    <mergeCell ref="A92:E92"/>
    <mergeCell ref="C1:E1"/>
    <mergeCell ref="B2:D2"/>
    <mergeCell ref="B3:D3"/>
    <mergeCell ref="C4:E4"/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Footer>&amp;CMódosította az 9/2019 (IX.24.) sz. önkormányzati rendelet, hatályos 2019 szeptember 25-től</oddFooter>
  </headerFooter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112">
      <selection activeCell="C157" sqref="C157:E159"/>
    </sheetView>
  </sheetViews>
  <sheetFormatPr defaultColWidth="9.00390625" defaultRowHeight="12.75"/>
  <cols>
    <col min="1" max="1" width="19.50390625" style="410" customWidth="1"/>
    <col min="2" max="2" width="74.375" style="411" customWidth="1"/>
    <col min="3" max="3" width="16.125" style="412" customWidth="1"/>
    <col min="4" max="4" width="13.375" style="2" customWidth="1"/>
    <col min="5" max="5" width="15.00390625" style="2" customWidth="1"/>
    <col min="6" max="16384" width="9.375" style="2" customWidth="1"/>
  </cols>
  <sheetData>
    <row r="1" spans="1:5" s="630" customFormat="1" ht="16.5" customHeight="1" thickBot="1">
      <c r="A1" s="629"/>
      <c r="B1" s="625" t="s">
        <v>620</v>
      </c>
      <c r="C1" s="689" t="str">
        <f>'9.2. sz. mell '!C1:E1</f>
        <v>a 4/2019 (III. 11) sz önkormányzati rendelethez</v>
      </c>
      <c r="D1" s="689"/>
      <c r="E1" s="689"/>
    </row>
    <row r="2" spans="1:5" s="96" customFormat="1" ht="21" customHeight="1">
      <c r="A2" s="427" t="s">
        <v>62</v>
      </c>
      <c r="B2" s="680" t="s">
        <v>227</v>
      </c>
      <c r="C2" s="681"/>
      <c r="D2" s="682"/>
      <c r="E2" s="372" t="s">
        <v>55</v>
      </c>
    </row>
    <row r="3" spans="1:5" s="96" customFormat="1" ht="16.5" thickBot="1">
      <c r="A3" s="238" t="s">
        <v>202</v>
      </c>
      <c r="B3" s="683" t="s">
        <v>433</v>
      </c>
      <c r="C3" s="684"/>
      <c r="D3" s="685"/>
      <c r="E3" s="508" t="s">
        <v>60</v>
      </c>
    </row>
    <row r="4" spans="1:5" s="97" customFormat="1" ht="15.75" customHeight="1" thickBot="1">
      <c r="A4" s="239"/>
      <c r="B4" s="239"/>
      <c r="C4" s="686" t="str">
        <f>'9. sz. mell'!C4</f>
        <v>Forintban!</v>
      </c>
      <c r="D4" s="686"/>
      <c r="E4" s="686"/>
    </row>
    <row r="5" spans="1:5" ht="24.75" thickBot="1">
      <c r="A5" s="428" t="s">
        <v>204</v>
      </c>
      <c r="B5" s="241" t="s">
        <v>569</v>
      </c>
      <c r="C5" s="242" t="str">
        <f>'9. sz. mell'!C5</f>
        <v>2019  évi előirányzat</v>
      </c>
      <c r="D5" s="242" t="str">
        <f>'9. sz. mell'!D5</f>
        <v>3. sz módosítás</v>
      </c>
      <c r="E5" s="242" t="str">
        <f>'9. sz. mell'!E5</f>
        <v>2. sz módosítás utáni</v>
      </c>
    </row>
    <row r="6" spans="1:5" s="70" customFormat="1" ht="12.7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26899140</v>
      </c>
      <c r="D8" s="310">
        <f>+D9+D10+D11+D12+D13+D14</f>
        <v>55360</v>
      </c>
      <c r="E8" s="310">
        <f>+E9+E10+E11+E12+E13+E14</f>
        <v>26954500</v>
      </c>
    </row>
    <row r="9" spans="1:5" s="98" customFormat="1" ht="12" customHeight="1">
      <c r="A9" s="454" t="s">
        <v>99</v>
      </c>
      <c r="B9" s="436" t="s">
        <v>255</v>
      </c>
      <c r="C9" s="313">
        <f>'1.1.sz.mell '!C9</f>
        <v>19274700</v>
      </c>
      <c r="D9" s="313">
        <f>'1.1.sz.mell '!D9</f>
        <v>0</v>
      </c>
      <c r="E9" s="313">
        <f>'1.1.sz.mell '!E9</f>
        <v>19274700</v>
      </c>
    </row>
    <row r="10" spans="1:5" s="99" customFormat="1" ht="12" customHeight="1">
      <c r="A10" s="455" t="s">
        <v>100</v>
      </c>
      <c r="B10" s="437" t="s">
        <v>256</v>
      </c>
      <c r="C10" s="313">
        <f>'1.1.sz.mell '!C10</f>
        <v>0</v>
      </c>
      <c r="D10" s="313">
        <f>'1.1.sz.mell '!D10</f>
        <v>0</v>
      </c>
      <c r="E10" s="313">
        <f>'1.1.sz.mell 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'1.1.sz.mell '!C11</f>
        <v>5824440</v>
      </c>
      <c r="D11" s="313">
        <f>'1.1.sz.mell '!D11</f>
        <v>0</v>
      </c>
      <c r="E11" s="313">
        <f>'1.1.sz.mell '!E11</f>
        <v>5824440</v>
      </c>
    </row>
    <row r="12" spans="1:5" s="99" customFormat="1" ht="12" customHeight="1">
      <c r="A12" s="455" t="s">
        <v>102</v>
      </c>
      <c r="B12" s="437" t="s">
        <v>258</v>
      </c>
      <c r="C12" s="313">
        <f>'1.1.sz.mell '!C12</f>
        <v>1800000</v>
      </c>
      <c r="D12" s="313">
        <f>'1.1.sz.mell '!D12</f>
        <v>0</v>
      </c>
      <c r="E12" s="313">
        <f>'1.1.sz.mell '!E12</f>
        <v>1800000</v>
      </c>
    </row>
    <row r="13" spans="1:5" s="99" customFormat="1" ht="12" customHeight="1">
      <c r="A13" s="455" t="s">
        <v>147</v>
      </c>
      <c r="B13" s="437" t="s">
        <v>510</v>
      </c>
      <c r="C13" s="313">
        <f>'1.1.sz.mell '!C13</f>
        <v>0</v>
      </c>
      <c r="D13" s="313">
        <f>'1.1.sz.mell '!D13</f>
        <v>0</v>
      </c>
      <c r="E13" s="313">
        <f>'1.1.sz.mell '!E13</f>
        <v>0</v>
      </c>
    </row>
    <row r="14" spans="1:5" s="98" customFormat="1" ht="12" customHeight="1" thickBot="1">
      <c r="A14" s="456" t="s">
        <v>103</v>
      </c>
      <c r="B14" s="438" t="s">
        <v>437</v>
      </c>
      <c r="C14" s="313">
        <f>'1.1.sz.mell '!C14</f>
        <v>0</v>
      </c>
      <c r="D14" s="313">
        <f>'1.1.sz.mell '!D14</f>
        <v>55360</v>
      </c>
      <c r="E14" s="313">
        <f>'1.1.sz.mell '!E14</f>
        <v>55360</v>
      </c>
    </row>
    <row r="15" spans="1:5" s="98" customFormat="1" ht="12" customHeight="1" thickBot="1">
      <c r="A15" s="31" t="s">
        <v>20</v>
      </c>
      <c r="B15" s="305" t="s">
        <v>259</v>
      </c>
      <c r="C15" s="310">
        <f>+C16+C17+C18+C19+C20</f>
        <v>4512188</v>
      </c>
      <c r="D15" s="310">
        <f>+D16+D17+D18+D19+D20</f>
        <v>6682603</v>
      </c>
      <c r="E15" s="310">
        <f>+E16+E17+E18+E19+E20</f>
        <v>11194791</v>
      </c>
    </row>
    <row r="16" spans="1:5" s="98" customFormat="1" ht="12" customHeight="1">
      <c r="A16" s="454" t="s">
        <v>105</v>
      </c>
      <c r="B16" s="436" t="s">
        <v>260</v>
      </c>
      <c r="C16" s="313">
        <f>'1.1.sz.mell '!C16</f>
        <v>0</v>
      </c>
      <c r="D16" s="313">
        <f>'1.1.sz.mell '!D16</f>
        <v>0</v>
      </c>
      <c r="E16" s="313">
        <f>'1.1.sz.mell 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'1.1.sz.mell '!C17</f>
        <v>0</v>
      </c>
      <c r="D17" s="313">
        <f>'1.1.sz.mell '!D17</f>
        <v>0</v>
      </c>
      <c r="E17" s="313">
        <f>'1.1.sz.mell 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'1.1.sz.mell '!C18</f>
        <v>0</v>
      </c>
      <c r="D18" s="313">
        <f>'1.1.sz.mell '!D18</f>
        <v>0</v>
      </c>
      <c r="E18" s="313">
        <f>'1.1.sz.mell 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'1.1.sz.mell '!C19</f>
        <v>0</v>
      </c>
      <c r="D19" s="313">
        <f>'1.1.sz.mell '!D19</f>
        <v>0</v>
      </c>
      <c r="E19" s="313">
        <f>'1.1.sz.mell 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'1.1.sz.mell '!C20</f>
        <v>4512188</v>
      </c>
      <c r="D20" s="313">
        <f>'1.1.sz.mell '!D20</f>
        <v>6682603</v>
      </c>
      <c r="E20" s="313">
        <f>'1.1.sz.mell '!E20</f>
        <v>11194791</v>
      </c>
    </row>
    <row r="21" spans="1:5" s="99" customFormat="1" ht="12" customHeight="1" thickBot="1">
      <c r="A21" s="456" t="s">
        <v>117</v>
      </c>
      <c r="B21" s="438" t="s">
        <v>263</v>
      </c>
      <c r="C21" s="313">
        <f>'1.1.sz.mell '!C21</f>
        <v>3170000</v>
      </c>
      <c r="D21" s="313">
        <f>'1.1.sz.mell '!D21</f>
        <v>1018228</v>
      </c>
      <c r="E21" s="313">
        <f>'1.1.sz.mell '!E21</f>
        <v>4188228</v>
      </c>
    </row>
    <row r="22" spans="1:5" s="99" customFormat="1" ht="12" customHeight="1" thickBot="1">
      <c r="A22" s="31" t="s">
        <v>21</v>
      </c>
      <c r="B22" s="20" t="s">
        <v>264</v>
      </c>
      <c r="C22" s="310">
        <f>+C23+C24+C25+C26+C27</f>
        <v>3097856</v>
      </c>
      <c r="D22" s="310">
        <f>+D23+D24+D25+D26+D27</f>
        <v>16186866</v>
      </c>
      <c r="E22" s="310">
        <f>+E23+E24+E25+E26+E27</f>
        <v>19284722</v>
      </c>
    </row>
    <row r="23" spans="1:5" s="99" customFormat="1" ht="12" customHeight="1">
      <c r="A23" s="454" t="s">
        <v>88</v>
      </c>
      <c r="B23" s="436" t="s">
        <v>265</v>
      </c>
      <c r="C23" s="313">
        <f>'1.1.sz.mell '!C23</f>
        <v>0</v>
      </c>
      <c r="D23" s="313">
        <f>'1.1.sz.mell '!D23</f>
        <v>0</v>
      </c>
      <c r="E23" s="313">
        <f>'1.1.sz.mell 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'1.1.sz.mell '!C24</f>
        <v>0</v>
      </c>
      <c r="D24" s="313">
        <f>'1.1.sz.mell '!D24</f>
        <v>0</v>
      </c>
      <c r="E24" s="313">
        <f>'1.1.sz.mell 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'1.1.sz.mell '!C25</f>
        <v>0</v>
      </c>
      <c r="D25" s="313">
        <f>'1.1.sz.mell '!D25</f>
        <v>0</v>
      </c>
      <c r="E25" s="313">
        <f>'1.1.sz.mell 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'1.1.sz.mell '!C26</f>
        <v>0</v>
      </c>
      <c r="D26" s="313">
        <f>'1.1.sz.mell '!D26</f>
        <v>0</v>
      </c>
      <c r="E26" s="313">
        <f>'1.1.sz.mell 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'1.1.sz.mell '!C27</f>
        <v>3097856</v>
      </c>
      <c r="D27" s="313">
        <f>'1.1.sz.mell '!D27</f>
        <v>16186866</v>
      </c>
      <c r="E27" s="313">
        <f>'1.1.sz.mell '!E27</f>
        <v>19284722</v>
      </c>
    </row>
    <row r="28" spans="1:5" s="99" customFormat="1" ht="12" customHeight="1" thickBot="1">
      <c r="A28" s="456" t="s">
        <v>171</v>
      </c>
      <c r="B28" s="438" t="s">
        <v>268</v>
      </c>
      <c r="C28" s="313">
        <f>'1.1.sz.mell '!C28</f>
        <v>0</v>
      </c>
      <c r="D28" s="313">
        <f>'1.1.sz.mell '!D28</f>
        <v>0</v>
      </c>
      <c r="E28" s="313">
        <f>'1.1.sz.mell '!E28</f>
        <v>0</v>
      </c>
    </row>
    <row r="29" spans="1:5" s="99" customFormat="1" ht="12" customHeight="1" thickBot="1">
      <c r="A29" s="31" t="s">
        <v>172</v>
      </c>
      <c r="B29" s="20" t="s">
        <v>566</v>
      </c>
      <c r="C29" s="316">
        <f>SUM(C30:C36)</f>
        <v>6460000</v>
      </c>
      <c r="D29" s="316">
        <f>SUM(D30:D36)</f>
        <v>0</v>
      </c>
      <c r="E29" s="316">
        <f>SUM(E30:E36)</f>
        <v>6460000</v>
      </c>
    </row>
    <row r="30" spans="1:5" s="99" customFormat="1" ht="12" customHeight="1">
      <c r="A30" s="454" t="s">
        <v>270</v>
      </c>
      <c r="B30" s="436" t="s">
        <v>561</v>
      </c>
      <c r="C30" s="313">
        <f>'1.1.sz.mell '!C30</f>
        <v>2050000</v>
      </c>
      <c r="D30" s="313">
        <f>'1.1.sz.mell '!D30</f>
        <v>0</v>
      </c>
      <c r="E30" s="313">
        <f>'1.1.sz.mell '!E30</f>
        <v>2050000</v>
      </c>
    </row>
    <row r="31" spans="1:5" s="99" customFormat="1" ht="12" customHeight="1">
      <c r="A31" s="455" t="s">
        <v>271</v>
      </c>
      <c r="B31" s="437" t="s">
        <v>562</v>
      </c>
      <c r="C31" s="313">
        <f>'1.1.sz.mell '!C31</f>
        <v>0</v>
      </c>
      <c r="D31" s="313">
        <f>'1.1.sz.mell '!D31</f>
        <v>0</v>
      </c>
      <c r="E31" s="313">
        <f>'1.1.sz.mell 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'1.1.sz.mell '!C32</f>
        <v>3000000</v>
      </c>
      <c r="D32" s="313">
        <f>'1.1.sz.mell '!D32</f>
        <v>0</v>
      </c>
      <c r="E32" s="313">
        <f>'1.1.sz.mell '!E32</f>
        <v>3000000</v>
      </c>
    </row>
    <row r="33" spans="1:5" s="99" customFormat="1" ht="12" customHeight="1">
      <c r="A33" s="455" t="s">
        <v>273</v>
      </c>
      <c r="B33" s="437" t="s">
        <v>564</v>
      </c>
      <c r="C33" s="313">
        <f>'1.1.sz.mell '!C33</f>
        <v>10000</v>
      </c>
      <c r="D33" s="313">
        <f>'1.1.sz.mell '!D33</f>
        <v>0</v>
      </c>
      <c r="E33" s="313">
        <f>'1.1.sz.mell '!E33</f>
        <v>10000</v>
      </c>
    </row>
    <row r="34" spans="1:5" s="99" customFormat="1" ht="12" customHeight="1">
      <c r="A34" s="455" t="s">
        <v>558</v>
      </c>
      <c r="B34" s="437" t="s">
        <v>274</v>
      </c>
      <c r="C34" s="313">
        <f>'1.1.sz.mell '!C34</f>
        <v>1300000</v>
      </c>
      <c r="D34" s="313">
        <f>'1.1.sz.mell '!D34</f>
        <v>0</v>
      </c>
      <c r="E34" s="313">
        <f>'1.1.sz.mell '!E34</f>
        <v>1300000</v>
      </c>
    </row>
    <row r="35" spans="1:5" s="99" customFormat="1" ht="12" customHeight="1">
      <c r="A35" s="455" t="s">
        <v>559</v>
      </c>
      <c r="B35" s="437" t="s">
        <v>275</v>
      </c>
      <c r="C35" s="313">
        <f>'1.1.sz.mell '!C35</f>
        <v>0</v>
      </c>
      <c r="D35" s="313">
        <f>'1.1.sz.mell '!D35</f>
        <v>0</v>
      </c>
      <c r="E35" s="313">
        <f>'1.1.sz.mell '!E35</f>
        <v>0</v>
      </c>
    </row>
    <row r="36" spans="1:5" s="99" customFormat="1" ht="12" customHeight="1" thickBot="1">
      <c r="A36" s="456" t="s">
        <v>560</v>
      </c>
      <c r="B36" s="533" t="s">
        <v>276</v>
      </c>
      <c r="C36" s="313">
        <f>'1.1.sz.mell '!C36</f>
        <v>100000</v>
      </c>
      <c r="D36" s="313">
        <f>'1.1.sz.mell '!D36</f>
        <v>0</v>
      </c>
      <c r="E36" s="313">
        <f>'1.1.sz.mell '!E36</f>
        <v>100000</v>
      </c>
    </row>
    <row r="37" spans="1:5" s="99" customFormat="1" ht="12" customHeight="1" thickBot="1">
      <c r="A37" s="31" t="s">
        <v>23</v>
      </c>
      <c r="B37" s="20" t="s">
        <v>438</v>
      </c>
      <c r="C37" s="310">
        <f>SUM(C38:C48)</f>
        <v>6035005</v>
      </c>
      <c r="D37" s="310">
        <f>SUM(D38:D48)</f>
        <v>0</v>
      </c>
      <c r="E37" s="310">
        <f>SUM(E38:E48)</f>
        <v>6035005</v>
      </c>
    </row>
    <row r="38" spans="1:5" s="99" customFormat="1" ht="12" customHeight="1">
      <c r="A38" s="454" t="s">
        <v>92</v>
      </c>
      <c r="B38" s="436" t="s">
        <v>279</v>
      </c>
      <c r="C38" s="313">
        <f>'1.1.sz.mell '!C38</f>
        <v>0</v>
      </c>
      <c r="D38" s="313">
        <f>'1.1.sz.mell '!D38</f>
        <v>0</v>
      </c>
      <c r="E38" s="313">
        <f>'1.1.sz.mell 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'1.1.sz.mell '!C39</f>
        <v>8000</v>
      </c>
      <c r="D39" s="313">
        <f>'1.1.sz.mell '!D39</f>
        <v>0</v>
      </c>
      <c r="E39" s="313">
        <f>'1.1.sz.mell '!E39</f>
        <v>8000</v>
      </c>
    </row>
    <row r="40" spans="1:5" s="99" customFormat="1" ht="12" customHeight="1">
      <c r="A40" s="455" t="s">
        <v>94</v>
      </c>
      <c r="B40" s="437" t="s">
        <v>281</v>
      </c>
      <c r="C40" s="313">
        <f>'1.1.sz.mell '!C40</f>
        <v>144175</v>
      </c>
      <c r="D40" s="313">
        <f>'1.1.sz.mell '!D40</f>
        <v>0</v>
      </c>
      <c r="E40" s="313">
        <f>'1.1.sz.mell '!E40</f>
        <v>144175</v>
      </c>
    </row>
    <row r="41" spans="1:5" s="99" customFormat="1" ht="12" customHeight="1">
      <c r="A41" s="455" t="s">
        <v>174</v>
      </c>
      <c r="B41" s="437" t="s">
        <v>282</v>
      </c>
      <c r="C41" s="313">
        <f>'1.1.sz.mell '!C41</f>
        <v>5277830</v>
      </c>
      <c r="D41" s="313">
        <f>'1.1.sz.mell '!D41</f>
        <v>0</v>
      </c>
      <c r="E41" s="313">
        <f>'1.1.sz.mell '!E41</f>
        <v>5277830</v>
      </c>
    </row>
    <row r="42" spans="1:5" s="99" customFormat="1" ht="12" customHeight="1">
      <c r="A42" s="455" t="s">
        <v>175</v>
      </c>
      <c r="B42" s="437" t="s">
        <v>283</v>
      </c>
      <c r="C42" s="313">
        <f>'1.1.sz.mell '!C42</f>
        <v>600000</v>
      </c>
      <c r="D42" s="313">
        <f>'1.1.sz.mell '!D42</f>
        <v>0</v>
      </c>
      <c r="E42" s="313">
        <f>'1.1.sz.mell '!E42</f>
        <v>600000</v>
      </c>
    </row>
    <row r="43" spans="1:5" s="99" customFormat="1" ht="12" customHeight="1">
      <c r="A43" s="455" t="s">
        <v>176</v>
      </c>
      <c r="B43" s="437" t="s">
        <v>284</v>
      </c>
      <c r="C43" s="313">
        <f>'1.1.sz.mell '!C43</f>
        <v>0</v>
      </c>
      <c r="D43" s="313">
        <f>'1.1.sz.mell '!D43</f>
        <v>0</v>
      </c>
      <c r="E43" s="313">
        <f>'1.1.sz.mell 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'1.1.sz.mell '!C44</f>
        <v>0</v>
      </c>
      <c r="D44" s="313">
        <f>'1.1.sz.mell '!D44</f>
        <v>0</v>
      </c>
      <c r="E44" s="313">
        <f>'1.1.sz.mell '!E44</f>
        <v>0</v>
      </c>
    </row>
    <row r="45" spans="1:5" s="99" customFormat="1" ht="12" customHeight="1">
      <c r="A45" s="455" t="s">
        <v>178</v>
      </c>
      <c r="B45" s="437" t="s">
        <v>565</v>
      </c>
      <c r="C45" s="313">
        <f>'1.1.sz.mell '!C45</f>
        <v>5000</v>
      </c>
      <c r="D45" s="313">
        <f>'1.1.sz.mell '!D45</f>
        <v>0</v>
      </c>
      <c r="E45" s="313">
        <f>'1.1.sz.mell '!E45</f>
        <v>5000</v>
      </c>
    </row>
    <row r="46" spans="1:5" s="99" customFormat="1" ht="12" customHeight="1">
      <c r="A46" s="455" t="s">
        <v>277</v>
      </c>
      <c r="B46" s="437" t="s">
        <v>287</v>
      </c>
      <c r="C46" s="313">
        <f>'1.1.sz.mell '!C46</f>
        <v>0</v>
      </c>
      <c r="D46" s="313">
        <f>'1.1.sz.mell '!D46</f>
        <v>0</v>
      </c>
      <c r="E46" s="313">
        <f>'1.1.sz.mell 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'1.1.sz.mell '!C47</f>
        <v>0</v>
      </c>
      <c r="D47" s="313">
        <f>'1.1.sz.mell '!D47</f>
        <v>0</v>
      </c>
      <c r="E47" s="313">
        <f>'1.1.sz.mell '!E47</f>
        <v>0</v>
      </c>
    </row>
    <row r="48" spans="1:5" s="99" customFormat="1" ht="12" customHeight="1" thickBot="1">
      <c r="A48" s="456" t="s">
        <v>439</v>
      </c>
      <c r="B48" s="438" t="s">
        <v>288</v>
      </c>
      <c r="C48" s="313">
        <f>'1.1.sz.mell '!C48</f>
        <v>0</v>
      </c>
      <c r="D48" s="313">
        <f>'1.1.sz.mell '!D48</f>
        <v>0</v>
      </c>
      <c r="E48" s="313">
        <f>'1.1.sz.mell 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99" customFormat="1" ht="12" customHeight="1">
      <c r="A50" s="454" t="s">
        <v>95</v>
      </c>
      <c r="B50" s="436" t="s">
        <v>293</v>
      </c>
      <c r="C50" s="479">
        <f>'1.1.sz.mell '!C50</f>
        <v>0</v>
      </c>
      <c r="D50" s="479">
        <f>'1.1.sz.mell '!D50</f>
        <v>0</v>
      </c>
      <c r="E50" s="479">
        <f>'1.1.sz.mell '!E50</f>
        <v>0</v>
      </c>
    </row>
    <row r="51" spans="1:5" s="99" customFormat="1" ht="12" customHeight="1">
      <c r="A51" s="455" t="s">
        <v>96</v>
      </c>
      <c r="B51" s="437" t="s">
        <v>294</v>
      </c>
      <c r="C51" s="479">
        <f>'1.1.sz.mell '!C51</f>
        <v>0</v>
      </c>
      <c r="D51" s="479">
        <f>'1.1.sz.mell '!D51</f>
        <v>0</v>
      </c>
      <c r="E51" s="479">
        <f>'1.1.sz.mell '!E51</f>
        <v>0</v>
      </c>
    </row>
    <row r="52" spans="1:5" s="99" customFormat="1" ht="12" customHeight="1">
      <c r="A52" s="455" t="s">
        <v>290</v>
      </c>
      <c r="B52" s="437" t="s">
        <v>295</v>
      </c>
      <c r="C52" s="479">
        <f>'1.1.sz.mell '!C52</f>
        <v>0</v>
      </c>
      <c r="D52" s="479">
        <f>'1.1.sz.mell '!D52</f>
        <v>0</v>
      </c>
      <c r="E52" s="479">
        <f>'1.1.sz.mell '!E52</f>
        <v>0</v>
      </c>
    </row>
    <row r="53" spans="1:5" s="99" customFormat="1" ht="12" customHeight="1">
      <c r="A53" s="455" t="s">
        <v>291</v>
      </c>
      <c r="B53" s="437" t="s">
        <v>296</v>
      </c>
      <c r="C53" s="479">
        <f>'1.1.sz.mell '!C53</f>
        <v>0</v>
      </c>
      <c r="D53" s="479">
        <f>'1.1.sz.mell '!D53</f>
        <v>0</v>
      </c>
      <c r="E53" s="479">
        <f>'1.1.sz.mell '!E53</f>
        <v>0</v>
      </c>
    </row>
    <row r="54" spans="1:5" s="99" customFormat="1" ht="12" customHeight="1" thickBot="1">
      <c r="A54" s="456" t="s">
        <v>292</v>
      </c>
      <c r="B54" s="438" t="s">
        <v>297</v>
      </c>
      <c r="C54" s="479">
        <f>'1.1.sz.mell '!C54</f>
        <v>0</v>
      </c>
      <c r="D54" s="479">
        <f>'1.1.sz.mell '!D54</f>
        <v>0</v>
      </c>
      <c r="E54" s="479">
        <f>'1.1.sz.mell 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310">
        <f>SUM(C56:C58)</f>
        <v>507200</v>
      </c>
      <c r="D55" s="310">
        <f>SUM(D56:D58)</f>
        <v>0</v>
      </c>
      <c r="E55" s="310">
        <f>SUM(E56:E58)</f>
        <v>507200</v>
      </c>
    </row>
    <row r="56" spans="1:5" s="99" customFormat="1" ht="12" customHeight="1">
      <c r="A56" s="454" t="s">
        <v>97</v>
      </c>
      <c r="B56" s="436" t="s">
        <v>299</v>
      </c>
      <c r="C56" s="313"/>
      <c r="D56" s="313"/>
      <c r="E56" s="313"/>
    </row>
    <row r="57" spans="1:5" s="99" customFormat="1" ht="12" customHeight="1">
      <c r="A57" s="455" t="s">
        <v>98</v>
      </c>
      <c r="B57" s="437" t="s">
        <v>430</v>
      </c>
      <c r="C57" s="312"/>
      <c r="D57" s="312"/>
      <c r="E57" s="312"/>
    </row>
    <row r="58" spans="1:5" s="99" customFormat="1" ht="12" customHeight="1">
      <c r="A58" s="455" t="s">
        <v>302</v>
      </c>
      <c r="B58" s="437" t="s">
        <v>300</v>
      </c>
      <c r="C58" s="312">
        <f>'1.1.sz.mell '!C58</f>
        <v>507200</v>
      </c>
      <c r="D58" s="312">
        <f>'1.1.sz.mell '!D58</f>
        <v>0</v>
      </c>
      <c r="E58" s="312">
        <f>'1.1.sz.mell '!E58</f>
        <v>507200</v>
      </c>
    </row>
    <row r="59" spans="1:5" s="99" customFormat="1" ht="12" customHeight="1" thickBot="1">
      <c r="A59" s="456" t="s">
        <v>303</v>
      </c>
      <c r="B59" s="438" t="s">
        <v>301</v>
      </c>
      <c r="C59" s="314"/>
      <c r="D59" s="314"/>
      <c r="E59" s="314"/>
    </row>
    <row r="60" spans="1:5" s="99" customFormat="1" ht="12" customHeight="1" thickBot="1">
      <c r="A60" s="31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99" customFormat="1" ht="12" customHeight="1">
      <c r="A61" s="454" t="s">
        <v>180</v>
      </c>
      <c r="B61" s="436" t="s">
        <v>306</v>
      </c>
      <c r="C61" s="315"/>
      <c r="D61" s="315"/>
      <c r="E61" s="315"/>
    </row>
    <row r="62" spans="1:5" s="99" customFormat="1" ht="12" customHeight="1">
      <c r="A62" s="455" t="s">
        <v>181</v>
      </c>
      <c r="B62" s="437" t="s">
        <v>431</v>
      </c>
      <c r="C62" s="315"/>
      <c r="D62" s="315"/>
      <c r="E62" s="315"/>
    </row>
    <row r="63" spans="1:5" s="99" customFormat="1" ht="12" customHeight="1">
      <c r="A63" s="455" t="s">
        <v>232</v>
      </c>
      <c r="B63" s="437" t="s">
        <v>307</v>
      </c>
      <c r="C63" s="315"/>
      <c r="D63" s="315"/>
      <c r="E63" s="315"/>
    </row>
    <row r="64" spans="1:5" s="99" customFormat="1" ht="12" customHeight="1" thickBot="1">
      <c r="A64" s="456" t="s">
        <v>305</v>
      </c>
      <c r="B64" s="438" t="s">
        <v>308</v>
      </c>
      <c r="C64" s="315"/>
      <c r="D64" s="315"/>
      <c r="E64" s="315"/>
    </row>
    <row r="65" spans="1:5" s="99" customFormat="1" ht="12" customHeight="1" thickBot="1">
      <c r="A65" s="31" t="s">
        <v>27</v>
      </c>
      <c r="B65" s="20" t="s">
        <v>309</v>
      </c>
      <c r="C65" s="316">
        <f>+C8+C15+C22+C29+C37+C49+C55+C60</f>
        <v>47511389</v>
      </c>
      <c r="D65" s="316">
        <f>+D8+D15+D22+D29+D37+D49+D55+D60</f>
        <v>22924829</v>
      </c>
      <c r="E65" s="316">
        <f>+E8+E15+E22+E29+E37+E49+E55+E60</f>
        <v>70436218</v>
      </c>
    </row>
    <row r="66" spans="1:5" s="99" customFormat="1" ht="12" customHeight="1" thickBot="1">
      <c r="A66" s="457" t="s">
        <v>397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99" customFormat="1" ht="12" customHeight="1">
      <c r="A67" s="454" t="s">
        <v>339</v>
      </c>
      <c r="B67" s="436" t="s">
        <v>312</v>
      </c>
      <c r="C67" s="315"/>
      <c r="D67" s="315"/>
      <c r="E67" s="315"/>
    </row>
    <row r="68" spans="1:5" s="99" customFormat="1" ht="12" customHeight="1">
      <c r="A68" s="455" t="s">
        <v>348</v>
      </c>
      <c r="B68" s="437" t="s">
        <v>313</v>
      </c>
      <c r="C68" s="315"/>
      <c r="D68" s="315"/>
      <c r="E68" s="315"/>
    </row>
    <row r="69" spans="1:5" s="99" customFormat="1" ht="12" customHeight="1" thickBot="1">
      <c r="A69" s="456" t="s">
        <v>349</v>
      </c>
      <c r="B69" s="439" t="s">
        <v>314</v>
      </c>
      <c r="C69" s="315"/>
      <c r="D69" s="315"/>
      <c r="E69" s="315"/>
    </row>
    <row r="70" spans="1:5" s="99" customFormat="1" ht="12" customHeight="1" thickBot="1">
      <c r="A70" s="457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99" customFormat="1" ht="12" customHeight="1">
      <c r="A71" s="454" t="s">
        <v>148</v>
      </c>
      <c r="B71" s="436" t="s">
        <v>317</v>
      </c>
      <c r="C71" s="315"/>
      <c r="D71" s="315"/>
      <c r="E71" s="315"/>
    </row>
    <row r="72" spans="1:5" s="99" customFormat="1" ht="12" customHeight="1">
      <c r="A72" s="455" t="s">
        <v>149</v>
      </c>
      <c r="B72" s="437" t="s">
        <v>577</v>
      </c>
      <c r="C72" s="315"/>
      <c r="D72" s="315"/>
      <c r="E72" s="315"/>
    </row>
    <row r="73" spans="1:5" s="99" customFormat="1" ht="12" customHeight="1">
      <c r="A73" s="455" t="s">
        <v>340</v>
      </c>
      <c r="B73" s="437" t="s">
        <v>318</v>
      </c>
      <c r="C73" s="315"/>
      <c r="D73" s="315"/>
      <c r="E73" s="315"/>
    </row>
    <row r="74" spans="1:5" s="99" customFormat="1" ht="12" customHeight="1" thickBot="1">
      <c r="A74" s="456" t="s">
        <v>341</v>
      </c>
      <c r="B74" s="307" t="s">
        <v>578</v>
      </c>
      <c r="C74" s="315"/>
      <c r="D74" s="315"/>
      <c r="E74" s="315"/>
    </row>
    <row r="75" spans="1:5" s="99" customFormat="1" ht="12" customHeight="1" thickBot="1">
      <c r="A75" s="457" t="s">
        <v>319</v>
      </c>
      <c r="B75" s="305" t="s">
        <v>320</v>
      </c>
      <c r="C75" s="310">
        <f>SUM(C76:C77)</f>
        <v>90431747</v>
      </c>
      <c r="D75" s="310">
        <f>SUM(D76:D77)</f>
        <v>0</v>
      </c>
      <c r="E75" s="310">
        <f>SUM(E76:E77)</f>
        <v>90431747</v>
      </c>
    </row>
    <row r="76" spans="1:5" s="99" customFormat="1" ht="12" customHeight="1">
      <c r="A76" s="454" t="s">
        <v>342</v>
      </c>
      <c r="B76" s="436" t="s">
        <v>321</v>
      </c>
      <c r="C76" s="315">
        <f>'1.1.sz.mell '!C76</f>
        <v>90431747</v>
      </c>
      <c r="D76" s="315">
        <f>'1.1.sz.mell '!D76</f>
        <v>0</v>
      </c>
      <c r="E76" s="315">
        <f>'1.1.sz.mell '!E76</f>
        <v>90431747</v>
      </c>
    </row>
    <row r="77" spans="1:5" s="99" customFormat="1" ht="12" customHeight="1" thickBot="1">
      <c r="A77" s="456" t="s">
        <v>343</v>
      </c>
      <c r="B77" s="438" t="s">
        <v>322</v>
      </c>
      <c r="C77" s="315"/>
      <c r="D77" s="315"/>
      <c r="E77" s="315"/>
    </row>
    <row r="78" spans="1:5" s="98" customFormat="1" ht="12" customHeight="1" thickBot="1">
      <c r="A78" s="457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99" customFormat="1" ht="12" customHeight="1">
      <c r="A79" s="454" t="s">
        <v>344</v>
      </c>
      <c r="B79" s="436" t="s">
        <v>325</v>
      </c>
      <c r="C79" s="315"/>
      <c r="D79" s="315"/>
      <c r="E79" s="315"/>
    </row>
    <row r="80" spans="1:5" s="99" customFormat="1" ht="12" customHeight="1">
      <c r="A80" s="455" t="s">
        <v>345</v>
      </c>
      <c r="B80" s="437" t="s">
        <v>326</v>
      </c>
      <c r="C80" s="315"/>
      <c r="D80" s="315"/>
      <c r="E80" s="315"/>
    </row>
    <row r="81" spans="1:5" s="99" customFormat="1" ht="12" customHeight="1" thickBot="1">
      <c r="A81" s="456" t="s">
        <v>346</v>
      </c>
      <c r="B81" s="438" t="s">
        <v>579</v>
      </c>
      <c r="C81" s="315"/>
      <c r="D81" s="315"/>
      <c r="E81" s="315"/>
    </row>
    <row r="82" spans="1:5" s="99" customFormat="1" ht="12" customHeight="1" thickBot="1">
      <c r="A82" s="457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99" customFormat="1" ht="12" customHeight="1">
      <c r="A83" s="458" t="s">
        <v>328</v>
      </c>
      <c r="B83" s="436" t="s">
        <v>329</v>
      </c>
      <c r="C83" s="315"/>
      <c r="D83" s="315"/>
      <c r="E83" s="315"/>
    </row>
    <row r="84" spans="1:5" s="99" customFormat="1" ht="12" customHeight="1">
      <c r="A84" s="459" t="s">
        <v>330</v>
      </c>
      <c r="B84" s="437" t="s">
        <v>331</v>
      </c>
      <c r="C84" s="315"/>
      <c r="D84" s="315"/>
      <c r="E84" s="315"/>
    </row>
    <row r="85" spans="1:5" s="99" customFormat="1" ht="12" customHeight="1">
      <c r="A85" s="459" t="s">
        <v>332</v>
      </c>
      <c r="B85" s="437" t="s">
        <v>333</v>
      </c>
      <c r="C85" s="315"/>
      <c r="D85" s="315"/>
      <c r="E85" s="315"/>
    </row>
    <row r="86" spans="1:5" s="98" customFormat="1" ht="12" customHeight="1" thickBot="1">
      <c r="A86" s="460" t="s">
        <v>334</v>
      </c>
      <c r="B86" s="438" t="s">
        <v>335</v>
      </c>
      <c r="C86" s="315"/>
      <c r="D86" s="315"/>
      <c r="E86" s="315"/>
    </row>
    <row r="87" spans="1:5" s="98" customFormat="1" ht="12" customHeight="1" thickBot="1">
      <c r="A87" s="457" t="s">
        <v>336</v>
      </c>
      <c r="B87" s="305" t="s">
        <v>479</v>
      </c>
      <c r="C87" s="480"/>
      <c r="D87" s="480"/>
      <c r="E87" s="480"/>
    </row>
    <row r="88" spans="1:5" s="98" customFormat="1" ht="12" customHeight="1" thickBot="1">
      <c r="A88" s="457" t="s">
        <v>511</v>
      </c>
      <c r="B88" s="305" t="s">
        <v>337</v>
      </c>
      <c r="C88" s="480"/>
      <c r="D88" s="480"/>
      <c r="E88" s="480"/>
    </row>
    <row r="89" spans="1:5" s="98" customFormat="1" ht="12" customHeight="1" thickBot="1">
      <c r="A89" s="457" t="s">
        <v>512</v>
      </c>
      <c r="B89" s="443" t="s">
        <v>482</v>
      </c>
      <c r="C89" s="316">
        <f>+C66+C70+C75+C78+C82+C88+C87</f>
        <v>90431747</v>
      </c>
      <c r="D89" s="316">
        <f>+D66+D70+D75+D78+D82+D88+D87</f>
        <v>0</v>
      </c>
      <c r="E89" s="316">
        <f>+E66+E70+E75+E78+E82+E88+E87</f>
        <v>90431747</v>
      </c>
    </row>
    <row r="90" spans="1:5" s="98" customFormat="1" ht="12" customHeight="1" thickBot="1">
      <c r="A90" s="461" t="s">
        <v>513</v>
      </c>
      <c r="B90" s="444" t="s">
        <v>514</v>
      </c>
      <c r="C90" s="316">
        <f>+C65+C89</f>
        <v>137943136</v>
      </c>
      <c r="D90" s="316">
        <f>+D65+D89</f>
        <v>22924829</v>
      </c>
      <c r="E90" s="316">
        <f>+E65+E89</f>
        <v>160867965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676" t="s">
        <v>58</v>
      </c>
      <c r="B92" s="677"/>
      <c r="C92" s="677"/>
      <c r="D92" s="677"/>
      <c r="E92" s="678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72440411</v>
      </c>
      <c r="D93" s="309">
        <f>+D94+D95+D96+D97+D98+D111</f>
        <v>6087856</v>
      </c>
      <c r="E93" s="309">
        <f>+E94+E95+E96+E97+E98+E111</f>
        <v>78528267</v>
      </c>
    </row>
    <row r="94" spans="1:5" ht="12" customHeight="1">
      <c r="A94" s="462" t="s">
        <v>99</v>
      </c>
      <c r="B94" s="9" t="s">
        <v>50</v>
      </c>
      <c r="C94" s="311">
        <f>'1.1.sz.mell '!C97</f>
        <v>11624668</v>
      </c>
      <c r="D94" s="311">
        <f>'1.1.sz.mell '!D97</f>
        <v>5617027</v>
      </c>
      <c r="E94" s="311">
        <f>'1.1.sz.mell '!E97</f>
        <v>17241695</v>
      </c>
    </row>
    <row r="95" spans="1:5" ht="12" customHeight="1">
      <c r="A95" s="455" t="s">
        <v>100</v>
      </c>
      <c r="B95" s="7" t="s">
        <v>182</v>
      </c>
      <c r="C95" s="312">
        <f>'1.1.sz.mell '!C98</f>
        <v>2231810</v>
      </c>
      <c r="D95" s="312">
        <f>'1.1.sz.mell '!D98</f>
        <v>625825</v>
      </c>
      <c r="E95" s="312">
        <f>'1.1.sz.mell '!E98</f>
        <v>2857635</v>
      </c>
    </row>
    <row r="96" spans="1:5" ht="12" customHeight="1">
      <c r="A96" s="455" t="s">
        <v>101</v>
      </c>
      <c r="B96" s="7" t="s">
        <v>139</v>
      </c>
      <c r="C96" s="312">
        <f>'1.1.sz.mell '!C99</f>
        <v>27190898</v>
      </c>
      <c r="D96" s="312">
        <f>'1.1.sz.mell '!D99</f>
        <v>967750</v>
      </c>
      <c r="E96" s="312">
        <f>'1.1.sz.mell '!E99</f>
        <v>28158648</v>
      </c>
    </row>
    <row r="97" spans="1:5" ht="12" customHeight="1">
      <c r="A97" s="455" t="s">
        <v>102</v>
      </c>
      <c r="B97" s="10" t="s">
        <v>183</v>
      </c>
      <c r="C97" s="312">
        <f>'1.1.sz.mell '!C100</f>
        <v>4600000</v>
      </c>
      <c r="D97" s="312">
        <f>'1.1.sz.mell '!D100</f>
        <v>84000</v>
      </c>
      <c r="E97" s="312">
        <f>'1.1.sz.mell '!E100</f>
        <v>4684000</v>
      </c>
    </row>
    <row r="98" spans="1:5" ht="12" customHeight="1">
      <c r="A98" s="455" t="s">
        <v>112</v>
      </c>
      <c r="B98" s="18" t="s">
        <v>184</v>
      </c>
      <c r="C98" s="312">
        <f>'1.1.sz.mell '!C101</f>
        <v>1129100</v>
      </c>
      <c r="D98" s="312">
        <f>'1.1.sz.mell '!D101</f>
        <v>1833521</v>
      </c>
      <c r="E98" s="312">
        <f>'1.1.sz.mell '!E101</f>
        <v>2962621</v>
      </c>
    </row>
    <row r="99" spans="1:5" ht="12" customHeight="1">
      <c r="A99" s="455" t="s">
        <v>103</v>
      </c>
      <c r="B99" s="7" t="s">
        <v>515</v>
      </c>
      <c r="C99" s="312">
        <f>'1.1.sz.mell '!C102</f>
        <v>503100</v>
      </c>
      <c r="D99" s="312">
        <f>'1.1.sz.mell '!D102</f>
        <v>1833521</v>
      </c>
      <c r="E99" s="312">
        <f>'1.1.sz.mell '!E102</f>
        <v>2336621</v>
      </c>
    </row>
    <row r="100" spans="1:5" ht="12" customHeight="1">
      <c r="A100" s="455" t="s">
        <v>104</v>
      </c>
      <c r="B100" s="147" t="s">
        <v>445</v>
      </c>
      <c r="C100" s="312">
        <f>'1.1.sz.mell '!C103</f>
        <v>0</v>
      </c>
      <c r="D100" s="312">
        <f>'1.1.sz.mell '!D103</f>
        <v>0</v>
      </c>
      <c r="E100" s="312">
        <f>'1.1.sz.mell '!E103</f>
        <v>0</v>
      </c>
    </row>
    <row r="101" spans="1:5" ht="12" customHeight="1">
      <c r="A101" s="455" t="s">
        <v>113</v>
      </c>
      <c r="B101" s="147" t="s">
        <v>444</v>
      </c>
      <c r="C101" s="312">
        <f>'1.1.sz.mell '!C104</f>
        <v>0</v>
      </c>
      <c r="D101" s="312">
        <f>'1.1.sz.mell '!D104</f>
        <v>0</v>
      </c>
      <c r="E101" s="312">
        <f>'1.1.sz.mell '!E104</f>
        <v>0</v>
      </c>
    </row>
    <row r="102" spans="1:5" ht="12" customHeight="1">
      <c r="A102" s="455" t="s">
        <v>114</v>
      </c>
      <c r="B102" s="147" t="s">
        <v>353</v>
      </c>
      <c r="C102" s="312">
        <f>'1.1.sz.mell '!C105</f>
        <v>0</v>
      </c>
      <c r="D102" s="312">
        <f>'1.1.sz.mell '!D105</f>
        <v>0</v>
      </c>
      <c r="E102" s="312">
        <f>'1.1.sz.mell '!E105</f>
        <v>0</v>
      </c>
    </row>
    <row r="103" spans="1:5" ht="12" customHeight="1">
      <c r="A103" s="455" t="s">
        <v>115</v>
      </c>
      <c r="B103" s="148" t="s">
        <v>354</v>
      </c>
      <c r="C103" s="312">
        <f>'1.1.sz.mell '!C106</f>
        <v>621000</v>
      </c>
      <c r="D103" s="312">
        <f>'1.1.sz.mell '!D106</f>
        <v>0</v>
      </c>
      <c r="E103" s="312">
        <f>'1.1.sz.mell '!E106</f>
        <v>621000</v>
      </c>
    </row>
    <row r="104" spans="1:5" ht="12" customHeight="1">
      <c r="A104" s="455" t="s">
        <v>116</v>
      </c>
      <c r="B104" s="148" t="s">
        <v>355</v>
      </c>
      <c r="C104" s="312">
        <f>'1.1.sz.mell '!C107</f>
        <v>0</v>
      </c>
      <c r="D104" s="312">
        <f>'1.1.sz.mell '!D107</f>
        <v>0</v>
      </c>
      <c r="E104" s="312">
        <f>'1.1.sz.mell '!E107</f>
        <v>0</v>
      </c>
    </row>
    <row r="105" spans="1:5" ht="12" customHeight="1">
      <c r="A105" s="455" t="s">
        <v>118</v>
      </c>
      <c r="B105" s="147" t="s">
        <v>356</v>
      </c>
      <c r="C105" s="312">
        <f>'1.1.sz.mell '!C108</f>
        <v>0</v>
      </c>
      <c r="D105" s="312">
        <f>'1.1.sz.mell '!D108</f>
        <v>0</v>
      </c>
      <c r="E105" s="312">
        <f>'1.1.sz.mell '!E108</f>
        <v>0</v>
      </c>
    </row>
    <row r="106" spans="1:5" ht="12" customHeight="1">
      <c r="A106" s="455" t="s">
        <v>185</v>
      </c>
      <c r="B106" s="147" t="s">
        <v>357</v>
      </c>
      <c r="C106" s="312">
        <f>'1.1.sz.mell '!C109</f>
        <v>0</v>
      </c>
      <c r="D106" s="312">
        <f>'1.1.sz.mell '!D109</f>
        <v>0</v>
      </c>
      <c r="E106" s="312">
        <f>'1.1.sz.mell '!E109</f>
        <v>0</v>
      </c>
    </row>
    <row r="107" spans="1:5" ht="12" customHeight="1">
      <c r="A107" s="455" t="s">
        <v>351</v>
      </c>
      <c r="B107" s="148" t="s">
        <v>358</v>
      </c>
      <c r="C107" s="312">
        <f>'1.1.sz.mell '!C110</f>
        <v>0</v>
      </c>
      <c r="D107" s="312">
        <f>'1.1.sz.mell '!D110</f>
        <v>0</v>
      </c>
      <c r="E107" s="312">
        <f>'1.1.sz.mell '!E110</f>
        <v>0</v>
      </c>
    </row>
    <row r="108" spans="1:5" ht="12" customHeight="1">
      <c r="A108" s="463" t="s">
        <v>352</v>
      </c>
      <c r="B108" s="149" t="s">
        <v>359</v>
      </c>
      <c r="C108" s="312">
        <f>'1.1.sz.mell '!C111</f>
        <v>0</v>
      </c>
      <c r="D108" s="312">
        <f>'1.1.sz.mell '!D111</f>
        <v>0</v>
      </c>
      <c r="E108" s="312">
        <f>'1.1.sz.mell '!E111</f>
        <v>0</v>
      </c>
    </row>
    <row r="109" spans="1:5" ht="12" customHeight="1">
      <c r="A109" s="455" t="s">
        <v>442</v>
      </c>
      <c r="B109" s="149" t="s">
        <v>360</v>
      </c>
      <c r="C109" s="312">
        <f>'1.1.sz.mell '!C112</f>
        <v>0</v>
      </c>
      <c r="D109" s="312">
        <f>'1.1.sz.mell '!D112</f>
        <v>0</v>
      </c>
      <c r="E109" s="312">
        <f>'1.1.sz.mell '!E112</f>
        <v>0</v>
      </c>
    </row>
    <row r="110" spans="1:5" ht="12" customHeight="1">
      <c r="A110" s="455" t="s">
        <v>443</v>
      </c>
      <c r="B110" s="148" t="s">
        <v>361</v>
      </c>
      <c r="C110" s="312">
        <f>'1.1.sz.mell '!C113</f>
        <v>5000</v>
      </c>
      <c r="D110" s="312">
        <f>'1.1.sz.mell '!D113</f>
        <v>0</v>
      </c>
      <c r="E110" s="312">
        <f>'1.1.sz.mell '!E113</f>
        <v>5000</v>
      </c>
    </row>
    <row r="111" spans="1:5" ht="12" customHeight="1">
      <c r="A111" s="455" t="s">
        <v>447</v>
      </c>
      <c r="B111" s="10" t="s">
        <v>51</v>
      </c>
      <c r="C111" s="312">
        <f>'1.1.sz.mell '!C114</f>
        <v>25663935</v>
      </c>
      <c r="D111" s="312">
        <f>'1.1.sz.mell '!D114</f>
        <v>-3040267</v>
      </c>
      <c r="E111" s="312">
        <f>'1.1.sz.mell '!E114</f>
        <v>22623668</v>
      </c>
    </row>
    <row r="112" spans="1:5" ht="12" customHeight="1">
      <c r="A112" s="456" t="s">
        <v>448</v>
      </c>
      <c r="B112" s="7" t="s">
        <v>516</v>
      </c>
      <c r="C112" s="312">
        <f>'1.1.sz.mell '!C115</f>
        <v>2317000</v>
      </c>
      <c r="D112" s="312">
        <f>'1.1.sz.mell '!D115</f>
        <v>-734876</v>
      </c>
      <c r="E112" s="312">
        <f>'1.1.sz.mell '!E115</f>
        <v>1582124</v>
      </c>
    </row>
    <row r="113" spans="1:5" ht="12" customHeight="1" thickBot="1">
      <c r="A113" s="464" t="s">
        <v>449</v>
      </c>
      <c r="B113" s="150" t="s">
        <v>517</v>
      </c>
      <c r="C113" s="313">
        <f>'1.1.sz.mell '!C116</f>
        <v>23346935</v>
      </c>
      <c r="D113" s="313">
        <f>'1.1.sz.mell '!D116</f>
        <v>-2305391</v>
      </c>
      <c r="E113" s="313">
        <f>'1.1.sz.mell '!E116</f>
        <v>21041544</v>
      </c>
    </row>
    <row r="114" spans="1:5" ht="12" customHeight="1" thickBot="1">
      <c r="A114" s="31" t="s">
        <v>20</v>
      </c>
      <c r="B114" s="26" t="s">
        <v>362</v>
      </c>
      <c r="C114" s="310">
        <f>+C115+C117+C119</f>
        <v>60424093</v>
      </c>
      <c r="D114" s="310">
        <f>+D115+D117+D119</f>
        <v>16836973</v>
      </c>
      <c r="E114" s="310">
        <f>+E115+E117+E119</f>
        <v>77261066</v>
      </c>
    </row>
    <row r="115" spans="1:5" ht="12" customHeight="1">
      <c r="A115" s="454" t="s">
        <v>105</v>
      </c>
      <c r="B115" s="7" t="s">
        <v>231</v>
      </c>
      <c r="C115" s="313">
        <f>'1.1.sz.mell '!C118</f>
        <v>60424093</v>
      </c>
      <c r="D115" s="313">
        <f>'1.1.sz.mell '!D118</f>
        <v>200008</v>
      </c>
      <c r="E115" s="313">
        <f>'1.1.sz.mell '!E118</f>
        <v>60624101</v>
      </c>
    </row>
    <row r="116" spans="1:5" ht="12" customHeight="1">
      <c r="A116" s="454" t="s">
        <v>106</v>
      </c>
      <c r="B116" s="11" t="s">
        <v>366</v>
      </c>
      <c r="C116" s="313">
        <f>'1.1.sz.mell '!C119</f>
        <v>60124093</v>
      </c>
      <c r="D116" s="313">
        <f>'1.1.sz.mell '!D119</f>
        <v>8</v>
      </c>
      <c r="E116" s="313">
        <f>'1.1.sz.mell '!E119</f>
        <v>60124101</v>
      </c>
    </row>
    <row r="117" spans="1:5" ht="12" customHeight="1">
      <c r="A117" s="454" t="s">
        <v>107</v>
      </c>
      <c r="B117" s="11" t="s">
        <v>186</v>
      </c>
      <c r="C117" s="313">
        <f>'1.1.sz.mell '!C120</f>
        <v>0</v>
      </c>
      <c r="D117" s="313">
        <f>'1.1.sz.mell '!D120</f>
        <v>16282480</v>
      </c>
      <c r="E117" s="313">
        <f>'1.1.sz.mell '!E120</f>
        <v>16282480</v>
      </c>
    </row>
    <row r="118" spans="1:5" ht="12" customHeight="1">
      <c r="A118" s="454" t="s">
        <v>108</v>
      </c>
      <c r="B118" s="11" t="s">
        <v>367</v>
      </c>
      <c r="C118" s="313">
        <f>'1.1.sz.mell '!C121</f>
        <v>0</v>
      </c>
      <c r="D118" s="313">
        <f>'1.1.sz.mell '!D121</f>
        <v>16282480</v>
      </c>
      <c r="E118" s="313">
        <f>'1.1.sz.mell '!E121</f>
        <v>16282480</v>
      </c>
    </row>
    <row r="119" spans="1:5" ht="12" customHeight="1">
      <c r="A119" s="454" t="s">
        <v>109</v>
      </c>
      <c r="B119" s="307" t="s">
        <v>233</v>
      </c>
      <c r="C119" s="313">
        <f>'1.1.sz.mell '!C122</f>
        <v>0</v>
      </c>
      <c r="D119" s="313">
        <f>'1.1.sz.mell '!D122</f>
        <v>354485</v>
      </c>
      <c r="E119" s="313">
        <f>'1.1.sz.mell '!E122</f>
        <v>354485</v>
      </c>
    </row>
    <row r="120" spans="1:5" ht="12" customHeight="1">
      <c r="A120" s="454" t="s">
        <v>117</v>
      </c>
      <c r="B120" s="306" t="s">
        <v>432</v>
      </c>
      <c r="C120" s="313">
        <f>'1.1.sz.mell '!C123</f>
        <v>0</v>
      </c>
      <c r="D120" s="313">
        <f>'1.1.sz.mell '!D123</f>
        <v>0</v>
      </c>
      <c r="E120" s="313">
        <f>'1.1.sz.mell '!E123</f>
        <v>0</v>
      </c>
    </row>
    <row r="121" spans="1:5" ht="12" customHeight="1">
      <c r="A121" s="454" t="s">
        <v>119</v>
      </c>
      <c r="B121" s="432" t="s">
        <v>372</v>
      </c>
      <c r="C121" s="313">
        <f>'1.1.sz.mell '!C124</f>
        <v>0</v>
      </c>
      <c r="D121" s="313">
        <f>'1.1.sz.mell '!D124</f>
        <v>0</v>
      </c>
      <c r="E121" s="313">
        <f>'1.1.sz.mell '!E124</f>
        <v>0</v>
      </c>
    </row>
    <row r="122" spans="1:5" ht="12" customHeight="1">
      <c r="A122" s="454" t="s">
        <v>187</v>
      </c>
      <c r="B122" s="148" t="s">
        <v>355</v>
      </c>
      <c r="C122" s="313">
        <f>'1.1.sz.mell '!C125</f>
        <v>0</v>
      </c>
      <c r="D122" s="313">
        <f>'1.1.sz.mell '!D125</f>
        <v>0</v>
      </c>
      <c r="E122" s="313">
        <f>'1.1.sz.mell '!E125</f>
        <v>0</v>
      </c>
    </row>
    <row r="123" spans="1:5" ht="12" customHeight="1">
      <c r="A123" s="454" t="s">
        <v>188</v>
      </c>
      <c r="B123" s="148" t="s">
        <v>371</v>
      </c>
      <c r="C123" s="313">
        <f>'1.1.sz.mell '!C126</f>
        <v>0</v>
      </c>
      <c r="D123" s="313">
        <f>'1.1.sz.mell '!D126</f>
        <v>0</v>
      </c>
      <c r="E123" s="313">
        <f>'1.1.sz.mell '!E126</f>
        <v>0</v>
      </c>
    </row>
    <row r="124" spans="1:5" ht="12" customHeight="1">
      <c r="A124" s="454" t="s">
        <v>189</v>
      </c>
      <c r="B124" s="148" t="s">
        <v>370</v>
      </c>
      <c r="C124" s="278"/>
      <c r="D124" s="278"/>
      <c r="E124" s="278"/>
    </row>
    <row r="125" spans="1:5" ht="12" customHeight="1">
      <c r="A125" s="454" t="s">
        <v>363</v>
      </c>
      <c r="B125" s="148" t="s">
        <v>358</v>
      </c>
      <c r="C125" s="278"/>
      <c r="D125" s="278"/>
      <c r="E125" s="278"/>
    </row>
    <row r="126" spans="1:5" ht="12" customHeight="1">
      <c r="A126" s="454" t="s">
        <v>364</v>
      </c>
      <c r="B126" s="148" t="s">
        <v>369</v>
      </c>
      <c r="C126" s="278"/>
      <c r="D126" s="278"/>
      <c r="E126" s="278"/>
    </row>
    <row r="127" spans="1:5" ht="12" customHeight="1" thickBot="1">
      <c r="A127" s="463" t="s">
        <v>365</v>
      </c>
      <c r="B127" s="148" t="s">
        <v>368</v>
      </c>
      <c r="C127" s="280"/>
      <c r="D127" s="280"/>
      <c r="E127" s="280"/>
    </row>
    <row r="128" spans="1:5" ht="12" customHeight="1" thickBot="1">
      <c r="A128" s="31" t="s">
        <v>21</v>
      </c>
      <c r="B128" s="129" t="s">
        <v>452</v>
      </c>
      <c r="C128" s="310">
        <f>+C93+C114</f>
        <v>132864504</v>
      </c>
      <c r="D128" s="310">
        <f>+D93+D114</f>
        <v>22924829</v>
      </c>
      <c r="E128" s="310">
        <f>+E93+E114</f>
        <v>155789333</v>
      </c>
    </row>
    <row r="129" spans="1:5" ht="12" customHeight="1" thickBot="1">
      <c r="A129" s="31" t="s">
        <v>22</v>
      </c>
      <c r="B129" s="129" t="s">
        <v>453</v>
      </c>
      <c r="C129" s="310">
        <f>+C130+C131+C132</f>
        <v>0</v>
      </c>
      <c r="D129" s="310">
        <f>+D130+D131+D132</f>
        <v>0</v>
      </c>
      <c r="E129" s="310">
        <f>+E130+E131+E132</f>
        <v>0</v>
      </c>
    </row>
    <row r="130" spans="1:5" s="100" customFormat="1" ht="12" customHeight="1">
      <c r="A130" s="454" t="s">
        <v>270</v>
      </c>
      <c r="B130" s="8" t="s">
        <v>521</v>
      </c>
      <c r="C130" s="278"/>
      <c r="D130" s="278"/>
      <c r="E130" s="278"/>
    </row>
    <row r="131" spans="1:5" ht="12" customHeight="1">
      <c r="A131" s="454" t="s">
        <v>271</v>
      </c>
      <c r="B131" s="8" t="s">
        <v>461</v>
      </c>
      <c r="C131" s="278"/>
      <c r="D131" s="278"/>
      <c r="E131" s="278"/>
    </row>
    <row r="132" spans="1:5" ht="12" customHeight="1" thickBot="1">
      <c r="A132" s="463" t="s">
        <v>272</v>
      </c>
      <c r="B132" s="6" t="s">
        <v>520</v>
      </c>
      <c r="C132" s="278"/>
      <c r="D132" s="278"/>
      <c r="E132" s="278"/>
    </row>
    <row r="133" spans="1:5" ht="12" customHeight="1" thickBot="1">
      <c r="A133" s="31" t="s">
        <v>23</v>
      </c>
      <c r="B133" s="129" t="s">
        <v>454</v>
      </c>
      <c r="C133" s="310">
        <f>+C134+C135+C136+C137+C138+C139</f>
        <v>0</v>
      </c>
      <c r="D133" s="310">
        <f>+D134+D135+D136+D137+D138+D139</f>
        <v>0</v>
      </c>
      <c r="E133" s="310">
        <f>+E134+E135+E136+E137+E138+E139</f>
        <v>0</v>
      </c>
    </row>
    <row r="134" spans="1:5" ht="12" customHeight="1">
      <c r="A134" s="454" t="s">
        <v>92</v>
      </c>
      <c r="B134" s="8" t="s">
        <v>463</v>
      </c>
      <c r="C134" s="278"/>
      <c r="D134" s="278"/>
      <c r="E134" s="278"/>
    </row>
    <row r="135" spans="1:5" ht="12" customHeight="1">
      <c r="A135" s="454" t="s">
        <v>93</v>
      </c>
      <c r="B135" s="8" t="s">
        <v>455</v>
      </c>
      <c r="C135" s="278"/>
      <c r="D135" s="278"/>
      <c r="E135" s="278"/>
    </row>
    <row r="136" spans="1:5" ht="12" customHeight="1">
      <c r="A136" s="454" t="s">
        <v>94</v>
      </c>
      <c r="B136" s="8" t="s">
        <v>456</v>
      </c>
      <c r="C136" s="278"/>
      <c r="D136" s="278"/>
      <c r="E136" s="278"/>
    </row>
    <row r="137" spans="1:5" ht="12" customHeight="1">
      <c r="A137" s="454" t="s">
        <v>174</v>
      </c>
      <c r="B137" s="8" t="s">
        <v>519</v>
      </c>
      <c r="C137" s="278"/>
      <c r="D137" s="278"/>
      <c r="E137" s="278"/>
    </row>
    <row r="138" spans="1:5" ht="12" customHeight="1">
      <c r="A138" s="454" t="s">
        <v>175</v>
      </c>
      <c r="B138" s="8" t="s">
        <v>458</v>
      </c>
      <c r="C138" s="278"/>
      <c r="D138" s="278"/>
      <c r="E138" s="278"/>
    </row>
    <row r="139" spans="1:5" s="100" customFormat="1" ht="12" customHeight="1" thickBot="1">
      <c r="A139" s="463" t="s">
        <v>176</v>
      </c>
      <c r="B139" s="6" t="s">
        <v>459</v>
      </c>
      <c r="C139" s="278"/>
      <c r="D139" s="278"/>
      <c r="E139" s="278"/>
    </row>
    <row r="140" spans="1:11" ht="12" customHeight="1" thickBot="1">
      <c r="A140" s="31" t="s">
        <v>24</v>
      </c>
      <c r="B140" s="129" t="s">
        <v>547</v>
      </c>
      <c r="C140" s="316">
        <f>+C141+C142+C144+C145+C143</f>
        <v>1075926</v>
      </c>
      <c r="D140" s="316">
        <f>+D141+D142+D144+D145+D143</f>
        <v>0</v>
      </c>
      <c r="E140" s="316">
        <f>+E141+E142+E144+E145+E143</f>
        <v>1075926</v>
      </c>
      <c r="K140" s="260"/>
    </row>
    <row r="141" spans="1:5" ht="12.75">
      <c r="A141" s="454" t="s">
        <v>95</v>
      </c>
      <c r="B141" s="8" t="s">
        <v>373</v>
      </c>
      <c r="C141" s="278"/>
      <c r="D141" s="278"/>
      <c r="E141" s="278"/>
    </row>
    <row r="142" spans="1:5" ht="12" customHeight="1">
      <c r="A142" s="454" t="s">
        <v>96</v>
      </c>
      <c r="B142" s="8" t="s">
        <v>374</v>
      </c>
      <c r="C142" s="278">
        <f>'1.1.sz.mell '!C145</f>
        <v>1075926</v>
      </c>
      <c r="D142" s="278">
        <f>'1.1.sz.mell '!D145</f>
        <v>0</v>
      </c>
      <c r="E142" s="278">
        <f>'1.1.sz.mell '!E145</f>
        <v>1075926</v>
      </c>
    </row>
    <row r="143" spans="1:5" s="100" customFormat="1" ht="12" customHeight="1">
      <c r="A143" s="454" t="s">
        <v>290</v>
      </c>
      <c r="B143" s="8" t="s">
        <v>546</v>
      </c>
      <c r="C143" s="278"/>
      <c r="D143" s="278"/>
      <c r="E143" s="278"/>
    </row>
    <row r="144" spans="1:5" s="100" customFormat="1" ht="12" customHeight="1">
      <c r="A144" s="454" t="s">
        <v>291</v>
      </c>
      <c r="B144" s="8" t="s">
        <v>468</v>
      </c>
      <c r="C144" s="278"/>
      <c r="D144" s="278"/>
      <c r="E144" s="278"/>
    </row>
    <row r="145" spans="1:5" s="100" customFormat="1" ht="12" customHeight="1" thickBot="1">
      <c r="A145" s="463" t="s">
        <v>292</v>
      </c>
      <c r="B145" s="6" t="s">
        <v>393</v>
      </c>
      <c r="C145" s="278"/>
      <c r="D145" s="278"/>
      <c r="E145" s="278"/>
    </row>
    <row r="146" spans="1:5" s="100" customFormat="1" ht="12" customHeight="1" thickBot="1">
      <c r="A146" s="31" t="s">
        <v>25</v>
      </c>
      <c r="B146" s="129" t="s">
        <v>469</v>
      </c>
      <c r="C146" s="319">
        <f>+C147+C148+C149+C150+C151</f>
        <v>0</v>
      </c>
      <c r="D146" s="319">
        <f>+D147+D148+D149+D150+D151</f>
        <v>0</v>
      </c>
      <c r="E146" s="319">
        <f>+E147+E148+E149+E150+E151</f>
        <v>0</v>
      </c>
    </row>
    <row r="147" spans="1:5" s="100" customFormat="1" ht="12" customHeight="1">
      <c r="A147" s="454" t="s">
        <v>97</v>
      </c>
      <c r="B147" s="8" t="s">
        <v>464</v>
      </c>
      <c r="C147" s="278"/>
      <c r="D147" s="278"/>
      <c r="E147" s="278"/>
    </row>
    <row r="148" spans="1:5" s="100" customFormat="1" ht="12" customHeight="1">
      <c r="A148" s="454" t="s">
        <v>98</v>
      </c>
      <c r="B148" s="8" t="s">
        <v>471</v>
      </c>
      <c r="C148" s="278"/>
      <c r="D148" s="278"/>
      <c r="E148" s="278"/>
    </row>
    <row r="149" spans="1:5" s="100" customFormat="1" ht="12" customHeight="1">
      <c r="A149" s="454" t="s">
        <v>302</v>
      </c>
      <c r="B149" s="8" t="s">
        <v>466</v>
      </c>
      <c r="C149" s="278"/>
      <c r="D149" s="278"/>
      <c r="E149" s="278"/>
    </row>
    <row r="150" spans="1:5" ht="12.75" customHeight="1">
      <c r="A150" s="454" t="s">
        <v>303</v>
      </c>
      <c r="B150" s="8" t="s">
        <v>522</v>
      </c>
      <c r="C150" s="278"/>
      <c r="D150" s="278"/>
      <c r="E150" s="278"/>
    </row>
    <row r="151" spans="1:5" ht="12.75" customHeight="1" thickBot="1">
      <c r="A151" s="463" t="s">
        <v>470</v>
      </c>
      <c r="B151" s="6" t="s">
        <v>473</v>
      </c>
      <c r="C151" s="280"/>
      <c r="D151" s="280"/>
      <c r="E151" s="280"/>
    </row>
    <row r="152" spans="1:5" ht="12.75" customHeight="1" thickBot="1">
      <c r="A152" s="509" t="s">
        <v>26</v>
      </c>
      <c r="B152" s="129" t="s">
        <v>474</v>
      </c>
      <c r="C152" s="319"/>
      <c r="D152" s="319"/>
      <c r="E152" s="319"/>
    </row>
    <row r="153" spans="1:5" ht="12" customHeight="1" thickBot="1">
      <c r="A153" s="509" t="s">
        <v>27</v>
      </c>
      <c r="B153" s="129" t="s">
        <v>475</v>
      </c>
      <c r="C153" s="319"/>
      <c r="D153" s="319"/>
      <c r="E153" s="319"/>
    </row>
    <row r="154" spans="1:5" ht="15" customHeight="1" thickBot="1">
      <c r="A154" s="31" t="s">
        <v>28</v>
      </c>
      <c r="B154" s="129" t="s">
        <v>477</v>
      </c>
      <c r="C154" s="446">
        <f>+C129+C133+C140+C146+C152+C153</f>
        <v>1075926</v>
      </c>
      <c r="D154" s="446">
        <f>+D129+D133+D140+D146+D152+D153</f>
        <v>0</v>
      </c>
      <c r="E154" s="446">
        <f>+E129+E133+E140+E146+E152+E153</f>
        <v>1075926</v>
      </c>
    </row>
    <row r="155" spans="1:5" ht="13.5" thickBot="1">
      <c r="A155" s="465" t="s">
        <v>29</v>
      </c>
      <c r="B155" s="399" t="s">
        <v>476</v>
      </c>
      <c r="C155" s="446">
        <f>+C128+C154</f>
        <v>133940430</v>
      </c>
      <c r="D155" s="446">
        <f>+D128+D154</f>
        <v>22924829</v>
      </c>
      <c r="E155" s="446">
        <f>+E128+E154</f>
        <v>156865259</v>
      </c>
    </row>
    <row r="156" spans="1:5" ht="15" customHeight="1" thickBot="1">
      <c r="A156" s="407"/>
      <c r="B156" s="408"/>
      <c r="C156" s="409"/>
      <c r="D156" s="409"/>
      <c r="E156" s="409"/>
    </row>
    <row r="157" spans="1:5" ht="14.25" customHeight="1" thickBot="1">
      <c r="A157" s="258" t="s">
        <v>523</v>
      </c>
      <c r="B157" s="259"/>
      <c r="C157" s="632">
        <v>2</v>
      </c>
      <c r="D157" s="632">
        <v>2</v>
      </c>
      <c r="E157" s="632">
        <v>2</v>
      </c>
    </row>
    <row r="158" spans="1:5" ht="14.25" customHeight="1" thickBot="1">
      <c r="A158" s="258" t="str">
        <f>'9. sz. mell'!A158:B158</f>
        <v>Választott tisztségviselők (személyi juttatásban részesülők) fő</v>
      </c>
      <c r="B158" s="259"/>
      <c r="C158" s="631">
        <f>'9. sz. mell'!C158</f>
        <v>2</v>
      </c>
      <c r="D158" s="631">
        <f>'9. sz. mell'!D158</f>
        <v>2</v>
      </c>
      <c r="E158" s="631">
        <f>'9. sz. mell'!E158</f>
        <v>2</v>
      </c>
    </row>
    <row r="159" spans="1:5" ht="13.5" thickBot="1">
      <c r="A159" s="258" t="s">
        <v>205</v>
      </c>
      <c r="B159" s="259"/>
      <c r="C159" s="632">
        <v>5</v>
      </c>
      <c r="D159" s="632">
        <v>5</v>
      </c>
      <c r="E159" s="632">
        <v>5</v>
      </c>
    </row>
  </sheetData>
  <sheetProtection formatCells="0"/>
  <mergeCells count="5">
    <mergeCell ref="B2:D2"/>
    <mergeCell ref="B3:D3"/>
    <mergeCell ref="C4:E4"/>
    <mergeCell ref="A92:E92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Header>&amp;CMódosította az 9/2019 (IX.24.) sz. önkormányzati rendelet, hatályos 2019 szeptember 25-től</oddHeader>
    <oddFooter>&amp;CMódosította az 8/2019 VIII.26.) sz. önkormányzati rendelet, hatályos 2019 augusztus 27-től</oddFooter>
  </headerFooter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70">
      <selection activeCell="E93" sqref="E93"/>
    </sheetView>
  </sheetViews>
  <sheetFormatPr defaultColWidth="9.00390625" defaultRowHeight="12.75"/>
  <cols>
    <col min="1" max="1" width="19.50390625" style="410" customWidth="1"/>
    <col min="2" max="2" width="72.00390625" style="411" customWidth="1"/>
    <col min="3" max="3" width="12.875" style="412" customWidth="1"/>
    <col min="4" max="5" width="12.875" style="2" customWidth="1"/>
    <col min="6" max="16384" width="9.375" style="2" customWidth="1"/>
  </cols>
  <sheetData>
    <row r="1" spans="1:5" s="630" customFormat="1" ht="16.5" customHeight="1" thickBot="1">
      <c r="A1" s="629"/>
      <c r="B1" s="625" t="s">
        <v>621</v>
      </c>
      <c r="C1" s="690" t="str">
        <f>'9.3.. sz. mell'!C1:E1</f>
        <v>a 4/2019 (III. 11) sz önkormányzati rendelethez</v>
      </c>
      <c r="D1" s="690"/>
      <c r="E1" s="690"/>
    </row>
    <row r="2" spans="1:5" s="96" customFormat="1" ht="21" customHeight="1">
      <c r="A2" s="427" t="s">
        <v>62</v>
      </c>
      <c r="B2" s="680" t="s">
        <v>227</v>
      </c>
      <c r="C2" s="681"/>
      <c r="D2" s="682"/>
      <c r="E2" s="372" t="s">
        <v>55</v>
      </c>
    </row>
    <row r="3" spans="1:5" s="96" customFormat="1" ht="16.5" thickBot="1">
      <c r="A3" s="238" t="s">
        <v>202</v>
      </c>
      <c r="B3" s="683" t="s">
        <v>434</v>
      </c>
      <c r="C3" s="684"/>
      <c r="D3" s="685"/>
      <c r="E3" s="508" t="s">
        <v>61</v>
      </c>
    </row>
    <row r="4" spans="1:5" s="97" customFormat="1" ht="15.75" customHeight="1" thickBot="1">
      <c r="A4" s="239"/>
      <c r="B4" s="239"/>
      <c r="C4" s="240" t="str">
        <f>'9.1. sz. mell '!C4</f>
        <v>Forintban!</v>
      </c>
      <c r="D4" s="240">
        <f>'9.1. sz. mell '!D4</f>
        <v>0</v>
      </c>
      <c r="E4" s="240">
        <f>'9.1. sz. mell '!E4</f>
        <v>0</v>
      </c>
    </row>
    <row r="5" spans="1:5" ht="36.75" thickBot="1">
      <c r="A5" s="428" t="s">
        <v>204</v>
      </c>
      <c r="B5" s="241" t="s">
        <v>569</v>
      </c>
      <c r="C5" s="242" t="str">
        <f>'9.1. sz. mell '!C5</f>
        <v>2019  évi előirányzat</v>
      </c>
      <c r="D5" s="242" t="str">
        <f>'9.1. sz. mell '!D5</f>
        <v>3. sz módosítás</v>
      </c>
      <c r="E5" s="242" t="str">
        <f>'9.1. sz. mell '!E5</f>
        <v>2. sz módosítás utáni</v>
      </c>
    </row>
    <row r="6" spans="1:5" s="70" customFormat="1" ht="12.7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0</v>
      </c>
      <c r="D8" s="310">
        <f>+D9+D10+D11+D12+D13+D14</f>
        <v>1101090</v>
      </c>
      <c r="E8" s="310">
        <f>+E9+E10+E11+E12+E13+E14</f>
        <v>1101090</v>
      </c>
    </row>
    <row r="9" spans="1:5" s="98" customFormat="1" ht="12" customHeight="1">
      <c r="A9" s="454" t="s">
        <v>99</v>
      </c>
      <c r="B9" s="436" t="s">
        <v>255</v>
      </c>
      <c r="C9" s="313">
        <f>'1.2.sz.mell '!C9</f>
        <v>0</v>
      </c>
      <c r="D9" s="313">
        <f>'1.2.sz.mell '!D9</f>
        <v>0</v>
      </c>
      <c r="E9" s="313">
        <f>'1.2.sz.mell '!E9</f>
        <v>0</v>
      </c>
    </row>
    <row r="10" spans="1:5" s="99" customFormat="1" ht="12" customHeight="1">
      <c r="A10" s="455" t="s">
        <v>100</v>
      </c>
      <c r="B10" s="437" t="s">
        <v>256</v>
      </c>
      <c r="C10" s="313">
        <f>'1.2.sz.mell '!C10</f>
        <v>0</v>
      </c>
      <c r="D10" s="313">
        <f>'1.2.sz.mell '!D10</f>
        <v>0</v>
      </c>
      <c r="E10" s="313">
        <f>'1.2.sz.mell 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'1.2.sz.mell '!C11</f>
        <v>0</v>
      </c>
      <c r="D11" s="313">
        <f>'1.2.sz.mell '!D11</f>
        <v>0</v>
      </c>
      <c r="E11" s="313">
        <f>'1.2.sz.mell '!E11</f>
        <v>0</v>
      </c>
    </row>
    <row r="12" spans="1:5" s="99" customFormat="1" ht="12" customHeight="1">
      <c r="A12" s="455" t="s">
        <v>102</v>
      </c>
      <c r="B12" s="437" t="s">
        <v>258</v>
      </c>
      <c r="C12" s="313">
        <f>'1.2.sz.mell '!C12</f>
        <v>0</v>
      </c>
      <c r="D12" s="313">
        <f>'1.2.sz.mell '!D12</f>
        <v>0</v>
      </c>
      <c r="E12" s="313">
        <f>'1.2.sz.mell '!E12</f>
        <v>0</v>
      </c>
    </row>
    <row r="13" spans="1:5" s="99" customFormat="1" ht="12" customHeight="1">
      <c r="A13" s="455" t="s">
        <v>147</v>
      </c>
      <c r="B13" s="437" t="s">
        <v>510</v>
      </c>
      <c r="C13" s="313">
        <f>'1.2.sz.mell '!C13</f>
        <v>0</v>
      </c>
      <c r="D13" s="313">
        <f>'1.2.sz.mell '!D13</f>
        <v>1101090</v>
      </c>
      <c r="E13" s="313">
        <f>'1.2.sz.mell '!E13</f>
        <v>1101090</v>
      </c>
    </row>
    <row r="14" spans="1:5" s="98" customFormat="1" ht="12" customHeight="1" thickBot="1">
      <c r="A14" s="456" t="s">
        <v>103</v>
      </c>
      <c r="B14" s="438" t="s">
        <v>437</v>
      </c>
      <c r="C14" s="318">
        <f>'1.2.sz.mell '!C14</f>
        <v>0</v>
      </c>
      <c r="D14" s="318">
        <f>'1.2.sz.mell '!D14</f>
        <v>0</v>
      </c>
      <c r="E14" s="318">
        <f>'1.2.sz.mell '!E14</f>
        <v>0</v>
      </c>
    </row>
    <row r="15" spans="1:5" s="98" customFormat="1" ht="12" customHeight="1" thickBot="1">
      <c r="A15" s="31" t="s">
        <v>20</v>
      </c>
      <c r="B15" s="305" t="s">
        <v>259</v>
      </c>
      <c r="C15" s="589">
        <f>'1.2.sz.mell '!C15</f>
        <v>0</v>
      </c>
      <c r="D15" s="589">
        <f>'1.2.sz.mell '!D15</f>
        <v>0</v>
      </c>
      <c r="E15" s="589">
        <f>'1.2.sz.mell '!E15</f>
        <v>0</v>
      </c>
    </row>
    <row r="16" spans="1:5" s="98" customFormat="1" ht="12" customHeight="1">
      <c r="A16" s="454" t="s">
        <v>105</v>
      </c>
      <c r="B16" s="436" t="s">
        <v>260</v>
      </c>
      <c r="C16" s="313">
        <f>'1.2.sz.mell '!C16</f>
        <v>0</v>
      </c>
      <c r="D16" s="313">
        <f>'1.2.sz.mell '!D16</f>
        <v>0</v>
      </c>
      <c r="E16" s="313">
        <f>'1.2.sz.mell 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'1.2.sz.mell '!C17</f>
        <v>0</v>
      </c>
      <c r="D17" s="313">
        <f>'1.2.sz.mell '!D17</f>
        <v>0</v>
      </c>
      <c r="E17" s="313">
        <f>'1.2.sz.mell 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'1.2.sz.mell '!C18</f>
        <v>0</v>
      </c>
      <c r="D18" s="313">
        <f>'1.2.sz.mell '!D18</f>
        <v>0</v>
      </c>
      <c r="E18" s="313">
        <f>'1.2.sz.mell 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'1.2.sz.mell '!C19</f>
        <v>0</v>
      </c>
      <c r="D19" s="313">
        <f>'1.2.sz.mell '!D19</f>
        <v>0</v>
      </c>
      <c r="E19" s="313">
        <f>'1.2.sz.mell 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'1.2.sz.mell '!C20</f>
        <v>0</v>
      </c>
      <c r="D20" s="313">
        <f>'1.2.sz.mell '!D20</f>
        <v>0</v>
      </c>
      <c r="E20" s="313">
        <f>'1.2.sz.mell '!E20</f>
        <v>0</v>
      </c>
    </row>
    <row r="21" spans="1:5" s="99" customFormat="1" ht="12" customHeight="1" thickBot="1">
      <c r="A21" s="456" t="s">
        <v>117</v>
      </c>
      <c r="B21" s="438" t="s">
        <v>263</v>
      </c>
      <c r="C21" s="318">
        <f>'1.2.sz.mell '!C21</f>
        <v>0</v>
      </c>
      <c r="D21" s="318">
        <f>'1.2.sz.mell '!D21</f>
        <v>0</v>
      </c>
      <c r="E21" s="318">
        <f>'1.2.sz.mell '!E21</f>
        <v>0</v>
      </c>
    </row>
    <row r="22" spans="1:5" s="99" customFormat="1" ht="12" customHeight="1" thickBot="1">
      <c r="A22" s="31" t="s">
        <v>21</v>
      </c>
      <c r="B22" s="20" t="s">
        <v>264</v>
      </c>
      <c r="C22" s="589">
        <f>'1.2.sz.mell '!C22</f>
        <v>0</v>
      </c>
      <c r="D22" s="589">
        <f>'1.2.sz.mell '!D22</f>
        <v>0</v>
      </c>
      <c r="E22" s="589">
        <f>'1.2.sz.mell '!E22</f>
        <v>0</v>
      </c>
    </row>
    <row r="23" spans="1:5" s="99" customFormat="1" ht="12" customHeight="1">
      <c r="A23" s="454" t="s">
        <v>88</v>
      </c>
      <c r="B23" s="436" t="s">
        <v>265</v>
      </c>
      <c r="C23" s="313">
        <f>'1.2.sz.mell '!C23</f>
        <v>0</v>
      </c>
      <c r="D23" s="313">
        <f>'1.2.sz.mell '!D23</f>
        <v>0</v>
      </c>
      <c r="E23" s="313">
        <f>'1.2.sz.mell 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'1.2.sz.mell '!C24</f>
        <v>0</v>
      </c>
      <c r="D24" s="313">
        <f>'1.2.sz.mell '!D24</f>
        <v>0</v>
      </c>
      <c r="E24" s="313">
        <f>'1.2.sz.mell 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'1.2.sz.mell '!C25</f>
        <v>0</v>
      </c>
      <c r="D25" s="313">
        <f>'1.2.sz.mell '!D25</f>
        <v>0</v>
      </c>
      <c r="E25" s="313">
        <f>'1.2.sz.mell 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'1.2.sz.mell '!C26</f>
        <v>0</v>
      </c>
      <c r="D26" s="313">
        <f>'1.2.sz.mell '!D26</f>
        <v>0</v>
      </c>
      <c r="E26" s="313">
        <f>'1.2.sz.mell 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'1.2.sz.mell '!C27</f>
        <v>0</v>
      </c>
      <c r="D27" s="313">
        <f>'1.2.sz.mell '!D27</f>
        <v>0</v>
      </c>
      <c r="E27" s="313">
        <f>'1.2.sz.mell '!E27</f>
        <v>0</v>
      </c>
    </row>
    <row r="28" spans="1:5" s="99" customFormat="1" ht="12" customHeight="1" thickBot="1">
      <c r="A28" s="456" t="s">
        <v>171</v>
      </c>
      <c r="B28" s="438" t="s">
        <v>268</v>
      </c>
      <c r="C28" s="318">
        <f>'1.2.sz.mell '!C28</f>
        <v>0</v>
      </c>
      <c r="D28" s="318">
        <f>'1.2.sz.mell '!D28</f>
        <v>0</v>
      </c>
      <c r="E28" s="318">
        <f>'1.2.sz.mell '!E28</f>
        <v>0</v>
      </c>
    </row>
    <row r="29" spans="1:5" s="99" customFormat="1" ht="12" customHeight="1" thickBot="1">
      <c r="A29" s="31" t="s">
        <v>172</v>
      </c>
      <c r="B29" s="20" t="s">
        <v>269</v>
      </c>
      <c r="C29" s="589">
        <f>'1.2.sz.mell '!C29</f>
        <v>0</v>
      </c>
      <c r="D29" s="589">
        <f>'1.2.sz.mell '!D29</f>
        <v>0</v>
      </c>
      <c r="E29" s="589">
        <f>'1.2.sz.mell '!E29</f>
        <v>0</v>
      </c>
    </row>
    <row r="30" spans="1:5" s="99" customFormat="1" ht="12" customHeight="1">
      <c r="A30" s="454" t="s">
        <v>270</v>
      </c>
      <c r="B30" s="436" t="s">
        <v>561</v>
      </c>
      <c r="C30" s="313">
        <f>'1.2.sz.mell '!C30</f>
        <v>0</v>
      </c>
      <c r="D30" s="313">
        <f>'1.2.sz.mell '!D30</f>
        <v>0</v>
      </c>
      <c r="E30" s="313">
        <f>'1.2.sz.mell '!E30</f>
        <v>0</v>
      </c>
    </row>
    <row r="31" spans="1:5" s="99" customFormat="1" ht="12" customHeight="1">
      <c r="A31" s="455" t="s">
        <v>271</v>
      </c>
      <c r="B31" s="437" t="s">
        <v>562</v>
      </c>
      <c r="C31" s="313">
        <f>'1.2.sz.mell '!C31</f>
        <v>0</v>
      </c>
      <c r="D31" s="313">
        <f>'1.2.sz.mell '!D31</f>
        <v>0</v>
      </c>
      <c r="E31" s="313">
        <f>'1.2.sz.mell 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'1.2.sz.mell '!C32</f>
        <v>0</v>
      </c>
      <c r="D32" s="313">
        <f>'1.2.sz.mell '!D32</f>
        <v>0</v>
      </c>
      <c r="E32" s="313">
        <f>'1.2.sz.mell '!E32</f>
        <v>0</v>
      </c>
    </row>
    <row r="33" spans="1:5" s="99" customFormat="1" ht="12" customHeight="1">
      <c r="A33" s="455" t="s">
        <v>273</v>
      </c>
      <c r="B33" s="437" t="s">
        <v>564</v>
      </c>
      <c r="C33" s="313">
        <f>'1.2.sz.mell '!C33</f>
        <v>0</v>
      </c>
      <c r="D33" s="313">
        <f>'1.2.sz.mell '!D33</f>
        <v>0</v>
      </c>
      <c r="E33" s="313">
        <f>'1.2.sz.mell '!E33</f>
        <v>0</v>
      </c>
    </row>
    <row r="34" spans="1:5" s="99" customFormat="1" ht="12" customHeight="1">
      <c r="A34" s="455" t="s">
        <v>558</v>
      </c>
      <c r="B34" s="437" t="s">
        <v>274</v>
      </c>
      <c r="C34" s="313">
        <f>'1.2.sz.mell '!C34</f>
        <v>0</v>
      </c>
      <c r="D34" s="313">
        <f>'1.2.sz.mell '!D34</f>
        <v>0</v>
      </c>
      <c r="E34" s="313">
        <f>'1.2.sz.mell '!E34</f>
        <v>0</v>
      </c>
    </row>
    <row r="35" spans="1:5" s="99" customFormat="1" ht="12" customHeight="1">
      <c r="A35" s="455" t="s">
        <v>559</v>
      </c>
      <c r="B35" s="437" t="s">
        <v>275</v>
      </c>
      <c r="C35" s="313">
        <f>'1.2.sz.mell '!C35</f>
        <v>0</v>
      </c>
      <c r="D35" s="313">
        <f>'1.2.sz.mell '!D35</f>
        <v>0</v>
      </c>
      <c r="E35" s="313">
        <f>'1.2.sz.mell '!E35</f>
        <v>0</v>
      </c>
    </row>
    <row r="36" spans="1:5" s="99" customFormat="1" ht="12" customHeight="1" thickBot="1">
      <c r="A36" s="456" t="s">
        <v>560</v>
      </c>
      <c r="B36" s="438" t="s">
        <v>276</v>
      </c>
      <c r="C36" s="318">
        <f>'1.2.sz.mell '!C36</f>
        <v>0</v>
      </c>
      <c r="D36" s="318">
        <f>'1.2.sz.mell '!D36</f>
        <v>0</v>
      </c>
      <c r="E36" s="318">
        <f>'1.2.sz.mell '!E36</f>
        <v>0</v>
      </c>
    </row>
    <row r="37" spans="1:5" s="99" customFormat="1" ht="12" customHeight="1" thickBot="1">
      <c r="A37" s="31" t="s">
        <v>23</v>
      </c>
      <c r="B37" s="20" t="s">
        <v>438</v>
      </c>
      <c r="C37" s="589">
        <f>'1.2.sz.mell '!C37</f>
        <v>0</v>
      </c>
      <c r="D37" s="589">
        <f>'1.2.sz.mell '!D37</f>
        <v>50000</v>
      </c>
      <c r="E37" s="589">
        <f>'1.2.sz.mell '!E37</f>
        <v>50000</v>
      </c>
    </row>
    <row r="38" spans="1:5" s="99" customFormat="1" ht="12" customHeight="1">
      <c r="A38" s="454" t="s">
        <v>92</v>
      </c>
      <c r="B38" s="436" t="s">
        <v>279</v>
      </c>
      <c r="C38" s="313">
        <f>'1.2.sz.mell '!C38</f>
        <v>0</v>
      </c>
      <c r="D38" s="313">
        <f>'1.2.sz.mell '!D38</f>
        <v>0</v>
      </c>
      <c r="E38" s="313">
        <f>'1.2.sz.mell 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'1.2.sz.mell '!C39</f>
        <v>0</v>
      </c>
      <c r="D39" s="313">
        <f>'1.2.sz.mell '!D39</f>
        <v>0</v>
      </c>
      <c r="E39" s="313">
        <f>'1.2.sz.mell '!E39</f>
        <v>0</v>
      </c>
    </row>
    <row r="40" spans="1:5" s="99" customFormat="1" ht="12" customHeight="1">
      <c r="A40" s="455" t="s">
        <v>94</v>
      </c>
      <c r="B40" s="437" t="s">
        <v>281</v>
      </c>
      <c r="C40" s="313">
        <f>'1.2.sz.mell '!C40</f>
        <v>0</v>
      </c>
      <c r="D40" s="313">
        <f>'1.2.sz.mell '!D40</f>
        <v>0</v>
      </c>
      <c r="E40" s="313">
        <f>'1.2.sz.mell '!E40</f>
        <v>0</v>
      </c>
    </row>
    <row r="41" spans="1:5" s="99" customFormat="1" ht="12" customHeight="1">
      <c r="A41" s="455" t="s">
        <v>174</v>
      </c>
      <c r="B41" s="437" t="s">
        <v>282</v>
      </c>
      <c r="C41" s="313">
        <f>'1.2.sz.mell '!C41</f>
        <v>0</v>
      </c>
      <c r="D41" s="313">
        <f>'1.2.sz.mell '!D41</f>
        <v>50000</v>
      </c>
      <c r="E41" s="313">
        <f>'1.2.sz.mell '!E41</f>
        <v>50000</v>
      </c>
    </row>
    <row r="42" spans="1:5" s="99" customFormat="1" ht="12" customHeight="1">
      <c r="A42" s="455" t="s">
        <v>175</v>
      </c>
      <c r="B42" s="437" t="s">
        <v>283</v>
      </c>
      <c r="C42" s="313">
        <f>'1.2.sz.mell '!C42</f>
        <v>0</v>
      </c>
      <c r="D42" s="313">
        <f>'1.2.sz.mell '!D42</f>
        <v>0</v>
      </c>
      <c r="E42" s="313">
        <f>'1.2.sz.mell '!E42</f>
        <v>0</v>
      </c>
    </row>
    <row r="43" spans="1:5" s="99" customFormat="1" ht="12" customHeight="1">
      <c r="A43" s="455" t="s">
        <v>176</v>
      </c>
      <c r="B43" s="437" t="s">
        <v>284</v>
      </c>
      <c r="C43" s="313">
        <f>'1.2.sz.mell '!C43</f>
        <v>0</v>
      </c>
      <c r="D43" s="313">
        <f>'1.2.sz.mell '!D43</f>
        <v>0</v>
      </c>
      <c r="E43" s="313">
        <f>'1.2.sz.mell 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'1.2.sz.mell '!C44</f>
        <v>0</v>
      </c>
      <c r="D44" s="313">
        <f>'1.2.sz.mell '!D44</f>
        <v>0</v>
      </c>
      <c r="E44" s="313">
        <f>'1.2.sz.mell '!E44</f>
        <v>0</v>
      </c>
    </row>
    <row r="45" spans="1:5" s="99" customFormat="1" ht="12" customHeight="1">
      <c r="A45" s="455" t="s">
        <v>178</v>
      </c>
      <c r="B45" s="437" t="s">
        <v>567</v>
      </c>
      <c r="C45" s="313">
        <f>'1.2.sz.mell '!C45</f>
        <v>0</v>
      </c>
      <c r="D45" s="313">
        <f>'1.2.sz.mell '!D45</f>
        <v>0</v>
      </c>
      <c r="E45" s="313">
        <f>'1.2.sz.mell '!E45</f>
        <v>0</v>
      </c>
    </row>
    <row r="46" spans="1:5" s="99" customFormat="1" ht="12" customHeight="1">
      <c r="A46" s="455" t="s">
        <v>277</v>
      </c>
      <c r="B46" s="437" t="s">
        <v>287</v>
      </c>
      <c r="C46" s="313">
        <f>'1.2.sz.mell '!C46</f>
        <v>0</v>
      </c>
      <c r="D46" s="313">
        <f>'1.2.sz.mell '!D46</f>
        <v>0</v>
      </c>
      <c r="E46" s="313">
        <f>'1.2.sz.mell 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'1.2.sz.mell '!C47</f>
        <v>0</v>
      </c>
      <c r="D47" s="313">
        <f>'1.2.sz.mell '!D47</f>
        <v>0</v>
      </c>
      <c r="E47" s="313">
        <f>'1.2.sz.mell '!E47</f>
        <v>0</v>
      </c>
    </row>
    <row r="48" spans="1:5" s="99" customFormat="1" ht="12" customHeight="1" thickBot="1">
      <c r="A48" s="456" t="s">
        <v>439</v>
      </c>
      <c r="B48" s="438" t="s">
        <v>288</v>
      </c>
      <c r="C48" s="318">
        <f>'1.2.sz.mell '!C48</f>
        <v>0</v>
      </c>
      <c r="D48" s="318">
        <f>'1.2.sz.mell '!D48</f>
        <v>0</v>
      </c>
      <c r="E48" s="318">
        <f>'1.2.sz.mell 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589">
        <f>'1.2.sz.mell '!C49</f>
        <v>0</v>
      </c>
      <c r="D49" s="589">
        <f>'1.2.sz.mell '!D49</f>
        <v>0</v>
      </c>
      <c r="E49" s="589">
        <f>'1.2.sz.mell '!E49</f>
        <v>0</v>
      </c>
    </row>
    <row r="50" spans="1:5" s="99" customFormat="1" ht="12" customHeight="1">
      <c r="A50" s="454" t="s">
        <v>95</v>
      </c>
      <c r="B50" s="436" t="s">
        <v>293</v>
      </c>
      <c r="C50" s="313">
        <f>'1.2.sz.mell '!C50</f>
        <v>0</v>
      </c>
      <c r="D50" s="313">
        <f>'1.2.sz.mell '!D50</f>
        <v>0</v>
      </c>
      <c r="E50" s="313">
        <f>'1.2.sz.mell '!E50</f>
        <v>0</v>
      </c>
    </row>
    <row r="51" spans="1:5" s="99" customFormat="1" ht="12" customHeight="1">
      <c r="A51" s="455" t="s">
        <v>96</v>
      </c>
      <c r="B51" s="437" t="s">
        <v>294</v>
      </c>
      <c r="C51" s="313">
        <f>'1.2.sz.mell '!C51</f>
        <v>0</v>
      </c>
      <c r="D51" s="313">
        <f>'1.2.sz.mell '!D51</f>
        <v>0</v>
      </c>
      <c r="E51" s="313">
        <f>'1.2.sz.mell '!E51</f>
        <v>0</v>
      </c>
    </row>
    <row r="52" spans="1:5" s="99" customFormat="1" ht="12" customHeight="1">
      <c r="A52" s="455" t="s">
        <v>290</v>
      </c>
      <c r="B52" s="437" t="s">
        <v>295</v>
      </c>
      <c r="C52" s="313">
        <f>'1.2.sz.mell '!C52</f>
        <v>0</v>
      </c>
      <c r="D52" s="313">
        <f>'1.2.sz.mell '!D52</f>
        <v>0</v>
      </c>
      <c r="E52" s="313">
        <f>'1.2.sz.mell '!E52</f>
        <v>0</v>
      </c>
    </row>
    <row r="53" spans="1:5" s="99" customFormat="1" ht="12" customHeight="1">
      <c r="A53" s="455" t="s">
        <v>291</v>
      </c>
      <c r="B53" s="437" t="s">
        <v>296</v>
      </c>
      <c r="C53" s="313">
        <f>'1.2.sz.mell '!C53</f>
        <v>0</v>
      </c>
      <c r="D53" s="313">
        <f>'1.2.sz.mell '!D53</f>
        <v>0</v>
      </c>
      <c r="E53" s="313">
        <f>'1.2.sz.mell '!E53</f>
        <v>0</v>
      </c>
    </row>
    <row r="54" spans="1:5" s="99" customFormat="1" ht="12" customHeight="1" thickBot="1">
      <c r="A54" s="456" t="s">
        <v>292</v>
      </c>
      <c r="B54" s="438" t="s">
        <v>297</v>
      </c>
      <c r="C54" s="318">
        <f>'1.2.sz.mell '!C54</f>
        <v>0</v>
      </c>
      <c r="D54" s="318">
        <f>'1.2.sz.mell '!D54</f>
        <v>0</v>
      </c>
      <c r="E54" s="318">
        <f>'1.2.sz.mell 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589">
        <f>'1.2.sz.mell '!C55</f>
        <v>0</v>
      </c>
      <c r="D55" s="589">
        <f>'1.2.sz.mell '!D55</f>
        <v>40000</v>
      </c>
      <c r="E55" s="589">
        <f>'1.2.sz.mell '!E55</f>
        <v>40000</v>
      </c>
    </row>
    <row r="56" spans="1:5" s="99" customFormat="1" ht="12" customHeight="1">
      <c r="A56" s="454" t="s">
        <v>97</v>
      </c>
      <c r="B56" s="436" t="s">
        <v>299</v>
      </c>
      <c r="C56" s="313">
        <f>'1.2.sz.mell '!C56</f>
        <v>0</v>
      </c>
      <c r="D56" s="313">
        <f>'1.2.sz.mell '!D56</f>
        <v>0</v>
      </c>
      <c r="E56" s="313">
        <f>'1.2.sz.mell '!E56</f>
        <v>0</v>
      </c>
    </row>
    <row r="57" spans="1:5" s="99" customFormat="1" ht="12" customHeight="1">
      <c r="A57" s="455" t="s">
        <v>98</v>
      </c>
      <c r="B57" s="437" t="s">
        <v>430</v>
      </c>
      <c r="C57" s="313">
        <f>'1.2.sz.mell '!C57</f>
        <v>0</v>
      </c>
      <c r="D57" s="313">
        <f>'1.2.sz.mell '!D57</f>
        <v>0</v>
      </c>
      <c r="E57" s="313">
        <f>'1.2.sz.mell '!E57</f>
        <v>0</v>
      </c>
    </row>
    <row r="58" spans="1:5" s="99" customFormat="1" ht="12" customHeight="1">
      <c r="A58" s="455" t="s">
        <v>302</v>
      </c>
      <c r="B58" s="437" t="s">
        <v>300</v>
      </c>
      <c r="C58" s="313">
        <f>'1.2.sz.mell '!C58</f>
        <v>0</v>
      </c>
      <c r="D58" s="313">
        <f>'1.2.sz.mell '!D58</f>
        <v>40000</v>
      </c>
      <c r="E58" s="313">
        <f>'1.2.sz.mell '!E58</f>
        <v>40000</v>
      </c>
    </row>
    <row r="59" spans="1:5" s="99" customFormat="1" ht="12" customHeight="1" thickBot="1">
      <c r="A59" s="456" t="s">
        <v>303</v>
      </c>
      <c r="B59" s="438" t="s">
        <v>301</v>
      </c>
      <c r="C59" s="318">
        <f>'1.2.sz.mell '!C59</f>
        <v>0</v>
      </c>
      <c r="D59" s="318">
        <f>'1.2.sz.mell '!D59</f>
        <v>0</v>
      </c>
      <c r="E59" s="318">
        <f>'1.2.sz.mell '!E59</f>
        <v>0</v>
      </c>
    </row>
    <row r="60" spans="1:5" s="99" customFormat="1" ht="12" customHeight="1" thickBot="1">
      <c r="A60" s="31" t="s">
        <v>26</v>
      </c>
      <c r="B60" s="305" t="s">
        <v>304</v>
      </c>
      <c r="C60" s="589">
        <f>'1.2.sz.mell '!C60</f>
        <v>0</v>
      </c>
      <c r="D60" s="589">
        <f>'1.2.sz.mell '!D60</f>
        <v>0</v>
      </c>
      <c r="E60" s="589">
        <f>'1.2.sz.mell '!E60</f>
        <v>0</v>
      </c>
    </row>
    <row r="61" spans="1:5" s="99" customFormat="1" ht="12" customHeight="1">
      <c r="A61" s="454" t="s">
        <v>180</v>
      </c>
      <c r="B61" s="436" t="s">
        <v>306</v>
      </c>
      <c r="C61" s="313">
        <f>'1.2.sz.mell '!C61</f>
        <v>0</v>
      </c>
      <c r="D61" s="313">
        <f>'1.2.sz.mell '!D61</f>
        <v>0</v>
      </c>
      <c r="E61" s="313">
        <f>'1.2.sz.mell '!E61</f>
        <v>0</v>
      </c>
    </row>
    <row r="62" spans="1:5" s="99" customFormat="1" ht="12" customHeight="1">
      <c r="A62" s="455" t="s">
        <v>181</v>
      </c>
      <c r="B62" s="437" t="s">
        <v>431</v>
      </c>
      <c r="C62" s="313">
        <f>'1.2.sz.mell '!C62</f>
        <v>0</v>
      </c>
      <c r="D62" s="313">
        <f>'1.2.sz.mell '!D62</f>
        <v>0</v>
      </c>
      <c r="E62" s="313">
        <f>'1.2.sz.mell '!E62</f>
        <v>0</v>
      </c>
    </row>
    <row r="63" spans="1:5" s="99" customFormat="1" ht="12" customHeight="1">
      <c r="A63" s="455" t="s">
        <v>232</v>
      </c>
      <c r="B63" s="437" t="s">
        <v>307</v>
      </c>
      <c r="C63" s="313">
        <f>'1.2.sz.mell '!C63</f>
        <v>0</v>
      </c>
      <c r="D63" s="313">
        <f>'1.2.sz.mell '!D63</f>
        <v>0</v>
      </c>
      <c r="E63" s="313">
        <f>'1.2.sz.mell '!E63</f>
        <v>0</v>
      </c>
    </row>
    <row r="64" spans="1:5" s="99" customFormat="1" ht="12" customHeight="1" thickBot="1">
      <c r="A64" s="456" t="s">
        <v>305</v>
      </c>
      <c r="B64" s="438" t="s">
        <v>308</v>
      </c>
      <c r="C64" s="318">
        <f>'1.2.sz.mell '!C64</f>
        <v>0</v>
      </c>
      <c r="D64" s="318">
        <f>'1.2.sz.mell '!D64</f>
        <v>0</v>
      </c>
      <c r="E64" s="318">
        <f>'1.2.sz.mell '!E64</f>
        <v>0</v>
      </c>
    </row>
    <row r="65" spans="1:5" s="99" customFormat="1" ht="12" customHeight="1" thickBot="1">
      <c r="A65" s="31" t="s">
        <v>27</v>
      </c>
      <c r="B65" s="20" t="s">
        <v>309</v>
      </c>
      <c r="C65" s="589">
        <f>'1.2.sz.mell '!C65</f>
        <v>0</v>
      </c>
      <c r="D65" s="589">
        <f>'1.2.sz.mell '!D65</f>
        <v>1191090</v>
      </c>
      <c r="E65" s="589">
        <f>'1.2.sz.mell '!E65</f>
        <v>1191090</v>
      </c>
    </row>
    <row r="66" spans="1:5" s="99" customFormat="1" ht="12" customHeight="1" thickBot="1">
      <c r="A66" s="457" t="s">
        <v>397</v>
      </c>
      <c r="B66" s="305" t="s">
        <v>311</v>
      </c>
      <c r="C66" s="589">
        <f>'1.2.sz.mell '!C66</f>
        <v>0</v>
      </c>
      <c r="D66" s="589">
        <f>'1.2.sz.mell '!D66</f>
        <v>0</v>
      </c>
      <c r="E66" s="589">
        <f>'1.2.sz.mell '!E66</f>
        <v>0</v>
      </c>
    </row>
    <row r="67" spans="1:5" s="99" customFormat="1" ht="12" customHeight="1">
      <c r="A67" s="454" t="s">
        <v>339</v>
      </c>
      <c r="B67" s="436" t="s">
        <v>312</v>
      </c>
      <c r="C67" s="313">
        <f>'1.2.sz.mell '!C67</f>
        <v>0</v>
      </c>
      <c r="D67" s="313">
        <f>'1.2.sz.mell '!D67</f>
        <v>0</v>
      </c>
      <c r="E67" s="313">
        <f>'1.2.sz.mell '!E67</f>
        <v>0</v>
      </c>
    </row>
    <row r="68" spans="1:5" s="99" customFormat="1" ht="12" customHeight="1">
      <c r="A68" s="455" t="s">
        <v>348</v>
      </c>
      <c r="B68" s="437" t="s">
        <v>313</v>
      </c>
      <c r="C68" s="313">
        <f>'1.2.sz.mell '!C68</f>
        <v>0</v>
      </c>
      <c r="D68" s="313">
        <f>'1.2.sz.mell '!D68</f>
        <v>0</v>
      </c>
      <c r="E68" s="313">
        <f>'1.2.sz.mell '!E68</f>
        <v>0</v>
      </c>
    </row>
    <row r="69" spans="1:5" s="99" customFormat="1" ht="12" customHeight="1" thickBot="1">
      <c r="A69" s="456" t="s">
        <v>349</v>
      </c>
      <c r="B69" s="439" t="s">
        <v>314</v>
      </c>
      <c r="C69" s="318">
        <f>'1.2.sz.mell '!C69</f>
        <v>0</v>
      </c>
      <c r="D69" s="318">
        <f>'1.2.sz.mell '!D69</f>
        <v>0</v>
      </c>
      <c r="E69" s="318">
        <f>'1.2.sz.mell '!E69</f>
        <v>0</v>
      </c>
    </row>
    <row r="70" spans="1:5" s="99" customFormat="1" ht="12" customHeight="1" thickBot="1">
      <c r="A70" s="457" t="s">
        <v>315</v>
      </c>
      <c r="B70" s="305" t="s">
        <v>316</v>
      </c>
      <c r="C70" s="589">
        <f>'1.2.sz.mell '!C70</f>
        <v>0</v>
      </c>
      <c r="D70" s="589">
        <f>'1.2.sz.mell '!D70</f>
        <v>0</v>
      </c>
      <c r="E70" s="589">
        <f>'1.2.sz.mell '!E70</f>
        <v>0</v>
      </c>
    </row>
    <row r="71" spans="1:5" s="99" customFormat="1" ht="12" customHeight="1">
      <c r="A71" s="454" t="s">
        <v>148</v>
      </c>
      <c r="B71" s="436" t="s">
        <v>317</v>
      </c>
      <c r="C71" s="313">
        <f>'1.2.sz.mell '!C71</f>
        <v>0</v>
      </c>
      <c r="D71" s="313">
        <f>'1.2.sz.mell '!D71</f>
        <v>0</v>
      </c>
      <c r="E71" s="313">
        <f>'1.2.sz.mell '!E71</f>
        <v>0</v>
      </c>
    </row>
    <row r="72" spans="1:5" s="99" customFormat="1" ht="12" customHeight="1">
      <c r="A72" s="455" t="s">
        <v>149</v>
      </c>
      <c r="B72" s="437" t="s">
        <v>577</v>
      </c>
      <c r="C72" s="313">
        <f>'1.2.sz.mell '!C72</f>
        <v>0</v>
      </c>
      <c r="D72" s="313">
        <f>'1.2.sz.mell '!D72</f>
        <v>0</v>
      </c>
      <c r="E72" s="313">
        <f>'1.2.sz.mell '!E72</f>
        <v>0</v>
      </c>
    </row>
    <row r="73" spans="1:5" s="99" customFormat="1" ht="12" customHeight="1">
      <c r="A73" s="455" t="s">
        <v>340</v>
      </c>
      <c r="B73" s="437" t="s">
        <v>318</v>
      </c>
      <c r="C73" s="313">
        <f>'1.2.sz.mell '!C73</f>
        <v>0</v>
      </c>
      <c r="D73" s="313">
        <f>'1.2.sz.mell '!D73</f>
        <v>0</v>
      </c>
      <c r="E73" s="313">
        <f>'1.2.sz.mell '!E73</f>
        <v>0</v>
      </c>
    </row>
    <row r="74" spans="1:5" s="99" customFormat="1" ht="12" customHeight="1" thickBot="1">
      <c r="A74" s="456" t="s">
        <v>341</v>
      </c>
      <c r="B74" s="307" t="s">
        <v>578</v>
      </c>
      <c r="C74" s="318">
        <f>'1.2.sz.mell '!C74</f>
        <v>0</v>
      </c>
      <c r="D74" s="318">
        <f>'1.2.sz.mell '!D74</f>
        <v>0</v>
      </c>
      <c r="E74" s="318">
        <f>'1.2.sz.mell '!E74</f>
        <v>0</v>
      </c>
    </row>
    <row r="75" spans="1:5" s="99" customFormat="1" ht="12" customHeight="1" thickBot="1">
      <c r="A75" s="457" t="s">
        <v>319</v>
      </c>
      <c r="B75" s="305" t="s">
        <v>320</v>
      </c>
      <c r="C75" s="589">
        <f>'1.2.sz.mell '!C75</f>
        <v>0</v>
      </c>
      <c r="D75" s="589">
        <f>'1.2.sz.mell '!D75</f>
        <v>0</v>
      </c>
      <c r="E75" s="589">
        <f>'1.2.sz.mell '!E75</f>
        <v>0</v>
      </c>
    </row>
    <row r="76" spans="1:5" s="99" customFormat="1" ht="12" customHeight="1">
      <c r="A76" s="454" t="s">
        <v>342</v>
      </c>
      <c r="B76" s="436" t="s">
        <v>321</v>
      </c>
      <c r="C76" s="313">
        <f>'1.2.sz.mell '!C76</f>
        <v>0</v>
      </c>
      <c r="D76" s="313">
        <f>'1.2.sz.mell '!D76</f>
        <v>0</v>
      </c>
      <c r="E76" s="313">
        <f>'1.2.sz.mell '!E76</f>
        <v>0</v>
      </c>
    </row>
    <row r="77" spans="1:5" s="99" customFormat="1" ht="12" customHeight="1" thickBot="1">
      <c r="A77" s="456" t="s">
        <v>343</v>
      </c>
      <c r="B77" s="438" t="s">
        <v>322</v>
      </c>
      <c r="C77" s="318">
        <f>'1.2.sz.mell '!C77</f>
        <v>0</v>
      </c>
      <c r="D77" s="318">
        <f>'1.2.sz.mell '!D77</f>
        <v>0</v>
      </c>
      <c r="E77" s="318">
        <f>'1.2.sz.mell '!E77</f>
        <v>0</v>
      </c>
    </row>
    <row r="78" spans="1:5" s="98" customFormat="1" ht="12" customHeight="1" thickBot="1">
      <c r="A78" s="457" t="s">
        <v>323</v>
      </c>
      <c r="B78" s="305" t="s">
        <v>324</v>
      </c>
      <c r="C78" s="589">
        <f>'1.2.sz.mell '!C78</f>
        <v>0</v>
      </c>
      <c r="D78" s="589">
        <f>'1.2.sz.mell '!D78</f>
        <v>0</v>
      </c>
      <c r="E78" s="589">
        <f>'1.2.sz.mell '!E78</f>
        <v>0</v>
      </c>
    </row>
    <row r="79" spans="1:5" s="99" customFormat="1" ht="12" customHeight="1">
      <c r="A79" s="454" t="s">
        <v>344</v>
      </c>
      <c r="B79" s="436" t="s">
        <v>325</v>
      </c>
      <c r="C79" s="313">
        <f>'1.2.sz.mell '!C79</f>
        <v>0</v>
      </c>
      <c r="D79" s="313">
        <f>'1.2.sz.mell '!D79</f>
        <v>0</v>
      </c>
      <c r="E79" s="313">
        <f>'1.2.sz.mell '!E79</f>
        <v>0</v>
      </c>
    </row>
    <row r="80" spans="1:5" s="99" customFormat="1" ht="12" customHeight="1">
      <c r="A80" s="455" t="s">
        <v>345</v>
      </c>
      <c r="B80" s="437" t="s">
        <v>326</v>
      </c>
      <c r="C80" s="313">
        <f>'1.2.sz.mell '!C80</f>
        <v>0</v>
      </c>
      <c r="D80" s="313">
        <f>'1.2.sz.mell '!D80</f>
        <v>0</v>
      </c>
      <c r="E80" s="313">
        <f>'1.2.sz.mell '!E80</f>
        <v>0</v>
      </c>
    </row>
    <row r="81" spans="1:5" s="99" customFormat="1" ht="12" customHeight="1" thickBot="1">
      <c r="A81" s="456" t="s">
        <v>346</v>
      </c>
      <c r="B81" s="438" t="s">
        <v>579</v>
      </c>
      <c r="C81" s="318">
        <f>'1.2.sz.mell '!C81</f>
        <v>0</v>
      </c>
      <c r="D81" s="318">
        <f>'1.2.sz.mell '!D81</f>
        <v>0</v>
      </c>
      <c r="E81" s="318">
        <f>'1.2.sz.mell '!E81</f>
        <v>0</v>
      </c>
    </row>
    <row r="82" spans="1:5" s="99" customFormat="1" ht="12" customHeight="1" thickBot="1">
      <c r="A82" s="457" t="s">
        <v>327</v>
      </c>
      <c r="B82" s="305" t="s">
        <v>347</v>
      </c>
      <c r="C82" s="589">
        <f>'1.2.sz.mell '!C82</f>
        <v>0</v>
      </c>
      <c r="D82" s="589">
        <f>'1.2.sz.mell '!D82</f>
        <v>0</v>
      </c>
      <c r="E82" s="589">
        <f>'1.2.sz.mell '!E82</f>
        <v>0</v>
      </c>
    </row>
    <row r="83" spans="1:5" s="99" customFormat="1" ht="12" customHeight="1">
      <c r="A83" s="458" t="s">
        <v>328</v>
      </c>
      <c r="B83" s="436" t="s">
        <v>329</v>
      </c>
      <c r="C83" s="313">
        <f>'1.2.sz.mell '!C83</f>
        <v>0</v>
      </c>
      <c r="D83" s="313">
        <f>'1.2.sz.mell '!D83</f>
        <v>0</v>
      </c>
      <c r="E83" s="313">
        <f>'1.2.sz.mell '!E83</f>
        <v>0</v>
      </c>
    </row>
    <row r="84" spans="1:5" s="99" customFormat="1" ht="12" customHeight="1">
      <c r="A84" s="459" t="s">
        <v>330</v>
      </c>
      <c r="B84" s="437" t="s">
        <v>331</v>
      </c>
      <c r="C84" s="313">
        <f>'1.2.sz.mell '!C84</f>
        <v>0</v>
      </c>
      <c r="D84" s="313">
        <f>'1.2.sz.mell '!D84</f>
        <v>0</v>
      </c>
      <c r="E84" s="313">
        <f>'1.2.sz.mell '!E84</f>
        <v>0</v>
      </c>
    </row>
    <row r="85" spans="1:5" s="99" customFormat="1" ht="12" customHeight="1">
      <c r="A85" s="459" t="s">
        <v>332</v>
      </c>
      <c r="B85" s="437" t="s">
        <v>333</v>
      </c>
      <c r="C85" s="313">
        <f>'1.2.sz.mell '!C85</f>
        <v>0</v>
      </c>
      <c r="D85" s="313">
        <f>'1.2.sz.mell '!D85</f>
        <v>0</v>
      </c>
      <c r="E85" s="313">
        <f>'1.2.sz.mell '!E85</f>
        <v>0</v>
      </c>
    </row>
    <row r="86" spans="1:5" s="98" customFormat="1" ht="12" customHeight="1" thickBot="1">
      <c r="A86" s="460" t="s">
        <v>334</v>
      </c>
      <c r="B86" s="438" t="s">
        <v>335</v>
      </c>
      <c r="C86" s="318">
        <f>'1.2.sz.mell '!C86</f>
        <v>0</v>
      </c>
      <c r="D86" s="318">
        <f>'1.2.sz.mell '!D86</f>
        <v>0</v>
      </c>
      <c r="E86" s="318">
        <f>'1.2.sz.mell '!E86</f>
        <v>0</v>
      </c>
    </row>
    <row r="87" spans="1:5" s="98" customFormat="1" ht="12" customHeight="1" thickBot="1">
      <c r="A87" s="457" t="s">
        <v>336</v>
      </c>
      <c r="B87" s="305" t="s">
        <v>479</v>
      </c>
      <c r="C87" s="589">
        <f>'1.2.sz.mell '!C87</f>
        <v>0</v>
      </c>
      <c r="D87" s="589">
        <f>'1.2.sz.mell '!D87</f>
        <v>0</v>
      </c>
      <c r="E87" s="589">
        <f>'1.2.sz.mell '!E87</f>
        <v>0</v>
      </c>
    </row>
    <row r="88" spans="1:5" s="98" customFormat="1" ht="12" customHeight="1" thickBot="1">
      <c r="A88" s="457" t="s">
        <v>511</v>
      </c>
      <c r="B88" s="305" t="s">
        <v>337</v>
      </c>
      <c r="C88" s="589">
        <f>'1.2.sz.mell '!C88</f>
        <v>0</v>
      </c>
      <c r="D88" s="589">
        <f>'1.2.sz.mell '!D88</f>
        <v>0</v>
      </c>
      <c r="E88" s="589">
        <f>'1.2.sz.mell '!E88</f>
        <v>0</v>
      </c>
    </row>
    <row r="89" spans="1:5" s="98" customFormat="1" ht="12" customHeight="1" thickBot="1">
      <c r="A89" s="457" t="s">
        <v>512</v>
      </c>
      <c r="B89" s="443" t="s">
        <v>482</v>
      </c>
      <c r="C89" s="589">
        <f>'1.2.sz.mell '!C89</f>
        <v>0</v>
      </c>
      <c r="D89" s="589">
        <f>'1.2.sz.mell '!D89</f>
        <v>0</v>
      </c>
      <c r="E89" s="589">
        <f>'1.2.sz.mell '!E89</f>
        <v>0</v>
      </c>
    </row>
    <row r="90" spans="1:5" s="98" customFormat="1" ht="12" customHeight="1" thickBot="1">
      <c r="A90" s="461" t="s">
        <v>513</v>
      </c>
      <c r="B90" s="444" t="s">
        <v>514</v>
      </c>
      <c r="C90" s="589">
        <f>'1.2.sz.mell '!C90</f>
        <v>0</v>
      </c>
      <c r="D90" s="589">
        <f>'1.2.sz.mell '!D90</f>
        <v>1191090</v>
      </c>
      <c r="E90" s="589">
        <f>'1.2.sz.mell '!E90</f>
        <v>1191090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253"/>
      <c r="B92" s="254" t="s">
        <v>58</v>
      </c>
      <c r="C92" s="380"/>
      <c r="D92" s="380"/>
      <c r="E92" s="380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4012706</v>
      </c>
      <c r="D93" s="309">
        <f>+D94+D95+D96+D97+D98+D111</f>
        <v>1191090</v>
      </c>
      <c r="E93" s="309">
        <f>+E94+E95+E96+E97+E98+E111</f>
        <v>5203796</v>
      </c>
    </row>
    <row r="94" spans="1:5" ht="12" customHeight="1">
      <c r="A94" s="462" t="s">
        <v>99</v>
      </c>
      <c r="B94" s="9" t="s">
        <v>50</v>
      </c>
      <c r="C94" s="311">
        <f>'1.2.sz.mell '!C97</f>
        <v>0</v>
      </c>
      <c r="D94" s="311">
        <f>'1.2.sz.mell '!D97</f>
        <v>3606</v>
      </c>
      <c r="E94" s="311">
        <f>'1.2.sz.mell '!E97</f>
        <v>3606</v>
      </c>
    </row>
    <row r="95" spans="1:5" ht="12" customHeight="1">
      <c r="A95" s="455" t="s">
        <v>100</v>
      </c>
      <c r="B95" s="7" t="s">
        <v>182</v>
      </c>
      <c r="C95" s="312">
        <f>'1.2.sz.mell '!C98</f>
        <v>0</v>
      </c>
      <c r="D95" s="312">
        <f>'1.2.sz.mell '!D98</f>
        <v>0</v>
      </c>
      <c r="E95" s="312">
        <f>'1.2.sz.mell '!E98</f>
        <v>0</v>
      </c>
    </row>
    <row r="96" spans="1:5" ht="12" customHeight="1">
      <c r="A96" s="455" t="s">
        <v>101</v>
      </c>
      <c r="B96" s="7" t="s">
        <v>139</v>
      </c>
      <c r="C96" s="312">
        <f>'1.2.sz.mell '!C99</f>
        <v>721000</v>
      </c>
      <c r="D96" s="312">
        <f>'1.2.sz.mell '!D99</f>
        <v>1563054</v>
      </c>
      <c r="E96" s="312">
        <f>'1.2.sz.mell '!E99</f>
        <v>2284054</v>
      </c>
    </row>
    <row r="97" spans="1:5" ht="12" customHeight="1">
      <c r="A97" s="455" t="s">
        <v>102</v>
      </c>
      <c r="B97" s="10" t="s">
        <v>183</v>
      </c>
      <c r="C97" s="312">
        <f>'1.2.sz.mell '!C100</f>
        <v>0</v>
      </c>
      <c r="D97" s="312">
        <f>'1.2.sz.mell '!D100</f>
        <v>0</v>
      </c>
      <c r="E97" s="312">
        <f>'1.2.sz.mell '!E100</f>
        <v>0</v>
      </c>
    </row>
    <row r="98" spans="1:5" ht="12" customHeight="1">
      <c r="A98" s="455" t="s">
        <v>112</v>
      </c>
      <c r="B98" s="18" t="s">
        <v>184</v>
      </c>
      <c r="C98" s="312">
        <f>'1.2.sz.mell '!C101</f>
        <v>3291706</v>
      </c>
      <c r="D98" s="312">
        <f>'1.2.sz.mell '!D101</f>
        <v>0</v>
      </c>
      <c r="E98" s="312">
        <f>'1.2.sz.mell '!E101</f>
        <v>3291706</v>
      </c>
    </row>
    <row r="99" spans="1:5" ht="12" customHeight="1">
      <c r="A99" s="455" t="s">
        <v>103</v>
      </c>
      <c r="B99" s="7" t="s">
        <v>515</v>
      </c>
      <c r="C99" s="312">
        <f>'1.2.sz.mell '!C102</f>
        <v>0</v>
      </c>
      <c r="D99" s="312">
        <f>'1.2.sz.mell '!D102</f>
        <v>0</v>
      </c>
      <c r="E99" s="312">
        <f>'1.2.sz.mell '!E102</f>
        <v>0</v>
      </c>
    </row>
    <row r="100" spans="1:5" ht="12" customHeight="1">
      <c r="A100" s="455" t="s">
        <v>104</v>
      </c>
      <c r="B100" s="147" t="s">
        <v>445</v>
      </c>
      <c r="C100" s="312">
        <f>'1.2.sz.mell '!C103</f>
        <v>0</v>
      </c>
      <c r="D100" s="312">
        <f>'1.2.sz.mell '!D103</f>
        <v>0</v>
      </c>
      <c r="E100" s="312">
        <f>'1.2.sz.mell '!E103</f>
        <v>0</v>
      </c>
    </row>
    <row r="101" spans="1:5" ht="12" customHeight="1">
      <c r="A101" s="455" t="s">
        <v>113</v>
      </c>
      <c r="B101" s="147" t="s">
        <v>444</v>
      </c>
      <c r="C101" s="312">
        <f>'1.2.sz.mell '!C104</f>
        <v>0</v>
      </c>
      <c r="D101" s="312">
        <f>'1.2.sz.mell '!D104</f>
        <v>0</v>
      </c>
      <c r="E101" s="312">
        <f>'1.2.sz.mell '!E104</f>
        <v>0</v>
      </c>
    </row>
    <row r="102" spans="1:5" ht="12" customHeight="1">
      <c r="A102" s="455" t="s">
        <v>114</v>
      </c>
      <c r="B102" s="147" t="s">
        <v>353</v>
      </c>
      <c r="C102" s="312">
        <f>'1.2.sz.mell '!C105</f>
        <v>0</v>
      </c>
      <c r="D102" s="312">
        <f>'1.2.sz.mell '!D105</f>
        <v>0</v>
      </c>
      <c r="E102" s="312">
        <f>'1.2.sz.mell '!E105</f>
        <v>0</v>
      </c>
    </row>
    <row r="103" spans="1:5" ht="12" customHeight="1">
      <c r="A103" s="455" t="s">
        <v>115</v>
      </c>
      <c r="B103" s="148" t="s">
        <v>354</v>
      </c>
      <c r="C103" s="312">
        <f>'1.2.sz.mell '!C106</f>
        <v>2241706</v>
      </c>
      <c r="D103" s="312">
        <f>'1.2.sz.mell '!D106</f>
        <v>0</v>
      </c>
      <c r="E103" s="312">
        <f>'1.2.sz.mell '!E106</f>
        <v>2241706</v>
      </c>
    </row>
    <row r="104" spans="1:5" ht="12" customHeight="1">
      <c r="A104" s="455" t="s">
        <v>116</v>
      </c>
      <c r="B104" s="148" t="s">
        <v>355</v>
      </c>
      <c r="C104" s="312">
        <f>'1.2.sz.mell '!C107</f>
        <v>0</v>
      </c>
      <c r="D104" s="312">
        <f>'1.2.sz.mell '!D107</f>
        <v>0</v>
      </c>
      <c r="E104" s="312">
        <f>'1.2.sz.mell '!E107</f>
        <v>0</v>
      </c>
    </row>
    <row r="105" spans="1:5" ht="12" customHeight="1">
      <c r="A105" s="455" t="s">
        <v>118</v>
      </c>
      <c r="B105" s="147" t="s">
        <v>356</v>
      </c>
      <c r="C105" s="312">
        <f>'1.2.sz.mell '!C108</f>
        <v>0</v>
      </c>
      <c r="D105" s="312">
        <f>'1.2.sz.mell '!D108</f>
        <v>0</v>
      </c>
      <c r="E105" s="312">
        <f>'1.2.sz.mell '!E108</f>
        <v>0</v>
      </c>
    </row>
    <row r="106" spans="1:5" ht="12" customHeight="1">
      <c r="A106" s="455" t="s">
        <v>185</v>
      </c>
      <c r="B106" s="147" t="s">
        <v>357</v>
      </c>
      <c r="C106" s="312">
        <f>'1.2.sz.mell '!C109</f>
        <v>0</v>
      </c>
      <c r="D106" s="312">
        <f>'1.2.sz.mell '!D109</f>
        <v>0</v>
      </c>
      <c r="E106" s="312">
        <f>'1.2.sz.mell '!E109</f>
        <v>0</v>
      </c>
    </row>
    <row r="107" spans="1:5" ht="12" customHeight="1">
      <c r="A107" s="455" t="s">
        <v>351</v>
      </c>
      <c r="B107" s="148" t="s">
        <v>358</v>
      </c>
      <c r="C107" s="312">
        <f>'1.2.sz.mell '!C110</f>
        <v>0</v>
      </c>
      <c r="D107" s="312">
        <f>'1.2.sz.mell '!D110</f>
        <v>0</v>
      </c>
      <c r="E107" s="312">
        <f>'1.2.sz.mell '!E110</f>
        <v>0</v>
      </c>
    </row>
    <row r="108" spans="1:5" ht="12" customHeight="1">
      <c r="A108" s="463" t="s">
        <v>352</v>
      </c>
      <c r="B108" s="149" t="s">
        <v>359</v>
      </c>
      <c r="C108" s="312">
        <f>'1.2.sz.mell '!C111</f>
        <v>0</v>
      </c>
      <c r="D108" s="312">
        <f>'1.2.sz.mell '!D111</f>
        <v>0</v>
      </c>
      <c r="E108" s="312">
        <f>'1.2.sz.mell '!E111</f>
        <v>0</v>
      </c>
    </row>
    <row r="109" spans="1:5" ht="12" customHeight="1">
      <c r="A109" s="455" t="s">
        <v>442</v>
      </c>
      <c r="B109" s="149" t="s">
        <v>360</v>
      </c>
      <c r="C109" s="312">
        <f>'1.2.sz.mell '!C112</f>
        <v>0</v>
      </c>
      <c r="D109" s="312">
        <f>'1.2.sz.mell '!D112</f>
        <v>0</v>
      </c>
      <c r="E109" s="312">
        <f>'1.2.sz.mell '!E112</f>
        <v>0</v>
      </c>
    </row>
    <row r="110" spans="1:5" ht="12" customHeight="1">
      <c r="A110" s="455" t="s">
        <v>443</v>
      </c>
      <c r="B110" s="148" t="s">
        <v>361</v>
      </c>
      <c r="C110" s="312">
        <f>'1.2.sz.mell '!C113</f>
        <v>1050000</v>
      </c>
      <c r="D110" s="312">
        <f>'1.2.sz.mell '!D113</f>
        <v>0</v>
      </c>
      <c r="E110" s="312">
        <f>'1.2.sz.mell '!E113</f>
        <v>1050000</v>
      </c>
    </row>
    <row r="111" spans="1:5" ht="12" customHeight="1">
      <c r="A111" s="455" t="s">
        <v>447</v>
      </c>
      <c r="B111" s="10" t="s">
        <v>51</v>
      </c>
      <c r="C111" s="312">
        <f>'1.2.sz.mell '!C114</f>
        <v>0</v>
      </c>
      <c r="D111" s="312">
        <f>'1.2.sz.mell '!D114</f>
        <v>-375570</v>
      </c>
      <c r="E111" s="312">
        <f>'1.2.sz.mell '!E114</f>
        <v>-375570</v>
      </c>
    </row>
    <row r="112" spans="1:5" ht="12" customHeight="1">
      <c r="A112" s="456" t="s">
        <v>448</v>
      </c>
      <c r="B112" s="7" t="s">
        <v>516</v>
      </c>
      <c r="C112" s="312">
        <f>'1.2.sz.mell '!C115</f>
        <v>0</v>
      </c>
      <c r="D112" s="312">
        <f>'1.2.sz.mell '!D115</f>
        <v>-375570</v>
      </c>
      <c r="E112" s="312">
        <f>'1.2.sz.mell '!E115</f>
        <v>-375570</v>
      </c>
    </row>
    <row r="113" spans="1:5" ht="12" customHeight="1" thickBot="1">
      <c r="A113" s="464" t="s">
        <v>449</v>
      </c>
      <c r="B113" s="150" t="s">
        <v>517</v>
      </c>
      <c r="C113" s="313">
        <f>'1.2.sz.mell '!C116</f>
        <v>0</v>
      </c>
      <c r="D113" s="313">
        <f>'1.2.sz.mell '!D116</f>
        <v>0</v>
      </c>
      <c r="E113" s="313">
        <f>'1.2.sz.mell '!E116</f>
        <v>0</v>
      </c>
    </row>
    <row r="114" spans="1:5" ht="12" customHeight="1" thickBot="1">
      <c r="A114" s="31" t="s">
        <v>20</v>
      </c>
      <c r="B114" s="26" t="s">
        <v>362</v>
      </c>
      <c r="C114" s="311">
        <f>'1.2.sz.mell '!C117+'1.2.sz.mell '!C117</f>
        <v>0</v>
      </c>
      <c r="D114" s="311">
        <f>'1.2.sz.mell '!D117+'1.2.sz.mell '!D117</f>
        <v>0</v>
      </c>
      <c r="E114" s="311">
        <f>'1.2.sz.mell '!E117+'1.2.sz.mell '!E117</f>
        <v>0</v>
      </c>
    </row>
    <row r="115" spans="1:5" ht="12" customHeight="1">
      <c r="A115" s="454" t="s">
        <v>105</v>
      </c>
      <c r="B115" s="7" t="s">
        <v>231</v>
      </c>
      <c r="C115" s="311">
        <f>'1.2.sz.mell '!C118+'1.2.sz.mell '!C118</f>
        <v>0</v>
      </c>
      <c r="D115" s="311">
        <f>'1.2.sz.mell '!D118+'1.2.sz.mell '!D118</f>
        <v>0</v>
      </c>
      <c r="E115" s="311">
        <f>'1.2.sz.mell '!E118+'1.2.sz.mell '!E118</f>
        <v>0</v>
      </c>
    </row>
    <row r="116" spans="1:5" ht="12" customHeight="1">
      <c r="A116" s="454" t="s">
        <v>106</v>
      </c>
      <c r="B116" s="11" t="s">
        <v>366</v>
      </c>
      <c r="C116" s="312">
        <f>'1.2.sz.mell '!C119+'1.2.sz.mell '!C119</f>
        <v>0</v>
      </c>
      <c r="D116" s="312">
        <f>'1.2.sz.mell '!D119+'1.2.sz.mell '!D119</f>
        <v>0</v>
      </c>
      <c r="E116" s="312">
        <f>'1.2.sz.mell '!E119+'1.2.sz.mell '!E119</f>
        <v>0</v>
      </c>
    </row>
    <row r="117" spans="1:5" ht="12" customHeight="1">
      <c r="A117" s="454" t="s">
        <v>107</v>
      </c>
      <c r="B117" s="11" t="s">
        <v>186</v>
      </c>
      <c r="C117" s="312">
        <f>'1.2.sz.mell '!C120+'1.2.sz.mell '!C120</f>
        <v>0</v>
      </c>
      <c r="D117" s="312">
        <f>'1.2.sz.mell '!D120+'1.2.sz.mell '!D120</f>
        <v>0</v>
      </c>
      <c r="E117" s="312">
        <f>'1.2.sz.mell '!E120+'1.2.sz.mell '!E120</f>
        <v>0</v>
      </c>
    </row>
    <row r="118" spans="1:5" ht="12" customHeight="1">
      <c r="A118" s="454" t="s">
        <v>108</v>
      </c>
      <c r="B118" s="11" t="s">
        <v>367</v>
      </c>
      <c r="C118" s="312">
        <f>'1.2.sz.mell '!C121+'1.2.sz.mell '!C121</f>
        <v>0</v>
      </c>
      <c r="D118" s="312">
        <f>'1.2.sz.mell '!D121+'1.2.sz.mell '!D121</f>
        <v>0</v>
      </c>
      <c r="E118" s="312">
        <f>'1.2.sz.mell '!E121+'1.2.sz.mell '!E121</f>
        <v>0</v>
      </c>
    </row>
    <row r="119" spans="1:5" ht="12" customHeight="1">
      <c r="A119" s="454" t="s">
        <v>109</v>
      </c>
      <c r="B119" s="307" t="s">
        <v>233</v>
      </c>
      <c r="C119" s="312">
        <f>'1.2.sz.mell '!C122+'1.2.sz.mell '!C122</f>
        <v>0</v>
      </c>
      <c r="D119" s="312">
        <f>'1.2.sz.mell '!D122+'1.2.sz.mell '!D122</f>
        <v>0</v>
      </c>
      <c r="E119" s="312">
        <f>'1.2.sz.mell '!E122+'1.2.sz.mell '!E122</f>
        <v>0</v>
      </c>
    </row>
    <row r="120" spans="1:5" ht="12" customHeight="1">
      <c r="A120" s="454" t="s">
        <v>117</v>
      </c>
      <c r="B120" s="306" t="s">
        <v>432</v>
      </c>
      <c r="C120" s="312">
        <f>'1.2.sz.mell '!C123+'1.2.sz.mell '!C123</f>
        <v>0</v>
      </c>
      <c r="D120" s="312">
        <f>'1.2.sz.mell '!D123+'1.2.sz.mell '!D123</f>
        <v>0</v>
      </c>
      <c r="E120" s="312">
        <f>'1.2.sz.mell '!E123+'1.2.sz.mell '!E123</f>
        <v>0</v>
      </c>
    </row>
    <row r="121" spans="1:5" ht="12" customHeight="1">
      <c r="A121" s="454" t="s">
        <v>119</v>
      </c>
      <c r="B121" s="432" t="s">
        <v>372</v>
      </c>
      <c r="C121" s="312">
        <f>'1.2.sz.mell '!C124+'1.2.sz.mell '!C124</f>
        <v>0</v>
      </c>
      <c r="D121" s="312">
        <f>'1.2.sz.mell '!D124+'1.2.sz.mell '!D124</f>
        <v>0</v>
      </c>
      <c r="E121" s="312">
        <f>'1.2.sz.mell '!E124+'1.2.sz.mell '!E124</f>
        <v>0</v>
      </c>
    </row>
    <row r="122" spans="1:5" ht="12" customHeight="1">
      <c r="A122" s="454" t="s">
        <v>187</v>
      </c>
      <c r="B122" s="148" t="s">
        <v>355</v>
      </c>
      <c r="C122" s="312">
        <f>'1.2.sz.mell '!C125+'1.2.sz.mell '!C125</f>
        <v>0</v>
      </c>
      <c r="D122" s="312">
        <f>'1.2.sz.mell '!D125+'1.2.sz.mell '!D125</f>
        <v>0</v>
      </c>
      <c r="E122" s="312">
        <f>'1.2.sz.mell '!E125+'1.2.sz.mell '!E125</f>
        <v>0</v>
      </c>
    </row>
    <row r="123" spans="1:5" ht="12" customHeight="1">
      <c r="A123" s="454" t="s">
        <v>188</v>
      </c>
      <c r="B123" s="148" t="s">
        <v>371</v>
      </c>
      <c r="C123" s="312">
        <f>'1.2.sz.mell '!C126+'1.2.sz.mell '!C126</f>
        <v>0</v>
      </c>
      <c r="D123" s="312">
        <f>'1.2.sz.mell '!D126+'1.2.sz.mell '!D126</f>
        <v>0</v>
      </c>
      <c r="E123" s="312">
        <f>'1.2.sz.mell '!E126+'1.2.sz.mell '!E126</f>
        <v>0</v>
      </c>
    </row>
    <row r="124" spans="1:5" ht="12" customHeight="1">
      <c r="A124" s="454" t="s">
        <v>189</v>
      </c>
      <c r="B124" s="148" t="s">
        <v>370</v>
      </c>
      <c r="C124" s="312">
        <f>'1.2.sz.mell '!C127+'1.2.sz.mell '!C127</f>
        <v>0</v>
      </c>
      <c r="D124" s="312">
        <f>'1.2.sz.mell '!D127+'1.2.sz.mell '!D127</f>
        <v>0</v>
      </c>
      <c r="E124" s="312">
        <f>'1.2.sz.mell '!E127+'1.2.sz.mell '!E127</f>
        <v>0</v>
      </c>
    </row>
    <row r="125" spans="1:5" ht="12" customHeight="1">
      <c r="A125" s="454" t="s">
        <v>363</v>
      </c>
      <c r="B125" s="148" t="s">
        <v>358</v>
      </c>
      <c r="C125" s="312">
        <f>'1.2.sz.mell '!C128+'1.2.sz.mell '!C128</f>
        <v>0</v>
      </c>
      <c r="D125" s="312">
        <f>'1.2.sz.mell '!D128+'1.2.sz.mell '!D128</f>
        <v>0</v>
      </c>
      <c r="E125" s="312">
        <f>'1.2.sz.mell '!E128+'1.2.sz.mell '!E128</f>
        <v>0</v>
      </c>
    </row>
    <row r="126" spans="1:5" ht="12" customHeight="1">
      <c r="A126" s="454" t="s">
        <v>364</v>
      </c>
      <c r="B126" s="148" t="s">
        <v>369</v>
      </c>
      <c r="C126" s="312">
        <f>'1.2.sz.mell '!C129+'1.2.sz.mell '!C129</f>
        <v>0</v>
      </c>
      <c r="D126" s="312">
        <f>'1.2.sz.mell '!D129+'1.2.sz.mell '!D129</f>
        <v>0</v>
      </c>
      <c r="E126" s="312">
        <f>'1.2.sz.mell '!E129+'1.2.sz.mell '!E129</f>
        <v>0</v>
      </c>
    </row>
    <row r="127" spans="1:5" ht="12" customHeight="1" thickBot="1">
      <c r="A127" s="463" t="s">
        <v>365</v>
      </c>
      <c r="B127" s="148" t="s">
        <v>368</v>
      </c>
      <c r="C127" s="313">
        <f>'1.2.sz.mell '!C130+'1.2.sz.mell '!C130</f>
        <v>0</v>
      </c>
      <c r="D127" s="313">
        <f>'1.2.sz.mell '!D130+'1.2.sz.mell '!D130</f>
        <v>0</v>
      </c>
      <c r="E127" s="313">
        <f>'1.2.sz.mell '!E130+'1.2.sz.mell '!E130</f>
        <v>0</v>
      </c>
    </row>
    <row r="128" spans="1:5" ht="12" customHeight="1" thickBot="1">
      <c r="A128" s="31" t="s">
        <v>21</v>
      </c>
      <c r="B128" s="129" t="s">
        <v>452</v>
      </c>
      <c r="C128" s="600">
        <f>'1.2.sz.mell '!C131</f>
        <v>4012706</v>
      </c>
      <c r="D128" s="600">
        <f>'1.2.sz.mell '!D131</f>
        <v>1191090</v>
      </c>
      <c r="E128" s="600">
        <f>'1.2.sz.mell '!E131</f>
        <v>5203796</v>
      </c>
    </row>
    <row r="129" spans="1:5" ht="12" customHeight="1" thickBot="1">
      <c r="A129" s="31" t="s">
        <v>22</v>
      </c>
      <c r="B129" s="129" t="s">
        <v>453</v>
      </c>
      <c r="C129" s="311">
        <f>'1.2.sz.mell '!C132+'1.2.sz.mell '!C132</f>
        <v>0</v>
      </c>
      <c r="D129" s="311">
        <f>'1.2.sz.mell '!D132+'1.2.sz.mell '!D132</f>
        <v>0</v>
      </c>
      <c r="E129" s="311">
        <f>'1.2.sz.mell '!E132+'1.2.sz.mell '!E132</f>
        <v>0</v>
      </c>
    </row>
    <row r="130" spans="1:5" s="100" customFormat="1" ht="12" customHeight="1">
      <c r="A130" s="454" t="s">
        <v>270</v>
      </c>
      <c r="B130" s="8" t="s">
        <v>521</v>
      </c>
      <c r="C130" s="311">
        <f>'1.2.sz.mell '!C133+'1.2.sz.mell '!C133</f>
        <v>0</v>
      </c>
      <c r="D130" s="311">
        <f>'1.2.sz.mell '!D133+'1.2.sz.mell '!D133</f>
        <v>0</v>
      </c>
      <c r="E130" s="311">
        <f>'1.2.sz.mell '!E133+'1.2.sz.mell '!E133</f>
        <v>0</v>
      </c>
    </row>
    <row r="131" spans="1:5" ht="12" customHeight="1">
      <c r="A131" s="454" t="s">
        <v>271</v>
      </c>
      <c r="B131" s="8" t="s">
        <v>461</v>
      </c>
      <c r="C131" s="312">
        <f>'1.2.sz.mell '!C134+'1.2.sz.mell '!C134</f>
        <v>0</v>
      </c>
      <c r="D131" s="312">
        <f>'1.2.sz.mell '!D134+'1.2.sz.mell '!D134</f>
        <v>0</v>
      </c>
      <c r="E131" s="312">
        <f>'1.2.sz.mell '!E134+'1.2.sz.mell '!E134</f>
        <v>0</v>
      </c>
    </row>
    <row r="132" spans="1:5" ht="12" customHeight="1" thickBot="1">
      <c r="A132" s="463" t="s">
        <v>272</v>
      </c>
      <c r="B132" s="6" t="s">
        <v>520</v>
      </c>
      <c r="C132" s="313">
        <f>'1.2.sz.mell '!C135+'1.2.sz.mell '!C135</f>
        <v>0</v>
      </c>
      <c r="D132" s="313">
        <f>'1.2.sz.mell '!D135+'1.2.sz.mell '!D135</f>
        <v>0</v>
      </c>
      <c r="E132" s="313">
        <f>'1.2.sz.mell '!E135+'1.2.sz.mell '!E135</f>
        <v>0</v>
      </c>
    </row>
    <row r="133" spans="1:5" ht="12" customHeight="1" thickBot="1">
      <c r="A133" s="31" t="s">
        <v>23</v>
      </c>
      <c r="B133" s="129" t="s">
        <v>454</v>
      </c>
      <c r="C133" s="311">
        <f>'1.2.sz.mell '!C136+'1.2.sz.mell '!C136</f>
        <v>0</v>
      </c>
      <c r="D133" s="311">
        <f>'1.2.sz.mell '!D136+'1.2.sz.mell '!D136</f>
        <v>0</v>
      </c>
      <c r="E133" s="311">
        <f>'1.2.sz.mell '!E136+'1.2.sz.mell '!E136</f>
        <v>0</v>
      </c>
    </row>
    <row r="134" spans="1:5" ht="12" customHeight="1">
      <c r="A134" s="454" t="s">
        <v>92</v>
      </c>
      <c r="B134" s="8" t="s">
        <v>463</v>
      </c>
      <c r="C134" s="311">
        <f>'1.2.sz.mell '!C137+'1.2.sz.mell '!C137</f>
        <v>0</v>
      </c>
      <c r="D134" s="311">
        <f>'1.2.sz.mell '!D137+'1.2.sz.mell '!D137</f>
        <v>0</v>
      </c>
      <c r="E134" s="311">
        <f>'1.2.sz.mell '!E137+'1.2.sz.mell '!E137</f>
        <v>0</v>
      </c>
    </row>
    <row r="135" spans="1:5" ht="12" customHeight="1">
      <c r="A135" s="454" t="s">
        <v>93</v>
      </c>
      <c r="B135" s="8" t="s">
        <v>455</v>
      </c>
      <c r="C135" s="312">
        <f>'1.2.sz.mell '!C138+'1.2.sz.mell '!C138</f>
        <v>0</v>
      </c>
      <c r="D135" s="312">
        <f>'1.2.sz.mell '!D138+'1.2.sz.mell '!D138</f>
        <v>0</v>
      </c>
      <c r="E135" s="312">
        <f>'1.2.sz.mell '!E138+'1.2.sz.mell '!E138</f>
        <v>0</v>
      </c>
    </row>
    <row r="136" spans="1:5" ht="12" customHeight="1">
      <c r="A136" s="454" t="s">
        <v>94</v>
      </c>
      <c r="B136" s="8" t="s">
        <v>456</v>
      </c>
      <c r="C136" s="312">
        <f>'1.2.sz.mell '!C139+'1.2.sz.mell '!C139</f>
        <v>0</v>
      </c>
      <c r="D136" s="312">
        <f>'1.2.sz.mell '!D139+'1.2.sz.mell '!D139</f>
        <v>0</v>
      </c>
      <c r="E136" s="312">
        <f>'1.2.sz.mell '!E139+'1.2.sz.mell '!E139</f>
        <v>0</v>
      </c>
    </row>
    <row r="137" spans="1:5" ht="12" customHeight="1">
      <c r="A137" s="454" t="s">
        <v>174</v>
      </c>
      <c r="B137" s="8" t="s">
        <v>519</v>
      </c>
      <c r="C137" s="312">
        <f>'1.2.sz.mell '!C140+'1.2.sz.mell '!C140</f>
        <v>0</v>
      </c>
      <c r="D137" s="312">
        <f>'1.2.sz.mell '!D140+'1.2.sz.mell '!D140</f>
        <v>0</v>
      </c>
      <c r="E137" s="312">
        <f>'1.2.sz.mell '!E140+'1.2.sz.mell '!E140</f>
        <v>0</v>
      </c>
    </row>
    <row r="138" spans="1:5" ht="12" customHeight="1">
      <c r="A138" s="454" t="s">
        <v>175</v>
      </c>
      <c r="B138" s="8" t="s">
        <v>458</v>
      </c>
      <c r="C138" s="312">
        <f>'1.2.sz.mell '!C141+'1.2.sz.mell '!C141</f>
        <v>0</v>
      </c>
      <c r="D138" s="312">
        <f>'1.2.sz.mell '!D141+'1.2.sz.mell '!D141</f>
        <v>0</v>
      </c>
      <c r="E138" s="312">
        <f>'1.2.sz.mell '!E141+'1.2.sz.mell '!E141</f>
        <v>0</v>
      </c>
    </row>
    <row r="139" spans="1:5" s="100" customFormat="1" ht="12" customHeight="1" thickBot="1">
      <c r="A139" s="463" t="s">
        <v>176</v>
      </c>
      <c r="B139" s="6" t="s">
        <v>459</v>
      </c>
      <c r="C139" s="313">
        <f>'1.2.sz.mell '!C142+'1.2.sz.mell '!C142</f>
        <v>0</v>
      </c>
      <c r="D139" s="313">
        <f>'1.2.sz.mell '!D142+'1.2.sz.mell '!D142</f>
        <v>0</v>
      </c>
      <c r="E139" s="313">
        <f>'1.2.sz.mell '!E142+'1.2.sz.mell '!E142</f>
        <v>0</v>
      </c>
    </row>
    <row r="140" spans="1:11" ht="12" customHeight="1" thickBot="1">
      <c r="A140" s="31" t="s">
        <v>24</v>
      </c>
      <c r="B140" s="129" t="s">
        <v>547</v>
      </c>
      <c r="C140" s="311">
        <f>'1.2.sz.mell '!C143+'1.2.sz.mell '!C143</f>
        <v>0</v>
      </c>
      <c r="D140" s="311">
        <f>'1.2.sz.mell '!D143+'1.2.sz.mell '!D143</f>
        <v>0</v>
      </c>
      <c r="E140" s="311">
        <f>'1.2.sz.mell '!E143+'1.2.sz.mell '!E143</f>
        <v>0</v>
      </c>
      <c r="K140" s="260"/>
    </row>
    <row r="141" spans="1:5" ht="12.75">
      <c r="A141" s="454" t="s">
        <v>95</v>
      </c>
      <c r="B141" s="8" t="s">
        <v>373</v>
      </c>
      <c r="C141" s="311">
        <f>'1.2.sz.mell '!C144+'1.2.sz.mell '!C144</f>
        <v>0</v>
      </c>
      <c r="D141" s="311">
        <f>'1.2.sz.mell '!D144+'1.2.sz.mell '!D144</f>
        <v>0</v>
      </c>
      <c r="E141" s="311">
        <f>'1.2.sz.mell '!E144+'1.2.sz.mell '!E144</f>
        <v>0</v>
      </c>
    </row>
    <row r="142" spans="1:5" ht="12" customHeight="1">
      <c r="A142" s="454" t="s">
        <v>96</v>
      </c>
      <c r="B142" s="8" t="s">
        <v>374</v>
      </c>
      <c r="C142" s="312">
        <f>'1.2.sz.mell '!C145+'1.2.sz.mell '!C145</f>
        <v>0</v>
      </c>
      <c r="D142" s="312">
        <f>'1.2.sz.mell '!D145+'1.2.sz.mell '!D145</f>
        <v>0</v>
      </c>
      <c r="E142" s="312">
        <f>'1.2.sz.mell '!E145+'1.2.sz.mell '!E145</f>
        <v>0</v>
      </c>
    </row>
    <row r="143" spans="1:5" s="100" customFormat="1" ht="12" customHeight="1">
      <c r="A143" s="454" t="s">
        <v>290</v>
      </c>
      <c r="B143" s="8" t="s">
        <v>546</v>
      </c>
      <c r="C143" s="312">
        <f>'1.2.sz.mell '!C146+'1.2.sz.mell '!C146</f>
        <v>0</v>
      </c>
      <c r="D143" s="312">
        <f>'1.2.sz.mell '!D146+'1.2.sz.mell '!D146</f>
        <v>0</v>
      </c>
      <c r="E143" s="312">
        <f>'1.2.sz.mell '!E146+'1.2.sz.mell '!E146</f>
        <v>0</v>
      </c>
    </row>
    <row r="144" spans="1:5" s="100" customFormat="1" ht="12" customHeight="1">
      <c r="A144" s="454" t="s">
        <v>291</v>
      </c>
      <c r="B144" s="8" t="s">
        <v>468</v>
      </c>
      <c r="C144" s="312">
        <f>'1.2.sz.mell '!C147+'1.2.sz.mell '!C147</f>
        <v>0</v>
      </c>
      <c r="D144" s="312">
        <f>'1.2.sz.mell '!D147+'1.2.sz.mell '!D147</f>
        <v>0</v>
      </c>
      <c r="E144" s="312">
        <f>'1.2.sz.mell '!E147+'1.2.sz.mell '!E147</f>
        <v>0</v>
      </c>
    </row>
    <row r="145" spans="1:5" s="100" customFormat="1" ht="12" customHeight="1" thickBot="1">
      <c r="A145" s="463" t="s">
        <v>292</v>
      </c>
      <c r="B145" s="6" t="s">
        <v>393</v>
      </c>
      <c r="C145" s="313">
        <f>'1.2.sz.mell '!C148+'1.2.sz.mell '!C148</f>
        <v>0</v>
      </c>
      <c r="D145" s="313">
        <f>'1.2.sz.mell '!D148+'1.2.sz.mell '!D148</f>
        <v>0</v>
      </c>
      <c r="E145" s="313">
        <f>'1.2.sz.mell '!E148+'1.2.sz.mell '!E148</f>
        <v>0</v>
      </c>
    </row>
    <row r="146" spans="1:5" s="100" customFormat="1" ht="12" customHeight="1" thickBot="1">
      <c r="A146" s="31" t="s">
        <v>25</v>
      </c>
      <c r="B146" s="129" t="s">
        <v>469</v>
      </c>
      <c r="C146" s="311">
        <f>'1.2.sz.mell '!C149+'1.2.sz.mell '!C149</f>
        <v>0</v>
      </c>
      <c r="D146" s="311">
        <f>'1.2.sz.mell '!D149+'1.2.sz.mell '!D149</f>
        <v>0</v>
      </c>
      <c r="E146" s="311">
        <f>'1.2.sz.mell '!E149+'1.2.sz.mell '!E149</f>
        <v>0</v>
      </c>
    </row>
    <row r="147" spans="1:5" s="100" customFormat="1" ht="12" customHeight="1">
      <c r="A147" s="454" t="s">
        <v>97</v>
      </c>
      <c r="B147" s="8" t="s">
        <v>464</v>
      </c>
      <c r="C147" s="311">
        <f>'1.2.sz.mell '!C150+'1.2.sz.mell '!C150</f>
        <v>0</v>
      </c>
      <c r="D147" s="311">
        <f>'1.2.sz.mell '!D150+'1.2.sz.mell '!D150</f>
        <v>0</v>
      </c>
      <c r="E147" s="311">
        <f>'1.2.sz.mell '!E150+'1.2.sz.mell '!E150</f>
        <v>0</v>
      </c>
    </row>
    <row r="148" spans="1:5" s="100" customFormat="1" ht="12" customHeight="1">
      <c r="A148" s="454" t="s">
        <v>98</v>
      </c>
      <c r="B148" s="8" t="s">
        <v>471</v>
      </c>
      <c r="C148" s="312">
        <f>'1.2.sz.mell '!C151+'1.2.sz.mell '!C151</f>
        <v>0</v>
      </c>
      <c r="D148" s="312">
        <f>'1.2.sz.mell '!D151+'1.2.sz.mell '!D151</f>
        <v>0</v>
      </c>
      <c r="E148" s="312">
        <f>'1.2.sz.mell '!E151+'1.2.sz.mell '!E151</f>
        <v>0</v>
      </c>
    </row>
    <row r="149" spans="1:5" s="100" customFormat="1" ht="12" customHeight="1">
      <c r="A149" s="454" t="s">
        <v>302</v>
      </c>
      <c r="B149" s="8" t="s">
        <v>466</v>
      </c>
      <c r="C149" s="312">
        <f>'1.2.sz.mell '!C152+'1.2.sz.mell '!C152</f>
        <v>0</v>
      </c>
      <c r="D149" s="312">
        <f>'1.2.sz.mell '!D152+'1.2.sz.mell '!D152</f>
        <v>0</v>
      </c>
      <c r="E149" s="312">
        <f>'1.2.sz.mell '!E152+'1.2.sz.mell '!E152</f>
        <v>0</v>
      </c>
    </row>
    <row r="150" spans="1:5" ht="12.75" customHeight="1">
      <c r="A150" s="454" t="s">
        <v>303</v>
      </c>
      <c r="B150" s="8" t="s">
        <v>522</v>
      </c>
      <c r="C150" s="312">
        <f>'1.2.sz.mell '!C153+'1.2.sz.mell '!C153</f>
        <v>0</v>
      </c>
      <c r="D150" s="312">
        <f>'1.2.sz.mell '!D153+'1.2.sz.mell '!D153</f>
        <v>0</v>
      </c>
      <c r="E150" s="312">
        <f>'1.2.sz.mell '!E153+'1.2.sz.mell '!E153</f>
        <v>0</v>
      </c>
    </row>
    <row r="151" spans="1:5" ht="12.75" customHeight="1" thickBot="1">
      <c r="A151" s="463" t="s">
        <v>470</v>
      </c>
      <c r="B151" s="6" t="s">
        <v>473</v>
      </c>
      <c r="C151" s="313">
        <f>'1.2.sz.mell '!C154+'1.2.sz.mell '!C154</f>
        <v>0</v>
      </c>
      <c r="D151" s="313">
        <f>'1.2.sz.mell '!D154+'1.2.sz.mell '!D154</f>
        <v>0</v>
      </c>
      <c r="E151" s="313">
        <f>'1.2.sz.mell '!E154+'1.2.sz.mell '!E154</f>
        <v>0</v>
      </c>
    </row>
    <row r="152" spans="1:5" ht="12.75" customHeight="1" thickBot="1">
      <c r="A152" s="509" t="s">
        <v>26</v>
      </c>
      <c r="B152" s="129" t="s">
        <v>474</v>
      </c>
      <c r="C152" s="311">
        <f>'1.2.sz.mell '!C155+'1.2.sz.mell '!C155</f>
        <v>0</v>
      </c>
      <c r="D152" s="311">
        <f>'1.2.sz.mell '!D155+'1.2.sz.mell '!D155</f>
        <v>0</v>
      </c>
      <c r="E152" s="311">
        <f>'1.2.sz.mell '!E155+'1.2.sz.mell '!E155</f>
        <v>0</v>
      </c>
    </row>
    <row r="153" spans="1:5" ht="12" customHeight="1" thickBot="1">
      <c r="A153" s="509" t="s">
        <v>27</v>
      </c>
      <c r="B153" s="129" t="s">
        <v>475</v>
      </c>
      <c r="C153" s="311">
        <f>'1.2.sz.mell '!C156+'1.2.sz.mell '!C156</f>
        <v>0</v>
      </c>
      <c r="D153" s="311">
        <f>'1.2.sz.mell '!D156+'1.2.sz.mell '!D156</f>
        <v>0</v>
      </c>
      <c r="E153" s="311">
        <f>'1.2.sz.mell '!E156+'1.2.sz.mell '!E156</f>
        <v>0</v>
      </c>
    </row>
    <row r="154" spans="1:5" ht="15" customHeight="1" thickBot="1">
      <c r="A154" s="31" t="s">
        <v>28</v>
      </c>
      <c r="B154" s="129" t="s">
        <v>477</v>
      </c>
      <c r="C154" s="311"/>
      <c r="D154" s="311"/>
      <c r="E154" s="311"/>
    </row>
    <row r="155" spans="1:5" ht="13.5" thickBot="1">
      <c r="A155" s="465" t="s">
        <v>29</v>
      </c>
      <c r="B155" s="399" t="s">
        <v>476</v>
      </c>
      <c r="C155" s="600">
        <f>C128+C133+C140+C146+C152+C153</f>
        <v>4012706</v>
      </c>
      <c r="D155" s="600">
        <f>D128+D133+D140+D146+D152+D153</f>
        <v>1191090</v>
      </c>
      <c r="E155" s="600">
        <f>E128+E133+E140+E146+E152+E153</f>
        <v>5203796</v>
      </c>
    </row>
    <row r="156" spans="1:5" ht="15" customHeight="1" thickBot="1">
      <c r="A156" s="407"/>
      <c r="B156" s="408"/>
      <c r="C156" s="409"/>
      <c r="D156" s="409"/>
      <c r="E156" s="409"/>
    </row>
    <row r="157" spans="1:5" ht="14.25" customHeight="1" thickBot="1">
      <c r="A157" s="258" t="s">
        <v>523</v>
      </c>
      <c r="B157" s="259"/>
      <c r="C157" s="126"/>
      <c r="D157" s="126"/>
      <c r="E157" s="126"/>
    </row>
    <row r="158" spans="1:5" ht="14.25" customHeight="1" thickBot="1">
      <c r="A158" s="258" t="str">
        <f>'9.1. sz. mell '!A158</f>
        <v>Választott tisztségviselők (személyi juttatásban részesülők) fő</v>
      </c>
      <c r="B158" s="259"/>
      <c r="C158" s="126"/>
      <c r="D158" s="126"/>
      <c r="E158" s="126"/>
    </row>
    <row r="159" spans="1:5" ht="13.5" thickBot="1">
      <c r="A159" s="258" t="s">
        <v>205</v>
      </c>
      <c r="B159" s="259"/>
      <c r="C159" s="126"/>
      <c r="D159" s="126"/>
      <c r="E159" s="126"/>
    </row>
  </sheetData>
  <sheetProtection formatCells="0"/>
  <mergeCells count="3">
    <mergeCell ref="B2:D2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Header>&amp;CMódosította az 9/2019 (IX.24.) sz. önkormányzati rendelet, hatályos 2019 szeptember 25-től</oddHeader>
    <oddFooter>&amp;CMódosította az 8/2019 VIII.26.) sz. önkormányzati rendelet, hatályos 2019 augusztus 27-től</oddFooter>
  </headerFooter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22">
      <selection activeCell="I37" sqref="I37"/>
    </sheetView>
  </sheetViews>
  <sheetFormatPr defaultColWidth="9.00390625" defaultRowHeight="12.75"/>
  <cols>
    <col min="1" max="1" width="19.50390625" style="410" customWidth="1"/>
    <col min="2" max="2" width="72.00390625" style="411" customWidth="1"/>
    <col min="3" max="3" width="13.125" style="412" customWidth="1"/>
    <col min="4" max="5" width="13.125" style="2" customWidth="1"/>
    <col min="6" max="16384" width="9.375" style="2" customWidth="1"/>
  </cols>
  <sheetData>
    <row r="1" spans="1:5" s="630" customFormat="1" ht="16.5" customHeight="1" thickBot="1">
      <c r="A1" s="629"/>
      <c r="B1" s="625" t="s">
        <v>622</v>
      </c>
      <c r="C1" s="690" t="str">
        <f>'1.sz.mell '!C1:E1</f>
        <v>a 4/2019 (III. 11) sz önkormányzati rendelethez</v>
      </c>
      <c r="D1" s="690"/>
      <c r="E1" s="690"/>
    </row>
    <row r="2" spans="1:5" s="96" customFormat="1" ht="21" customHeight="1">
      <c r="A2" s="427" t="s">
        <v>62</v>
      </c>
      <c r="B2" s="680" t="s">
        <v>227</v>
      </c>
      <c r="C2" s="681"/>
      <c r="D2" s="682"/>
      <c r="E2" s="372" t="s">
        <v>55</v>
      </c>
    </row>
    <row r="3" spans="1:5" s="96" customFormat="1" ht="16.5" thickBot="1">
      <c r="A3" s="238" t="s">
        <v>202</v>
      </c>
      <c r="B3" s="683" t="s">
        <v>534</v>
      </c>
      <c r="C3" s="684"/>
      <c r="D3" s="685"/>
      <c r="E3" s="508" t="s">
        <v>435</v>
      </c>
    </row>
    <row r="4" spans="1:5" s="97" customFormat="1" ht="15.75" customHeight="1" thickBot="1">
      <c r="A4" s="239"/>
      <c r="B4" s="239"/>
      <c r="C4" s="686" t="str">
        <f>'9.2. sz. mell '!C4</f>
        <v>Forintban!</v>
      </c>
      <c r="D4" s="686"/>
      <c r="E4" s="686"/>
    </row>
    <row r="5" spans="1:5" ht="36.75" thickBot="1">
      <c r="A5" s="428" t="s">
        <v>204</v>
      </c>
      <c r="B5" s="241" t="s">
        <v>569</v>
      </c>
      <c r="C5" s="242" t="str">
        <f>'9.2. sz. mell '!C5</f>
        <v>2019  évi előirányzat</v>
      </c>
      <c r="D5" s="242" t="str">
        <f>'9.2. sz. mell '!D5</f>
        <v>3. sz módosítás</v>
      </c>
      <c r="E5" s="242" t="str">
        <f>'9.2. sz. mell '!E5</f>
        <v>2. sz módosítás utáni</v>
      </c>
    </row>
    <row r="6" spans="1:5" s="70" customFormat="1" ht="12.7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0</v>
      </c>
      <c r="D8" s="310">
        <f>+D9+D10+D11+D12+D13+D14</f>
        <v>0</v>
      </c>
      <c r="E8" s="310">
        <f>+E9+E10+E11+E12+E13+E14</f>
        <v>0</v>
      </c>
    </row>
    <row r="9" spans="1:5" s="98" customFormat="1" ht="12" customHeight="1">
      <c r="A9" s="454" t="s">
        <v>99</v>
      </c>
      <c r="B9" s="436" t="s">
        <v>255</v>
      </c>
      <c r="C9" s="313">
        <f>'1.3.sz.mell'!C9</f>
        <v>0</v>
      </c>
      <c r="D9" s="313">
        <f>'1.3.sz.mell'!D9</f>
        <v>0</v>
      </c>
      <c r="E9" s="313">
        <f>'1.3.sz.mell'!E9</f>
        <v>0</v>
      </c>
    </row>
    <row r="10" spans="1:5" s="99" customFormat="1" ht="12" customHeight="1">
      <c r="A10" s="455" t="s">
        <v>100</v>
      </c>
      <c r="B10" s="437" t="s">
        <v>256</v>
      </c>
      <c r="C10" s="313">
        <f>'1.3.sz.mell'!C10</f>
        <v>0</v>
      </c>
      <c r="D10" s="313">
        <f>'1.3.sz.mell'!D10</f>
        <v>0</v>
      </c>
      <c r="E10" s="313">
        <f>'1.3.sz.mell'!E10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'1.3.sz.mell'!C11</f>
        <v>0</v>
      </c>
      <c r="D11" s="313">
        <f>'1.3.sz.mell'!D11</f>
        <v>0</v>
      </c>
      <c r="E11" s="313">
        <f>'1.3.sz.mell'!E11</f>
        <v>0</v>
      </c>
    </row>
    <row r="12" spans="1:5" s="99" customFormat="1" ht="12" customHeight="1">
      <c r="A12" s="455" t="s">
        <v>102</v>
      </c>
      <c r="B12" s="437" t="s">
        <v>258</v>
      </c>
      <c r="C12" s="313">
        <f>'1.3.sz.mell'!C12</f>
        <v>0</v>
      </c>
      <c r="D12" s="313">
        <f>'1.3.sz.mell'!D12</f>
        <v>0</v>
      </c>
      <c r="E12" s="313">
        <f>'1.3.sz.mell'!E12</f>
        <v>0</v>
      </c>
    </row>
    <row r="13" spans="1:5" s="99" customFormat="1" ht="12" customHeight="1">
      <c r="A13" s="455" t="s">
        <v>147</v>
      </c>
      <c r="B13" s="437" t="s">
        <v>510</v>
      </c>
      <c r="C13" s="313">
        <f>'1.3.sz.mell'!C13</f>
        <v>0</v>
      </c>
      <c r="D13" s="313">
        <f>'1.3.sz.mell'!D13</f>
        <v>0</v>
      </c>
      <c r="E13" s="313">
        <f>'1.3.sz.mell'!E13</f>
        <v>0</v>
      </c>
    </row>
    <row r="14" spans="1:5" s="98" customFormat="1" ht="12" customHeight="1" thickBot="1">
      <c r="A14" s="456" t="s">
        <v>103</v>
      </c>
      <c r="B14" s="438" t="s">
        <v>437</v>
      </c>
      <c r="C14" s="318">
        <f>'1.3.sz.mell'!C14</f>
        <v>0</v>
      </c>
      <c r="D14" s="318">
        <f>'1.3.sz.mell'!D14</f>
        <v>0</v>
      </c>
      <c r="E14" s="318">
        <f>'1.3.sz.mell'!E14</f>
        <v>0</v>
      </c>
    </row>
    <row r="15" spans="1:5" s="98" customFormat="1" ht="12" customHeight="1" thickBot="1">
      <c r="A15" s="31" t="s">
        <v>20</v>
      </c>
      <c r="B15" s="305" t="s">
        <v>259</v>
      </c>
      <c r="C15" s="589">
        <f>'1.3.sz.mell'!C15</f>
        <v>0</v>
      </c>
      <c r="D15" s="589">
        <f>'1.3.sz.mell'!D15</f>
        <v>0</v>
      </c>
      <c r="E15" s="589">
        <f>'1.3.sz.mell'!E15</f>
        <v>0</v>
      </c>
    </row>
    <row r="16" spans="1:5" s="98" customFormat="1" ht="12" customHeight="1">
      <c r="A16" s="454" t="s">
        <v>105</v>
      </c>
      <c r="B16" s="436" t="s">
        <v>260</v>
      </c>
      <c r="C16" s="313">
        <f>'1.3.sz.mell'!C16</f>
        <v>0</v>
      </c>
      <c r="D16" s="313">
        <f>'1.3.sz.mell'!D16</f>
        <v>0</v>
      </c>
      <c r="E16" s="313">
        <f>'1.3.sz.mell'!E16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'1.3.sz.mell'!C17</f>
        <v>0</v>
      </c>
      <c r="D17" s="313">
        <f>'1.3.sz.mell'!D17</f>
        <v>0</v>
      </c>
      <c r="E17" s="313">
        <f>'1.3.sz.mell'!E17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'1.3.sz.mell'!C18</f>
        <v>0</v>
      </c>
      <c r="D18" s="313">
        <f>'1.3.sz.mell'!D18</f>
        <v>0</v>
      </c>
      <c r="E18" s="313">
        <f>'1.3.sz.mell'!E18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'1.3.sz.mell'!C19</f>
        <v>0</v>
      </c>
      <c r="D19" s="313">
        <f>'1.3.sz.mell'!D19</f>
        <v>0</v>
      </c>
      <c r="E19" s="313">
        <f>'1.3.sz.mell'!E19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'1.3.sz.mell'!C20</f>
        <v>0</v>
      </c>
      <c r="D20" s="313">
        <f>'1.3.sz.mell'!D20</f>
        <v>0</v>
      </c>
      <c r="E20" s="313">
        <f>'1.3.sz.mell'!E20</f>
        <v>0</v>
      </c>
    </row>
    <row r="21" spans="1:5" s="99" customFormat="1" ht="12" customHeight="1" thickBot="1">
      <c r="A21" s="456" t="s">
        <v>117</v>
      </c>
      <c r="B21" s="438" t="s">
        <v>263</v>
      </c>
      <c r="C21" s="318">
        <f>'1.3.sz.mell'!C21</f>
        <v>0</v>
      </c>
      <c r="D21" s="318">
        <f>'1.3.sz.mell'!D21</f>
        <v>0</v>
      </c>
      <c r="E21" s="318">
        <f>'1.3.sz.mell'!E21</f>
        <v>0</v>
      </c>
    </row>
    <row r="22" spans="1:5" s="99" customFormat="1" ht="12" customHeight="1" thickBot="1">
      <c r="A22" s="31" t="s">
        <v>21</v>
      </c>
      <c r="B22" s="20" t="s">
        <v>264</v>
      </c>
      <c r="C22" s="589">
        <f>'1.3.sz.mell'!C22</f>
        <v>0</v>
      </c>
      <c r="D22" s="589">
        <f>'1.3.sz.mell'!D22</f>
        <v>0</v>
      </c>
      <c r="E22" s="589">
        <f>'1.3.sz.mell'!E22</f>
        <v>0</v>
      </c>
    </row>
    <row r="23" spans="1:5" s="99" customFormat="1" ht="12" customHeight="1">
      <c r="A23" s="454" t="s">
        <v>88</v>
      </c>
      <c r="B23" s="436" t="s">
        <v>265</v>
      </c>
      <c r="C23" s="313">
        <f>'1.3.sz.mell'!C23</f>
        <v>0</v>
      </c>
      <c r="D23" s="313">
        <f>'1.3.sz.mell'!D23</f>
        <v>0</v>
      </c>
      <c r="E23" s="313">
        <f>'1.3.sz.mell'!E23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'1.3.sz.mell'!C24</f>
        <v>0</v>
      </c>
      <c r="D24" s="313">
        <f>'1.3.sz.mell'!D24</f>
        <v>0</v>
      </c>
      <c r="E24" s="313">
        <f>'1.3.sz.mell'!E24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'1.3.sz.mell'!C25</f>
        <v>0</v>
      </c>
      <c r="D25" s="313">
        <f>'1.3.sz.mell'!D25</f>
        <v>0</v>
      </c>
      <c r="E25" s="313">
        <f>'1.3.sz.mell'!E25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'1.3.sz.mell'!C26</f>
        <v>0</v>
      </c>
      <c r="D26" s="313">
        <f>'1.3.sz.mell'!D26</f>
        <v>0</v>
      </c>
      <c r="E26" s="313">
        <f>'1.3.sz.mell'!E26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'1.3.sz.mell'!C27</f>
        <v>0</v>
      </c>
      <c r="D27" s="313">
        <f>'1.3.sz.mell'!D27</f>
        <v>0</v>
      </c>
      <c r="E27" s="313">
        <f>'1.3.sz.mell'!E27</f>
        <v>0</v>
      </c>
    </row>
    <row r="28" spans="1:5" s="99" customFormat="1" ht="12" customHeight="1" thickBot="1">
      <c r="A28" s="456" t="s">
        <v>171</v>
      </c>
      <c r="B28" s="438" t="s">
        <v>268</v>
      </c>
      <c r="C28" s="318">
        <f>'1.3.sz.mell'!C28</f>
        <v>0</v>
      </c>
      <c r="D28" s="318">
        <f>'1.3.sz.mell'!D28</f>
        <v>0</v>
      </c>
      <c r="E28" s="318">
        <f>'1.3.sz.mell'!E28</f>
        <v>0</v>
      </c>
    </row>
    <row r="29" spans="1:5" s="99" customFormat="1" ht="12" customHeight="1" thickBot="1">
      <c r="A29" s="31" t="s">
        <v>172</v>
      </c>
      <c r="B29" s="20" t="s">
        <v>269</v>
      </c>
      <c r="C29" s="589">
        <f>'1.3.sz.mell'!C29</f>
        <v>0</v>
      </c>
      <c r="D29" s="589">
        <f>'1.3.sz.mell'!D29</f>
        <v>0</v>
      </c>
      <c r="E29" s="589">
        <f>'1.3.sz.mell'!E29</f>
        <v>0</v>
      </c>
    </row>
    <row r="30" spans="1:5" s="99" customFormat="1" ht="12" customHeight="1">
      <c r="A30" s="454" t="s">
        <v>270</v>
      </c>
      <c r="B30" s="436" t="s">
        <v>561</v>
      </c>
      <c r="C30" s="313">
        <f>'1.3.sz.mell'!C30</f>
        <v>0</v>
      </c>
      <c r="D30" s="313">
        <f>'1.3.sz.mell'!D30</f>
        <v>0</v>
      </c>
      <c r="E30" s="313">
        <f>'1.3.sz.mell'!E30</f>
        <v>0</v>
      </c>
    </row>
    <row r="31" spans="1:5" s="99" customFormat="1" ht="12" customHeight="1">
      <c r="A31" s="455" t="s">
        <v>271</v>
      </c>
      <c r="B31" s="437" t="s">
        <v>562</v>
      </c>
      <c r="C31" s="313">
        <f>'1.3.sz.mell'!C31</f>
        <v>0</v>
      </c>
      <c r="D31" s="313">
        <f>'1.3.sz.mell'!D31</f>
        <v>0</v>
      </c>
      <c r="E31" s="313">
        <f>'1.3.sz.mell'!E31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'1.3.sz.mell'!C32</f>
        <v>0</v>
      </c>
      <c r="D32" s="313">
        <f>'1.3.sz.mell'!D32</f>
        <v>0</v>
      </c>
      <c r="E32" s="313">
        <f>'1.3.sz.mell'!E32</f>
        <v>0</v>
      </c>
    </row>
    <row r="33" spans="1:5" s="99" customFormat="1" ht="12" customHeight="1">
      <c r="A33" s="455" t="s">
        <v>273</v>
      </c>
      <c r="B33" s="437" t="s">
        <v>564</v>
      </c>
      <c r="C33" s="313">
        <f>'1.3.sz.mell'!C33</f>
        <v>0</v>
      </c>
      <c r="D33" s="313">
        <f>'1.3.sz.mell'!D33</f>
        <v>0</v>
      </c>
      <c r="E33" s="313">
        <f>'1.3.sz.mell'!E33</f>
        <v>0</v>
      </c>
    </row>
    <row r="34" spans="1:5" s="99" customFormat="1" ht="12" customHeight="1">
      <c r="A34" s="455" t="s">
        <v>558</v>
      </c>
      <c r="B34" s="437" t="s">
        <v>274</v>
      </c>
      <c r="C34" s="313">
        <f>'1.3.sz.mell'!C34</f>
        <v>0</v>
      </c>
      <c r="D34" s="313">
        <f>'1.3.sz.mell'!D34</f>
        <v>0</v>
      </c>
      <c r="E34" s="313">
        <f>'1.3.sz.mell'!E34</f>
        <v>0</v>
      </c>
    </row>
    <row r="35" spans="1:5" s="99" customFormat="1" ht="12" customHeight="1">
      <c r="A35" s="455" t="s">
        <v>559</v>
      </c>
      <c r="B35" s="437" t="s">
        <v>275</v>
      </c>
      <c r="C35" s="313">
        <f>'1.3.sz.mell'!C35</f>
        <v>0</v>
      </c>
      <c r="D35" s="313">
        <f>'1.3.sz.mell'!D35</f>
        <v>0</v>
      </c>
      <c r="E35" s="313">
        <f>'1.3.sz.mell'!E35</f>
        <v>0</v>
      </c>
    </row>
    <row r="36" spans="1:5" s="99" customFormat="1" ht="12" customHeight="1" thickBot="1">
      <c r="A36" s="456" t="s">
        <v>560</v>
      </c>
      <c r="B36" s="533" t="s">
        <v>276</v>
      </c>
      <c r="C36" s="318">
        <f>'1.3.sz.mell'!C36</f>
        <v>0</v>
      </c>
      <c r="D36" s="318">
        <f>'1.3.sz.mell'!D36</f>
        <v>0</v>
      </c>
      <c r="E36" s="318">
        <f>'1.3.sz.mell'!E36</f>
        <v>0</v>
      </c>
    </row>
    <row r="37" spans="1:5" s="99" customFormat="1" ht="12" customHeight="1" thickBot="1">
      <c r="A37" s="31" t="s">
        <v>23</v>
      </c>
      <c r="B37" s="20" t="s">
        <v>438</v>
      </c>
      <c r="C37" s="591">
        <f>'1.3.sz.mell'!C37</f>
        <v>10000</v>
      </c>
      <c r="D37" s="591">
        <f>'1.3.sz.mell'!D37</f>
        <v>0</v>
      </c>
      <c r="E37" s="591">
        <f>'1.3.sz.mell'!E37</f>
        <v>10000</v>
      </c>
    </row>
    <row r="38" spans="1:5" s="99" customFormat="1" ht="12" customHeight="1">
      <c r="A38" s="454" t="s">
        <v>92</v>
      </c>
      <c r="B38" s="436" t="s">
        <v>279</v>
      </c>
      <c r="C38" s="313">
        <f>'1.3.sz.mell'!C38</f>
        <v>0</v>
      </c>
      <c r="D38" s="313">
        <f>'1.3.sz.mell'!D38</f>
        <v>0</v>
      </c>
      <c r="E38" s="313">
        <f>'1.3.sz.mell'!E38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'1.3.sz.mell'!C39</f>
        <v>10000</v>
      </c>
      <c r="D39" s="313">
        <f>'1.3.sz.mell'!D39</f>
        <v>0</v>
      </c>
      <c r="E39" s="313">
        <f>'1.3.sz.mell'!E39</f>
        <v>10000</v>
      </c>
    </row>
    <row r="40" spans="1:5" s="99" customFormat="1" ht="12" customHeight="1">
      <c r="A40" s="455" t="s">
        <v>94</v>
      </c>
      <c r="B40" s="437" t="s">
        <v>281</v>
      </c>
      <c r="C40" s="313">
        <f>'1.3.sz.mell'!C40</f>
        <v>0</v>
      </c>
      <c r="D40" s="313">
        <f>'1.3.sz.mell'!D40</f>
        <v>0</v>
      </c>
      <c r="E40" s="313">
        <f>'1.3.sz.mell'!E40</f>
        <v>0</v>
      </c>
    </row>
    <row r="41" spans="1:5" s="99" customFormat="1" ht="12" customHeight="1">
      <c r="A41" s="455" t="s">
        <v>174</v>
      </c>
      <c r="B41" s="437" t="s">
        <v>282</v>
      </c>
      <c r="C41" s="313">
        <f>'1.3.sz.mell'!C41</f>
        <v>0</v>
      </c>
      <c r="D41" s="313">
        <f>'1.3.sz.mell'!D41</f>
        <v>0</v>
      </c>
      <c r="E41" s="313">
        <f>'1.3.sz.mell'!E41</f>
        <v>0</v>
      </c>
    </row>
    <row r="42" spans="1:5" s="99" customFormat="1" ht="12" customHeight="1">
      <c r="A42" s="455" t="s">
        <v>175</v>
      </c>
      <c r="B42" s="437" t="s">
        <v>283</v>
      </c>
      <c r="C42" s="313">
        <f>'1.3.sz.mell'!C42</f>
        <v>0</v>
      </c>
      <c r="D42" s="313">
        <f>'1.3.sz.mell'!D42</f>
        <v>0</v>
      </c>
      <c r="E42" s="313">
        <f>'1.3.sz.mell'!E42</f>
        <v>0</v>
      </c>
    </row>
    <row r="43" spans="1:5" s="99" customFormat="1" ht="12" customHeight="1">
      <c r="A43" s="455" t="s">
        <v>176</v>
      </c>
      <c r="B43" s="437" t="s">
        <v>284</v>
      </c>
      <c r="C43" s="313">
        <f>'1.3.sz.mell'!C43</f>
        <v>0</v>
      </c>
      <c r="D43" s="313">
        <f>'1.3.sz.mell'!D43</f>
        <v>0</v>
      </c>
      <c r="E43" s="313">
        <f>'1.3.sz.mell'!E43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'1.3.sz.mell'!C44</f>
        <v>0</v>
      </c>
      <c r="D44" s="313">
        <f>'1.3.sz.mell'!D44</f>
        <v>0</v>
      </c>
      <c r="E44" s="313">
        <f>'1.3.sz.mell'!E44</f>
        <v>0</v>
      </c>
    </row>
    <row r="45" spans="1:5" s="99" customFormat="1" ht="12" customHeight="1">
      <c r="A45" s="455" t="s">
        <v>178</v>
      </c>
      <c r="B45" s="437" t="s">
        <v>565</v>
      </c>
      <c r="C45" s="313">
        <f>'1.3.sz.mell'!C45</f>
        <v>0</v>
      </c>
      <c r="D45" s="313">
        <f>'1.3.sz.mell'!D45</f>
        <v>0</v>
      </c>
      <c r="E45" s="313">
        <f>'1.3.sz.mell'!E45</f>
        <v>0</v>
      </c>
    </row>
    <row r="46" spans="1:5" s="99" customFormat="1" ht="12" customHeight="1">
      <c r="A46" s="455" t="s">
        <v>277</v>
      </c>
      <c r="B46" s="437" t="s">
        <v>287</v>
      </c>
      <c r="C46" s="313">
        <f>'1.3.sz.mell'!C46</f>
        <v>0</v>
      </c>
      <c r="D46" s="313">
        <f>'1.3.sz.mell'!D46</f>
        <v>0</v>
      </c>
      <c r="E46" s="313">
        <f>'1.3.sz.mell'!E46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'1.3.sz.mell'!C47</f>
        <v>0</v>
      </c>
      <c r="D47" s="313">
        <f>'1.3.sz.mell'!D47</f>
        <v>0</v>
      </c>
      <c r="E47" s="313">
        <f>'1.3.sz.mell'!E47</f>
        <v>0</v>
      </c>
    </row>
    <row r="48" spans="1:5" s="99" customFormat="1" ht="12" customHeight="1" thickBot="1">
      <c r="A48" s="456" t="s">
        <v>439</v>
      </c>
      <c r="B48" s="438" t="s">
        <v>288</v>
      </c>
      <c r="C48" s="318">
        <f>'1.3.sz.mell'!C48</f>
        <v>0</v>
      </c>
      <c r="D48" s="318">
        <f>'1.3.sz.mell'!D48</f>
        <v>0</v>
      </c>
      <c r="E48" s="318">
        <f>'1.3.sz.mell'!E48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589">
        <f>'1.3.sz.mell'!C49</f>
        <v>0</v>
      </c>
      <c r="D49" s="589">
        <f>'1.3.sz.mell'!D49</f>
        <v>0</v>
      </c>
      <c r="E49" s="589">
        <f>'1.3.sz.mell'!E49</f>
        <v>0</v>
      </c>
    </row>
    <row r="50" spans="1:5" s="99" customFormat="1" ht="12" customHeight="1">
      <c r="A50" s="454" t="s">
        <v>95</v>
      </c>
      <c r="B50" s="436" t="s">
        <v>293</v>
      </c>
      <c r="C50" s="313">
        <f>'1.3.sz.mell'!C50</f>
        <v>0</v>
      </c>
      <c r="D50" s="313">
        <f>'1.3.sz.mell'!D50</f>
        <v>0</v>
      </c>
      <c r="E50" s="313">
        <f>'1.3.sz.mell'!E50</f>
        <v>0</v>
      </c>
    </row>
    <row r="51" spans="1:5" s="99" customFormat="1" ht="12" customHeight="1">
      <c r="A51" s="455" t="s">
        <v>96</v>
      </c>
      <c r="B51" s="437" t="s">
        <v>294</v>
      </c>
      <c r="C51" s="313">
        <f>'1.3.sz.mell'!C51</f>
        <v>0</v>
      </c>
      <c r="D51" s="313">
        <f>'1.3.sz.mell'!D51</f>
        <v>0</v>
      </c>
      <c r="E51" s="313">
        <f>'1.3.sz.mell'!E51</f>
        <v>0</v>
      </c>
    </row>
    <row r="52" spans="1:5" s="99" customFormat="1" ht="12" customHeight="1">
      <c r="A52" s="455" t="s">
        <v>290</v>
      </c>
      <c r="B52" s="437" t="s">
        <v>295</v>
      </c>
      <c r="C52" s="313">
        <f>'1.3.sz.mell'!C52</f>
        <v>0</v>
      </c>
      <c r="D52" s="313">
        <f>'1.3.sz.mell'!D52</f>
        <v>0</v>
      </c>
      <c r="E52" s="313">
        <f>'1.3.sz.mell'!E52</f>
        <v>0</v>
      </c>
    </row>
    <row r="53" spans="1:5" s="99" customFormat="1" ht="12" customHeight="1">
      <c r="A53" s="455" t="s">
        <v>291</v>
      </c>
      <c r="B53" s="437" t="s">
        <v>296</v>
      </c>
      <c r="C53" s="313">
        <f>'1.3.sz.mell'!C53</f>
        <v>0</v>
      </c>
      <c r="D53" s="313">
        <f>'1.3.sz.mell'!D53</f>
        <v>0</v>
      </c>
      <c r="E53" s="313">
        <f>'1.3.sz.mell'!E53</f>
        <v>0</v>
      </c>
    </row>
    <row r="54" spans="1:5" s="99" customFormat="1" ht="12" customHeight="1" thickBot="1">
      <c r="A54" s="456" t="s">
        <v>292</v>
      </c>
      <c r="B54" s="533" t="s">
        <v>297</v>
      </c>
      <c r="C54" s="318">
        <f>'1.3.sz.mell'!C54</f>
        <v>0</v>
      </c>
      <c r="D54" s="318">
        <f>'1.3.sz.mell'!D54</f>
        <v>0</v>
      </c>
      <c r="E54" s="318">
        <f>'1.3.sz.mell'!E54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589">
        <f>'1.3.sz.mell'!C55</f>
        <v>0</v>
      </c>
      <c r="D55" s="589">
        <f>'1.3.sz.mell'!D55</f>
        <v>0</v>
      </c>
      <c r="E55" s="589">
        <f>'1.3.sz.mell'!E55</f>
        <v>0</v>
      </c>
    </row>
    <row r="56" spans="1:5" s="99" customFormat="1" ht="12" customHeight="1">
      <c r="A56" s="454" t="s">
        <v>97</v>
      </c>
      <c r="B56" s="436" t="s">
        <v>299</v>
      </c>
      <c r="C56" s="313">
        <f>'1.3.sz.mell'!C56</f>
        <v>0</v>
      </c>
      <c r="D56" s="313">
        <f>'1.3.sz.mell'!D56</f>
        <v>0</v>
      </c>
      <c r="E56" s="313">
        <f>'1.3.sz.mell'!E56</f>
        <v>0</v>
      </c>
    </row>
    <row r="57" spans="1:5" s="99" customFormat="1" ht="12" customHeight="1">
      <c r="A57" s="455" t="s">
        <v>98</v>
      </c>
      <c r="B57" s="437" t="s">
        <v>430</v>
      </c>
      <c r="C57" s="313">
        <f>'1.3.sz.mell'!C57</f>
        <v>0</v>
      </c>
      <c r="D57" s="313">
        <f>'1.3.sz.mell'!D57</f>
        <v>0</v>
      </c>
      <c r="E57" s="313">
        <f>'1.3.sz.mell'!E57</f>
        <v>0</v>
      </c>
    </row>
    <row r="58" spans="1:5" s="99" customFormat="1" ht="12" customHeight="1">
      <c r="A58" s="455" t="s">
        <v>302</v>
      </c>
      <c r="B58" s="437" t="s">
        <v>300</v>
      </c>
      <c r="C58" s="313">
        <f>'1.3.sz.mell'!C58</f>
        <v>0</v>
      </c>
      <c r="D58" s="313">
        <f>'1.3.sz.mell'!D58</f>
        <v>0</v>
      </c>
      <c r="E58" s="313">
        <f>'1.3.sz.mell'!E58</f>
        <v>0</v>
      </c>
    </row>
    <row r="59" spans="1:5" s="99" customFormat="1" ht="12" customHeight="1" thickBot="1">
      <c r="A59" s="456" t="s">
        <v>303</v>
      </c>
      <c r="B59" s="533" t="s">
        <v>301</v>
      </c>
      <c r="C59" s="318">
        <f>'1.3.sz.mell'!C59</f>
        <v>0</v>
      </c>
      <c r="D59" s="318">
        <f>'1.3.sz.mell'!D59</f>
        <v>0</v>
      </c>
      <c r="E59" s="318">
        <f>'1.3.sz.mell'!E59</f>
        <v>0</v>
      </c>
    </row>
    <row r="60" spans="1:5" s="99" customFormat="1" ht="12" customHeight="1" thickBot="1">
      <c r="A60" s="31" t="s">
        <v>26</v>
      </c>
      <c r="B60" s="305" t="s">
        <v>304</v>
      </c>
      <c r="C60" s="589">
        <f>'1.3.sz.mell'!C60</f>
        <v>0</v>
      </c>
      <c r="D60" s="589">
        <f>'1.3.sz.mell'!D60</f>
        <v>0</v>
      </c>
      <c r="E60" s="589">
        <f>'1.3.sz.mell'!E60</f>
        <v>0</v>
      </c>
    </row>
    <row r="61" spans="1:5" s="99" customFormat="1" ht="12" customHeight="1">
      <c r="A61" s="454" t="s">
        <v>180</v>
      </c>
      <c r="B61" s="436" t="s">
        <v>306</v>
      </c>
      <c r="C61" s="313">
        <f>'1.3.sz.mell'!C61</f>
        <v>0</v>
      </c>
      <c r="D61" s="313">
        <f>'1.3.sz.mell'!D61</f>
        <v>0</v>
      </c>
      <c r="E61" s="313">
        <f>'1.3.sz.mell'!E61</f>
        <v>0</v>
      </c>
    </row>
    <row r="62" spans="1:5" s="99" customFormat="1" ht="12" customHeight="1">
      <c r="A62" s="455" t="s">
        <v>181</v>
      </c>
      <c r="B62" s="437" t="s">
        <v>431</v>
      </c>
      <c r="C62" s="313">
        <f>'1.3.sz.mell'!C62</f>
        <v>0</v>
      </c>
      <c r="D62" s="313">
        <f>'1.3.sz.mell'!D62</f>
        <v>0</v>
      </c>
      <c r="E62" s="313">
        <f>'1.3.sz.mell'!E62</f>
        <v>0</v>
      </c>
    </row>
    <row r="63" spans="1:5" s="99" customFormat="1" ht="12" customHeight="1">
      <c r="A63" s="455" t="s">
        <v>232</v>
      </c>
      <c r="B63" s="437" t="s">
        <v>307</v>
      </c>
      <c r="C63" s="313">
        <f>'1.3.sz.mell'!C63</f>
        <v>0</v>
      </c>
      <c r="D63" s="313">
        <f>'1.3.sz.mell'!D63</f>
        <v>0</v>
      </c>
      <c r="E63" s="313">
        <f>'1.3.sz.mell'!E63</f>
        <v>0</v>
      </c>
    </row>
    <row r="64" spans="1:5" s="99" customFormat="1" ht="12" customHeight="1" thickBot="1">
      <c r="A64" s="456" t="s">
        <v>305</v>
      </c>
      <c r="B64" s="533" t="s">
        <v>308</v>
      </c>
      <c r="C64" s="318">
        <f>'1.3.sz.mell'!C64</f>
        <v>0</v>
      </c>
      <c r="D64" s="318">
        <f>'1.3.sz.mell'!D64</f>
        <v>0</v>
      </c>
      <c r="E64" s="318">
        <f>'1.3.sz.mell'!E64</f>
        <v>0</v>
      </c>
    </row>
    <row r="65" spans="1:5" s="99" customFormat="1" ht="12" customHeight="1" thickBot="1">
      <c r="A65" s="31" t="s">
        <v>27</v>
      </c>
      <c r="B65" s="20" t="s">
        <v>309</v>
      </c>
      <c r="C65" s="591">
        <f>'1.3.sz.mell'!C65</f>
        <v>10000</v>
      </c>
      <c r="D65" s="591">
        <f>'1.3.sz.mell'!D65</f>
        <v>0</v>
      </c>
      <c r="E65" s="591">
        <f>'1.3.sz.mell'!E65</f>
        <v>10000</v>
      </c>
    </row>
    <row r="66" spans="1:5" s="99" customFormat="1" ht="12" customHeight="1" thickBot="1">
      <c r="A66" s="457" t="s">
        <v>397</v>
      </c>
      <c r="B66" s="305" t="s">
        <v>311</v>
      </c>
      <c r="C66" s="589">
        <f>'1.3.sz.mell'!C66</f>
        <v>0</v>
      </c>
      <c r="D66" s="589">
        <f>'1.3.sz.mell'!D66</f>
        <v>0</v>
      </c>
      <c r="E66" s="589">
        <f>'1.3.sz.mell'!E66</f>
        <v>0</v>
      </c>
    </row>
    <row r="67" spans="1:5" s="99" customFormat="1" ht="12" customHeight="1">
      <c r="A67" s="454" t="s">
        <v>339</v>
      </c>
      <c r="B67" s="436" t="s">
        <v>312</v>
      </c>
      <c r="C67" s="313">
        <f>'1.3.sz.mell'!C67</f>
        <v>0</v>
      </c>
      <c r="D67" s="313">
        <f>'1.3.sz.mell'!D67</f>
        <v>0</v>
      </c>
      <c r="E67" s="313">
        <f>'1.3.sz.mell'!E67</f>
        <v>0</v>
      </c>
    </row>
    <row r="68" spans="1:5" s="99" customFormat="1" ht="12" customHeight="1">
      <c r="A68" s="455" t="s">
        <v>348</v>
      </c>
      <c r="B68" s="437" t="s">
        <v>313</v>
      </c>
      <c r="C68" s="313">
        <f>'1.3.sz.mell'!C68</f>
        <v>0</v>
      </c>
      <c r="D68" s="313">
        <f>'1.3.sz.mell'!D68</f>
        <v>0</v>
      </c>
      <c r="E68" s="313">
        <f>'1.3.sz.mell'!E68</f>
        <v>0</v>
      </c>
    </row>
    <row r="69" spans="1:5" s="99" customFormat="1" ht="12" customHeight="1" thickBot="1">
      <c r="A69" s="456" t="s">
        <v>349</v>
      </c>
      <c r="B69" s="537" t="s">
        <v>314</v>
      </c>
      <c r="C69" s="318">
        <f>'1.3.sz.mell'!C69</f>
        <v>0</v>
      </c>
      <c r="D69" s="318">
        <f>'1.3.sz.mell'!D69</f>
        <v>0</v>
      </c>
      <c r="E69" s="318">
        <f>'1.3.sz.mell'!E69</f>
        <v>0</v>
      </c>
    </row>
    <row r="70" spans="1:5" s="99" customFormat="1" ht="12" customHeight="1" thickBot="1">
      <c r="A70" s="457" t="s">
        <v>315</v>
      </c>
      <c r="B70" s="305" t="s">
        <v>316</v>
      </c>
      <c r="C70" s="589">
        <f>'1.3.sz.mell'!C70</f>
        <v>0</v>
      </c>
      <c r="D70" s="589">
        <f>'1.3.sz.mell'!D70</f>
        <v>0</v>
      </c>
      <c r="E70" s="589">
        <f>'1.3.sz.mell'!E70</f>
        <v>0</v>
      </c>
    </row>
    <row r="71" spans="1:5" s="99" customFormat="1" ht="12" customHeight="1">
      <c r="A71" s="454" t="s">
        <v>148</v>
      </c>
      <c r="B71" s="436" t="s">
        <v>317</v>
      </c>
      <c r="C71" s="313">
        <f>'1.3.sz.mell'!C71</f>
        <v>0</v>
      </c>
      <c r="D71" s="313">
        <f>'1.3.sz.mell'!D71</f>
        <v>0</v>
      </c>
      <c r="E71" s="313">
        <f>'1.3.sz.mell'!E71</f>
        <v>0</v>
      </c>
    </row>
    <row r="72" spans="1:5" s="99" customFormat="1" ht="12" customHeight="1">
      <c r="A72" s="455" t="s">
        <v>149</v>
      </c>
      <c r="B72" s="437" t="s">
        <v>577</v>
      </c>
      <c r="C72" s="313">
        <f>'1.3.sz.mell'!C72</f>
        <v>0</v>
      </c>
      <c r="D72" s="313">
        <f>'1.3.sz.mell'!D72</f>
        <v>0</v>
      </c>
      <c r="E72" s="313">
        <f>'1.3.sz.mell'!E72</f>
        <v>0</v>
      </c>
    </row>
    <row r="73" spans="1:5" s="99" customFormat="1" ht="12" customHeight="1">
      <c r="A73" s="455" t="s">
        <v>340</v>
      </c>
      <c r="B73" s="437" t="s">
        <v>318</v>
      </c>
      <c r="C73" s="313">
        <f>'1.3.sz.mell'!C73</f>
        <v>0</v>
      </c>
      <c r="D73" s="313">
        <f>'1.3.sz.mell'!D73</f>
        <v>0</v>
      </c>
      <c r="E73" s="313">
        <f>'1.3.sz.mell'!E73</f>
        <v>0</v>
      </c>
    </row>
    <row r="74" spans="1:5" s="99" customFormat="1" ht="12" customHeight="1" thickBot="1">
      <c r="A74" s="456" t="s">
        <v>341</v>
      </c>
      <c r="B74" s="307" t="s">
        <v>578</v>
      </c>
      <c r="C74" s="318">
        <f>'1.3.sz.mell'!C74</f>
        <v>0</v>
      </c>
      <c r="D74" s="318">
        <f>'1.3.sz.mell'!D74</f>
        <v>0</v>
      </c>
      <c r="E74" s="318">
        <f>'1.3.sz.mell'!E74</f>
        <v>0</v>
      </c>
    </row>
    <row r="75" spans="1:5" s="99" customFormat="1" ht="12" customHeight="1" thickBot="1">
      <c r="A75" s="457" t="s">
        <v>319</v>
      </c>
      <c r="B75" s="305" t="s">
        <v>320</v>
      </c>
      <c r="C75" s="589">
        <f>'1.3.sz.mell'!C75</f>
        <v>0</v>
      </c>
      <c r="D75" s="589">
        <f>'1.3.sz.mell'!D75</f>
        <v>0</v>
      </c>
      <c r="E75" s="589">
        <f>'1.3.sz.mell'!E75</f>
        <v>0</v>
      </c>
    </row>
    <row r="76" spans="1:5" s="99" customFormat="1" ht="12" customHeight="1">
      <c r="A76" s="454" t="s">
        <v>342</v>
      </c>
      <c r="B76" s="436" t="s">
        <v>321</v>
      </c>
      <c r="C76" s="313">
        <f>'1.3.sz.mell'!C76</f>
        <v>0</v>
      </c>
      <c r="D76" s="313">
        <f>'1.3.sz.mell'!D76</f>
        <v>0</v>
      </c>
      <c r="E76" s="313">
        <f>'1.3.sz.mell'!E76</f>
        <v>0</v>
      </c>
    </row>
    <row r="77" spans="1:5" s="99" customFormat="1" ht="12" customHeight="1" thickBot="1">
      <c r="A77" s="456" t="s">
        <v>343</v>
      </c>
      <c r="B77" s="438" t="s">
        <v>322</v>
      </c>
      <c r="C77" s="318">
        <f>'1.3.sz.mell'!C77</f>
        <v>0</v>
      </c>
      <c r="D77" s="318">
        <f>'1.3.sz.mell'!D77</f>
        <v>0</v>
      </c>
      <c r="E77" s="318">
        <f>'1.3.sz.mell'!E77</f>
        <v>0</v>
      </c>
    </row>
    <row r="78" spans="1:5" s="98" customFormat="1" ht="12" customHeight="1" thickBot="1">
      <c r="A78" s="457" t="s">
        <v>323</v>
      </c>
      <c r="B78" s="305" t="s">
        <v>324</v>
      </c>
      <c r="C78" s="592">
        <f>'1.3.sz.mell'!C78</f>
        <v>0</v>
      </c>
      <c r="D78" s="592">
        <f>'1.3.sz.mell'!D78</f>
        <v>0</v>
      </c>
      <c r="E78" s="592">
        <f>'1.3.sz.mell'!E78</f>
        <v>0</v>
      </c>
    </row>
    <row r="79" spans="1:5" s="99" customFormat="1" ht="12" customHeight="1">
      <c r="A79" s="454" t="s">
        <v>344</v>
      </c>
      <c r="B79" s="436" t="s">
        <v>325</v>
      </c>
      <c r="C79" s="313">
        <f>'1.3.sz.mell'!C79</f>
        <v>0</v>
      </c>
      <c r="D79" s="313">
        <f>'1.3.sz.mell'!D79</f>
        <v>0</v>
      </c>
      <c r="E79" s="313">
        <f>'1.3.sz.mell'!E79</f>
        <v>0</v>
      </c>
    </row>
    <row r="80" spans="1:5" s="99" customFormat="1" ht="12" customHeight="1">
      <c r="A80" s="455" t="s">
        <v>345</v>
      </c>
      <c r="B80" s="437" t="s">
        <v>326</v>
      </c>
      <c r="C80" s="313">
        <f>'1.3.sz.mell'!C80</f>
        <v>0</v>
      </c>
      <c r="D80" s="313">
        <f>'1.3.sz.mell'!D80</f>
        <v>0</v>
      </c>
      <c r="E80" s="313">
        <f>'1.3.sz.mell'!E80</f>
        <v>0</v>
      </c>
    </row>
    <row r="81" spans="1:5" s="99" customFormat="1" ht="12" customHeight="1" thickBot="1">
      <c r="A81" s="456" t="s">
        <v>346</v>
      </c>
      <c r="B81" s="438" t="s">
        <v>579</v>
      </c>
      <c r="C81" s="318">
        <f>'1.3.sz.mell'!C81</f>
        <v>0</v>
      </c>
      <c r="D81" s="318">
        <f>'1.3.sz.mell'!D81</f>
        <v>0</v>
      </c>
      <c r="E81" s="318">
        <f>'1.3.sz.mell'!E81</f>
        <v>0</v>
      </c>
    </row>
    <row r="82" spans="1:5" s="99" customFormat="1" ht="12" customHeight="1" thickBot="1">
      <c r="A82" s="457" t="s">
        <v>327</v>
      </c>
      <c r="B82" s="305" t="s">
        <v>347</v>
      </c>
      <c r="C82" s="589">
        <f>'1.3.sz.mell'!C82</f>
        <v>0</v>
      </c>
      <c r="D82" s="589">
        <f>'1.3.sz.mell'!D82</f>
        <v>0</v>
      </c>
      <c r="E82" s="589">
        <f>'1.3.sz.mell'!E82</f>
        <v>0</v>
      </c>
    </row>
    <row r="83" spans="1:5" s="99" customFormat="1" ht="12" customHeight="1">
      <c r="A83" s="458" t="s">
        <v>328</v>
      </c>
      <c r="B83" s="436" t="s">
        <v>329</v>
      </c>
      <c r="C83" s="313">
        <f>'1.3.sz.mell'!C83</f>
        <v>0</v>
      </c>
      <c r="D83" s="313">
        <f>'1.3.sz.mell'!D83</f>
        <v>0</v>
      </c>
      <c r="E83" s="313">
        <f>'1.3.sz.mell'!E83</f>
        <v>0</v>
      </c>
    </row>
    <row r="84" spans="1:5" s="99" customFormat="1" ht="12" customHeight="1">
      <c r="A84" s="459" t="s">
        <v>330</v>
      </c>
      <c r="B84" s="437" t="s">
        <v>331</v>
      </c>
      <c r="C84" s="313">
        <f>'1.3.sz.mell'!C84</f>
        <v>0</v>
      </c>
      <c r="D84" s="313">
        <f>'1.3.sz.mell'!D84</f>
        <v>0</v>
      </c>
      <c r="E84" s="313">
        <f>'1.3.sz.mell'!E84</f>
        <v>0</v>
      </c>
    </row>
    <row r="85" spans="1:5" s="99" customFormat="1" ht="12" customHeight="1">
      <c r="A85" s="459" t="s">
        <v>332</v>
      </c>
      <c r="B85" s="437" t="s">
        <v>333</v>
      </c>
      <c r="C85" s="313">
        <f>'1.3.sz.mell'!C85</f>
        <v>0</v>
      </c>
      <c r="D85" s="313">
        <f>'1.3.sz.mell'!D85</f>
        <v>0</v>
      </c>
      <c r="E85" s="313">
        <f>'1.3.sz.mell'!E85</f>
        <v>0</v>
      </c>
    </row>
    <row r="86" spans="1:5" s="98" customFormat="1" ht="12" customHeight="1" thickBot="1">
      <c r="A86" s="460" t="s">
        <v>334</v>
      </c>
      <c r="B86" s="438" t="s">
        <v>335</v>
      </c>
      <c r="C86" s="318">
        <f>'1.3.sz.mell'!C86</f>
        <v>0</v>
      </c>
      <c r="D86" s="318">
        <f>'1.3.sz.mell'!D86</f>
        <v>0</v>
      </c>
      <c r="E86" s="318">
        <f>'1.3.sz.mell'!E86</f>
        <v>0</v>
      </c>
    </row>
    <row r="87" spans="1:5" s="98" customFormat="1" ht="12" customHeight="1" thickBot="1">
      <c r="A87" s="457" t="s">
        <v>336</v>
      </c>
      <c r="B87" s="305" t="s">
        <v>479</v>
      </c>
      <c r="C87" s="589">
        <f>'1.3.sz.mell'!C87</f>
        <v>0</v>
      </c>
      <c r="D87" s="589">
        <f>'1.3.sz.mell'!D87</f>
        <v>0</v>
      </c>
      <c r="E87" s="589">
        <f>'1.3.sz.mell'!E87</f>
        <v>0</v>
      </c>
    </row>
    <row r="88" spans="1:5" s="98" customFormat="1" ht="12" customHeight="1" thickBot="1">
      <c r="A88" s="457" t="s">
        <v>511</v>
      </c>
      <c r="B88" s="305" t="s">
        <v>337</v>
      </c>
      <c r="C88" s="589">
        <f>'1.3.sz.mell'!C88</f>
        <v>0</v>
      </c>
      <c r="D88" s="589">
        <f>'1.3.sz.mell'!D88</f>
        <v>0</v>
      </c>
      <c r="E88" s="589">
        <f>'1.3.sz.mell'!E88</f>
        <v>0</v>
      </c>
    </row>
    <row r="89" spans="1:5" s="98" customFormat="1" ht="12" customHeight="1" thickBot="1">
      <c r="A89" s="457" t="s">
        <v>512</v>
      </c>
      <c r="B89" s="443" t="s">
        <v>482</v>
      </c>
      <c r="C89" s="589">
        <f>'1.3.sz.mell'!C89</f>
        <v>0</v>
      </c>
      <c r="D89" s="589">
        <f>'1.3.sz.mell'!D89</f>
        <v>0</v>
      </c>
      <c r="E89" s="589">
        <f>'1.3.sz.mell'!E89</f>
        <v>0</v>
      </c>
    </row>
    <row r="90" spans="1:5" s="98" customFormat="1" ht="12" customHeight="1" thickBot="1">
      <c r="A90" s="461" t="s">
        <v>513</v>
      </c>
      <c r="B90" s="444" t="s">
        <v>514</v>
      </c>
      <c r="C90" s="591">
        <f>'1.3.sz.mell'!C90</f>
        <v>10000</v>
      </c>
      <c r="D90" s="591">
        <f>'1.3.sz.mell'!D90</f>
        <v>0</v>
      </c>
      <c r="E90" s="591">
        <f>'1.3.sz.mell'!E90</f>
        <v>10000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253"/>
      <c r="B92" s="254" t="s">
        <v>58</v>
      </c>
      <c r="C92" s="380"/>
      <c r="D92" s="380"/>
      <c r="E92" s="380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0</v>
      </c>
      <c r="D93" s="309">
        <f>+D94+D95+D96+D97+D98+D111</f>
        <v>0</v>
      </c>
      <c r="E93" s="309">
        <f>+E94+E95+E96+E97+E98+E111</f>
        <v>0</v>
      </c>
    </row>
    <row r="94" spans="1:5" ht="12" customHeight="1">
      <c r="A94" s="462" t="s">
        <v>99</v>
      </c>
      <c r="B94" s="9" t="s">
        <v>50</v>
      </c>
      <c r="C94" s="311">
        <f>'1.3.sz.mell'!C97</f>
        <v>0</v>
      </c>
      <c r="D94" s="311">
        <f>'1.3.sz.mell'!D97</f>
        <v>0</v>
      </c>
      <c r="E94" s="311">
        <f>'1.3.sz.mell'!E97</f>
        <v>0</v>
      </c>
    </row>
    <row r="95" spans="1:5" ht="12" customHeight="1">
      <c r="A95" s="455" t="s">
        <v>100</v>
      </c>
      <c r="B95" s="7" t="s">
        <v>182</v>
      </c>
      <c r="C95" s="312">
        <f>'1.3.sz.mell'!C98</f>
        <v>0</v>
      </c>
      <c r="D95" s="312">
        <f>'1.3.sz.mell'!D98</f>
        <v>0</v>
      </c>
      <c r="E95" s="312">
        <f>'1.3.sz.mell'!E98</f>
        <v>0</v>
      </c>
    </row>
    <row r="96" spans="1:5" ht="12" customHeight="1">
      <c r="A96" s="455" t="s">
        <v>101</v>
      </c>
      <c r="B96" s="7" t="s">
        <v>139</v>
      </c>
      <c r="C96" s="312">
        <f>'1.3.sz.mell'!C99</f>
        <v>0</v>
      </c>
      <c r="D96" s="312">
        <f>'1.3.sz.mell'!D99</f>
        <v>0</v>
      </c>
      <c r="E96" s="312">
        <f>'1.3.sz.mell'!E99</f>
        <v>0</v>
      </c>
    </row>
    <row r="97" spans="1:5" ht="12" customHeight="1">
      <c r="A97" s="455" t="s">
        <v>102</v>
      </c>
      <c r="B97" s="10" t="s">
        <v>183</v>
      </c>
      <c r="C97" s="312">
        <f>'1.3.sz.mell'!C100</f>
        <v>0</v>
      </c>
      <c r="D97" s="312">
        <f>'1.3.sz.mell'!D100</f>
        <v>0</v>
      </c>
      <c r="E97" s="312">
        <f>'1.3.sz.mell'!E100</f>
        <v>0</v>
      </c>
    </row>
    <row r="98" spans="1:5" ht="12" customHeight="1">
      <c r="A98" s="455" t="s">
        <v>112</v>
      </c>
      <c r="B98" s="18" t="s">
        <v>184</v>
      </c>
      <c r="C98" s="312">
        <f>'1.3.sz.mell'!C101</f>
        <v>0</v>
      </c>
      <c r="D98" s="312">
        <f>'1.3.sz.mell'!D101</f>
        <v>0</v>
      </c>
      <c r="E98" s="312">
        <f>'1.3.sz.mell'!E101</f>
        <v>0</v>
      </c>
    </row>
    <row r="99" spans="1:5" ht="12" customHeight="1">
      <c r="A99" s="455" t="s">
        <v>103</v>
      </c>
      <c r="B99" s="7" t="s">
        <v>515</v>
      </c>
      <c r="C99" s="312">
        <f>'1.3.sz.mell'!C102</f>
        <v>0</v>
      </c>
      <c r="D99" s="312">
        <f>'1.3.sz.mell'!D102</f>
        <v>0</v>
      </c>
      <c r="E99" s="312">
        <f>'1.3.sz.mell'!E102</f>
        <v>0</v>
      </c>
    </row>
    <row r="100" spans="1:5" ht="12" customHeight="1">
      <c r="A100" s="455" t="s">
        <v>104</v>
      </c>
      <c r="B100" s="147" t="s">
        <v>445</v>
      </c>
      <c r="C100" s="312">
        <f>'1.3.sz.mell'!C103</f>
        <v>0</v>
      </c>
      <c r="D100" s="312">
        <f>'1.3.sz.mell'!D103</f>
        <v>0</v>
      </c>
      <c r="E100" s="312">
        <f>'1.3.sz.mell'!E103</f>
        <v>0</v>
      </c>
    </row>
    <row r="101" spans="1:5" ht="12" customHeight="1">
      <c r="A101" s="455" t="s">
        <v>113</v>
      </c>
      <c r="B101" s="147" t="s">
        <v>444</v>
      </c>
      <c r="C101" s="312">
        <f>'1.3.sz.mell'!C104</f>
        <v>0</v>
      </c>
      <c r="D101" s="312">
        <f>'1.3.sz.mell'!D104</f>
        <v>0</v>
      </c>
      <c r="E101" s="312">
        <f>'1.3.sz.mell'!E104</f>
        <v>0</v>
      </c>
    </row>
    <row r="102" spans="1:5" ht="12" customHeight="1">
      <c r="A102" s="455" t="s">
        <v>114</v>
      </c>
      <c r="B102" s="147" t="s">
        <v>353</v>
      </c>
      <c r="C102" s="312">
        <f>'1.3.sz.mell'!C105</f>
        <v>0</v>
      </c>
      <c r="D102" s="312">
        <f>'1.3.sz.mell'!D105</f>
        <v>0</v>
      </c>
      <c r="E102" s="312">
        <f>'1.3.sz.mell'!E105</f>
        <v>0</v>
      </c>
    </row>
    <row r="103" spans="1:5" ht="12" customHeight="1">
      <c r="A103" s="455" t="s">
        <v>115</v>
      </c>
      <c r="B103" s="148" t="s">
        <v>354</v>
      </c>
      <c r="C103" s="312">
        <f>'1.3.sz.mell'!C106</f>
        <v>0</v>
      </c>
      <c r="D103" s="312">
        <f>'1.3.sz.mell'!D106</f>
        <v>0</v>
      </c>
      <c r="E103" s="312">
        <f>'1.3.sz.mell'!E106</f>
        <v>0</v>
      </c>
    </row>
    <row r="104" spans="1:5" ht="12" customHeight="1">
      <c r="A104" s="455" t="s">
        <v>116</v>
      </c>
      <c r="B104" s="148" t="s">
        <v>355</v>
      </c>
      <c r="C104" s="312">
        <f>'1.3.sz.mell'!C107</f>
        <v>0</v>
      </c>
      <c r="D104" s="312">
        <f>'1.3.sz.mell'!D107</f>
        <v>0</v>
      </c>
      <c r="E104" s="312">
        <f>'1.3.sz.mell'!E107</f>
        <v>0</v>
      </c>
    </row>
    <row r="105" spans="1:5" ht="12" customHeight="1">
      <c r="A105" s="455" t="s">
        <v>118</v>
      </c>
      <c r="B105" s="147" t="s">
        <v>356</v>
      </c>
      <c r="C105" s="312">
        <f>'1.3.sz.mell'!C108</f>
        <v>0</v>
      </c>
      <c r="D105" s="312">
        <f>'1.3.sz.mell'!D108</f>
        <v>0</v>
      </c>
      <c r="E105" s="312">
        <f>'1.3.sz.mell'!E108</f>
        <v>0</v>
      </c>
    </row>
    <row r="106" spans="1:5" ht="12" customHeight="1">
      <c r="A106" s="455" t="s">
        <v>185</v>
      </c>
      <c r="B106" s="147" t="s">
        <v>357</v>
      </c>
      <c r="C106" s="312">
        <f>'1.3.sz.mell'!C109</f>
        <v>0</v>
      </c>
      <c r="D106" s="312">
        <f>'1.3.sz.mell'!D109</f>
        <v>0</v>
      </c>
      <c r="E106" s="312">
        <f>'1.3.sz.mell'!E109</f>
        <v>0</v>
      </c>
    </row>
    <row r="107" spans="1:5" ht="12" customHeight="1">
      <c r="A107" s="455" t="s">
        <v>351</v>
      </c>
      <c r="B107" s="148" t="s">
        <v>358</v>
      </c>
      <c r="C107" s="312">
        <f>'1.3.sz.mell'!C110</f>
        <v>0</v>
      </c>
      <c r="D107" s="312">
        <f>'1.3.sz.mell'!D110</f>
        <v>0</v>
      </c>
      <c r="E107" s="312">
        <f>'1.3.sz.mell'!E110</f>
        <v>0</v>
      </c>
    </row>
    <row r="108" spans="1:5" ht="12" customHeight="1">
      <c r="A108" s="463" t="s">
        <v>352</v>
      </c>
      <c r="B108" s="149" t="s">
        <v>359</v>
      </c>
      <c r="C108" s="312">
        <f>'1.3.sz.mell'!C111</f>
        <v>0</v>
      </c>
      <c r="D108" s="312">
        <f>'1.3.sz.mell'!D111</f>
        <v>0</v>
      </c>
      <c r="E108" s="312">
        <f>'1.3.sz.mell'!E111</f>
        <v>0</v>
      </c>
    </row>
    <row r="109" spans="1:5" ht="12" customHeight="1">
      <c r="A109" s="455" t="s">
        <v>442</v>
      </c>
      <c r="B109" s="149" t="s">
        <v>360</v>
      </c>
      <c r="C109" s="312">
        <f>'1.3.sz.mell'!C112</f>
        <v>0</v>
      </c>
      <c r="D109" s="312">
        <f>'1.3.sz.mell'!D112</f>
        <v>0</v>
      </c>
      <c r="E109" s="312">
        <f>'1.3.sz.mell'!E112</f>
        <v>0</v>
      </c>
    </row>
    <row r="110" spans="1:5" ht="12" customHeight="1">
      <c r="A110" s="455" t="s">
        <v>443</v>
      </c>
      <c r="B110" s="148" t="s">
        <v>361</v>
      </c>
      <c r="C110" s="312">
        <f>'1.3.sz.mell'!C113</f>
        <v>0</v>
      </c>
      <c r="D110" s="312">
        <f>'1.3.sz.mell'!D113</f>
        <v>0</v>
      </c>
      <c r="E110" s="312">
        <f>'1.3.sz.mell'!E113</f>
        <v>0</v>
      </c>
    </row>
    <row r="111" spans="1:5" ht="12" customHeight="1">
      <c r="A111" s="455" t="s">
        <v>447</v>
      </c>
      <c r="B111" s="10" t="s">
        <v>51</v>
      </c>
      <c r="C111" s="312">
        <f>'1.3.sz.mell'!C114</f>
        <v>0</v>
      </c>
      <c r="D111" s="312">
        <f>'1.3.sz.mell'!D114</f>
        <v>0</v>
      </c>
      <c r="E111" s="312">
        <f>'1.3.sz.mell'!E114</f>
        <v>0</v>
      </c>
    </row>
    <row r="112" spans="1:5" ht="12" customHeight="1">
      <c r="A112" s="456" t="s">
        <v>448</v>
      </c>
      <c r="B112" s="7" t="s">
        <v>516</v>
      </c>
      <c r="C112" s="312">
        <f>'1.3.sz.mell'!C115</f>
        <v>0</v>
      </c>
      <c r="D112" s="312">
        <f>'1.3.sz.mell'!D115</f>
        <v>0</v>
      </c>
      <c r="E112" s="312">
        <f>'1.3.sz.mell'!E115</f>
        <v>0</v>
      </c>
    </row>
    <row r="113" spans="1:5" ht="12" customHeight="1" thickBot="1">
      <c r="A113" s="464" t="s">
        <v>449</v>
      </c>
      <c r="B113" s="150" t="s">
        <v>517</v>
      </c>
      <c r="C113" s="313">
        <f>'1.3.sz.mell'!C116</f>
        <v>0</v>
      </c>
      <c r="D113" s="313">
        <f>'1.3.sz.mell'!D116</f>
        <v>0</v>
      </c>
      <c r="E113" s="313">
        <f>'1.3.sz.mell'!E116</f>
        <v>0</v>
      </c>
    </row>
    <row r="114" spans="1:5" ht="12" customHeight="1" thickBot="1">
      <c r="A114" s="31" t="s">
        <v>20</v>
      </c>
      <c r="B114" s="26" t="s">
        <v>362</v>
      </c>
      <c r="C114" s="311">
        <f>'1.3.sz.mell'!C117</f>
        <v>0</v>
      </c>
      <c r="D114" s="311">
        <f>'1.3.sz.mell'!D117</f>
        <v>0</v>
      </c>
      <c r="E114" s="311">
        <f>'1.3.sz.mell'!E117</f>
        <v>0</v>
      </c>
    </row>
    <row r="115" spans="1:5" ht="12" customHeight="1">
      <c r="A115" s="454" t="s">
        <v>105</v>
      </c>
      <c r="B115" s="7" t="s">
        <v>231</v>
      </c>
      <c r="C115" s="311">
        <f>'1.3.sz.mell'!C118</f>
        <v>0</v>
      </c>
      <c r="D115" s="311">
        <f>'1.3.sz.mell'!D118</f>
        <v>0</v>
      </c>
      <c r="E115" s="311">
        <f>'1.3.sz.mell'!E118</f>
        <v>0</v>
      </c>
    </row>
    <row r="116" spans="1:5" ht="12" customHeight="1">
      <c r="A116" s="454" t="s">
        <v>106</v>
      </c>
      <c r="B116" s="11" t="s">
        <v>366</v>
      </c>
      <c r="C116" s="312">
        <f>'1.3.sz.mell'!C119</f>
        <v>0</v>
      </c>
      <c r="D116" s="312">
        <f>'1.3.sz.mell'!D119</f>
        <v>0</v>
      </c>
      <c r="E116" s="312">
        <f>'1.3.sz.mell'!E119</f>
        <v>0</v>
      </c>
    </row>
    <row r="117" spans="1:5" ht="12" customHeight="1">
      <c r="A117" s="454" t="s">
        <v>107</v>
      </c>
      <c r="B117" s="11" t="s">
        <v>186</v>
      </c>
      <c r="C117" s="312">
        <f>'1.3.sz.mell'!C120</f>
        <v>0</v>
      </c>
      <c r="D117" s="312">
        <f>'1.3.sz.mell'!D120</f>
        <v>0</v>
      </c>
      <c r="E117" s="312">
        <f>'1.3.sz.mell'!E120</f>
        <v>0</v>
      </c>
    </row>
    <row r="118" spans="1:5" ht="12" customHeight="1">
      <c r="A118" s="454" t="s">
        <v>108</v>
      </c>
      <c r="B118" s="11" t="s">
        <v>367</v>
      </c>
      <c r="C118" s="312">
        <f>'1.3.sz.mell'!C121</f>
        <v>0</v>
      </c>
      <c r="D118" s="312">
        <f>'1.3.sz.mell'!D121</f>
        <v>0</v>
      </c>
      <c r="E118" s="312">
        <f>'1.3.sz.mell'!E121</f>
        <v>0</v>
      </c>
    </row>
    <row r="119" spans="1:5" ht="12" customHeight="1">
      <c r="A119" s="454" t="s">
        <v>109</v>
      </c>
      <c r="B119" s="307" t="s">
        <v>233</v>
      </c>
      <c r="C119" s="312">
        <f>'1.3.sz.mell'!C122</f>
        <v>0</v>
      </c>
      <c r="D119" s="312">
        <f>'1.3.sz.mell'!D122</f>
        <v>0</v>
      </c>
      <c r="E119" s="312">
        <f>'1.3.sz.mell'!E122</f>
        <v>0</v>
      </c>
    </row>
    <row r="120" spans="1:5" ht="12" customHeight="1">
      <c r="A120" s="454" t="s">
        <v>117</v>
      </c>
      <c r="B120" s="306" t="s">
        <v>432</v>
      </c>
      <c r="C120" s="312">
        <f>'1.3.sz.mell'!C123</f>
        <v>0</v>
      </c>
      <c r="D120" s="312">
        <f>'1.3.sz.mell'!D123</f>
        <v>0</v>
      </c>
      <c r="E120" s="312">
        <f>'1.3.sz.mell'!E123</f>
        <v>0</v>
      </c>
    </row>
    <row r="121" spans="1:5" ht="12" customHeight="1">
      <c r="A121" s="454" t="s">
        <v>119</v>
      </c>
      <c r="B121" s="432" t="s">
        <v>372</v>
      </c>
      <c r="C121" s="312">
        <f>'1.3.sz.mell'!C124</f>
        <v>0</v>
      </c>
      <c r="D121" s="312">
        <f>'1.3.sz.mell'!D124</f>
        <v>0</v>
      </c>
      <c r="E121" s="312">
        <f>'1.3.sz.mell'!E124</f>
        <v>0</v>
      </c>
    </row>
    <row r="122" spans="1:5" ht="12" customHeight="1">
      <c r="A122" s="454" t="s">
        <v>187</v>
      </c>
      <c r="B122" s="148" t="s">
        <v>355</v>
      </c>
      <c r="C122" s="312">
        <f>'1.3.sz.mell'!C125</f>
        <v>0</v>
      </c>
      <c r="D122" s="312">
        <f>'1.3.sz.mell'!D125</f>
        <v>0</v>
      </c>
      <c r="E122" s="312">
        <f>'1.3.sz.mell'!E125</f>
        <v>0</v>
      </c>
    </row>
    <row r="123" spans="1:5" ht="12" customHeight="1">
      <c r="A123" s="454" t="s">
        <v>188</v>
      </c>
      <c r="B123" s="148" t="s">
        <v>371</v>
      </c>
      <c r="C123" s="312">
        <f>'1.3.sz.mell'!C126</f>
        <v>0</v>
      </c>
      <c r="D123" s="312">
        <f>'1.3.sz.mell'!D126</f>
        <v>0</v>
      </c>
      <c r="E123" s="312">
        <f>'1.3.sz.mell'!E126</f>
        <v>0</v>
      </c>
    </row>
    <row r="124" spans="1:5" ht="12" customHeight="1">
      <c r="A124" s="454" t="s">
        <v>189</v>
      </c>
      <c r="B124" s="148" t="s">
        <v>370</v>
      </c>
      <c r="C124" s="312">
        <f>'1.3.sz.mell'!C127</f>
        <v>0</v>
      </c>
      <c r="D124" s="312">
        <f>'1.3.sz.mell'!D127</f>
        <v>0</v>
      </c>
      <c r="E124" s="312">
        <f>'1.3.sz.mell'!E127</f>
        <v>0</v>
      </c>
    </row>
    <row r="125" spans="1:5" ht="12" customHeight="1">
      <c r="A125" s="454" t="s">
        <v>363</v>
      </c>
      <c r="B125" s="148" t="s">
        <v>358</v>
      </c>
      <c r="C125" s="312">
        <f>'1.3.sz.mell'!C128</f>
        <v>0</v>
      </c>
      <c r="D125" s="312">
        <f>'1.3.sz.mell'!D128</f>
        <v>0</v>
      </c>
      <c r="E125" s="312">
        <f>'1.3.sz.mell'!E128</f>
        <v>0</v>
      </c>
    </row>
    <row r="126" spans="1:5" ht="12" customHeight="1">
      <c r="A126" s="454" t="s">
        <v>364</v>
      </c>
      <c r="B126" s="148" t="s">
        <v>369</v>
      </c>
      <c r="C126" s="312">
        <f>'1.3.sz.mell'!C129</f>
        <v>0</v>
      </c>
      <c r="D126" s="312">
        <f>'1.3.sz.mell'!D129</f>
        <v>0</v>
      </c>
      <c r="E126" s="312">
        <f>'1.3.sz.mell'!E129</f>
        <v>0</v>
      </c>
    </row>
    <row r="127" spans="1:5" ht="12" customHeight="1" thickBot="1">
      <c r="A127" s="463" t="s">
        <v>365</v>
      </c>
      <c r="B127" s="148" t="s">
        <v>368</v>
      </c>
      <c r="C127" s="313">
        <f>'1.3.sz.mell'!C130</f>
        <v>0</v>
      </c>
      <c r="D127" s="313">
        <f>'1.3.sz.mell'!D130</f>
        <v>0</v>
      </c>
      <c r="E127" s="313">
        <f>'1.3.sz.mell'!E130</f>
        <v>0</v>
      </c>
    </row>
    <row r="128" spans="1:5" ht="12" customHeight="1" thickBot="1">
      <c r="A128" s="31" t="s">
        <v>21</v>
      </c>
      <c r="B128" s="129" t="s">
        <v>452</v>
      </c>
      <c r="C128" s="311">
        <f>'1.3.sz.mell'!C131</f>
        <v>0</v>
      </c>
      <c r="D128" s="311">
        <f>'1.3.sz.mell'!D131</f>
        <v>0</v>
      </c>
      <c r="E128" s="311">
        <f>'1.3.sz.mell'!E131</f>
        <v>0</v>
      </c>
    </row>
    <row r="129" spans="1:5" ht="12" customHeight="1" thickBot="1">
      <c r="A129" s="31" t="s">
        <v>22</v>
      </c>
      <c r="B129" s="129" t="s">
        <v>453</v>
      </c>
      <c r="C129" s="311">
        <f>'1.3.sz.mell'!C132</f>
        <v>0</v>
      </c>
      <c r="D129" s="311">
        <f>'1.3.sz.mell'!D132</f>
        <v>0</v>
      </c>
      <c r="E129" s="311">
        <f>'1.3.sz.mell'!E132</f>
        <v>0</v>
      </c>
    </row>
    <row r="130" spans="1:5" s="100" customFormat="1" ht="12" customHeight="1">
      <c r="A130" s="454" t="s">
        <v>270</v>
      </c>
      <c r="B130" s="8" t="s">
        <v>521</v>
      </c>
      <c r="C130" s="311">
        <f>'1.3.sz.mell'!C133</f>
        <v>0</v>
      </c>
      <c r="D130" s="311">
        <f>'1.3.sz.mell'!D133</f>
        <v>0</v>
      </c>
      <c r="E130" s="311">
        <f>'1.3.sz.mell'!E133</f>
        <v>0</v>
      </c>
    </row>
    <row r="131" spans="1:5" ht="12" customHeight="1">
      <c r="A131" s="454" t="s">
        <v>271</v>
      </c>
      <c r="B131" s="8" t="s">
        <v>461</v>
      </c>
      <c r="C131" s="312">
        <f>'1.3.sz.mell'!C134</f>
        <v>0</v>
      </c>
      <c r="D131" s="312">
        <f>'1.3.sz.mell'!D134</f>
        <v>0</v>
      </c>
      <c r="E131" s="312">
        <f>'1.3.sz.mell'!E134</f>
        <v>0</v>
      </c>
    </row>
    <row r="132" spans="1:5" ht="12" customHeight="1" thickBot="1">
      <c r="A132" s="463" t="s">
        <v>272</v>
      </c>
      <c r="B132" s="6" t="s">
        <v>520</v>
      </c>
      <c r="C132" s="313">
        <f>'1.3.sz.mell'!C135</f>
        <v>0</v>
      </c>
      <c r="D132" s="313">
        <f>'1.3.sz.mell'!D135</f>
        <v>0</v>
      </c>
      <c r="E132" s="313">
        <f>'1.3.sz.mell'!E135</f>
        <v>0</v>
      </c>
    </row>
    <row r="133" spans="1:5" ht="12" customHeight="1" thickBot="1">
      <c r="A133" s="31" t="s">
        <v>23</v>
      </c>
      <c r="B133" s="129" t="s">
        <v>454</v>
      </c>
      <c r="C133" s="311">
        <f>'1.3.sz.mell'!C136</f>
        <v>0</v>
      </c>
      <c r="D133" s="311">
        <f>'1.3.sz.mell'!D136</f>
        <v>0</v>
      </c>
      <c r="E133" s="311">
        <f>'1.3.sz.mell'!E136</f>
        <v>0</v>
      </c>
    </row>
    <row r="134" spans="1:5" ht="12" customHeight="1">
      <c r="A134" s="454" t="s">
        <v>92</v>
      </c>
      <c r="B134" s="8" t="s">
        <v>463</v>
      </c>
      <c r="C134" s="311">
        <f>'1.3.sz.mell'!C137</f>
        <v>0</v>
      </c>
      <c r="D134" s="311">
        <f>'1.3.sz.mell'!D137</f>
        <v>0</v>
      </c>
      <c r="E134" s="311">
        <f>'1.3.sz.mell'!E137</f>
        <v>0</v>
      </c>
    </row>
    <row r="135" spans="1:5" ht="12" customHeight="1">
      <c r="A135" s="454" t="s">
        <v>93</v>
      </c>
      <c r="B135" s="8" t="s">
        <v>455</v>
      </c>
      <c r="C135" s="312">
        <f>'1.3.sz.mell'!C138</f>
        <v>0</v>
      </c>
      <c r="D135" s="312">
        <f>'1.3.sz.mell'!D138</f>
        <v>0</v>
      </c>
      <c r="E135" s="312">
        <f>'1.3.sz.mell'!E138</f>
        <v>0</v>
      </c>
    </row>
    <row r="136" spans="1:5" ht="12" customHeight="1">
      <c r="A136" s="454" t="s">
        <v>94</v>
      </c>
      <c r="B136" s="8" t="s">
        <v>456</v>
      </c>
      <c r="C136" s="312">
        <f>'1.3.sz.mell'!C139</f>
        <v>0</v>
      </c>
      <c r="D136" s="312">
        <f>'1.3.sz.mell'!D139</f>
        <v>0</v>
      </c>
      <c r="E136" s="312">
        <f>'1.3.sz.mell'!E139</f>
        <v>0</v>
      </c>
    </row>
    <row r="137" spans="1:5" ht="12" customHeight="1">
      <c r="A137" s="454" t="s">
        <v>174</v>
      </c>
      <c r="B137" s="8" t="s">
        <v>519</v>
      </c>
      <c r="C137" s="313">
        <f>'1.3.sz.mell'!C140</f>
        <v>0</v>
      </c>
      <c r="D137" s="313">
        <f>'1.3.sz.mell'!D140</f>
        <v>0</v>
      </c>
      <c r="E137" s="313">
        <f>'1.3.sz.mell'!E140</f>
        <v>0</v>
      </c>
    </row>
    <row r="138" spans="1:5" ht="12" customHeight="1">
      <c r="A138" s="454" t="s">
        <v>175</v>
      </c>
      <c r="B138" s="8" t="s">
        <v>458</v>
      </c>
      <c r="C138" s="312">
        <f>'1.3.sz.mell'!C141</f>
        <v>0</v>
      </c>
      <c r="D138" s="312">
        <f>'1.3.sz.mell'!D141</f>
        <v>0</v>
      </c>
      <c r="E138" s="312">
        <f>'1.3.sz.mell'!E141</f>
        <v>0</v>
      </c>
    </row>
    <row r="139" spans="1:5" s="100" customFormat="1" ht="12" customHeight="1" thickBot="1">
      <c r="A139" s="463" t="s">
        <v>176</v>
      </c>
      <c r="B139" s="6" t="s">
        <v>459</v>
      </c>
      <c r="C139" s="313">
        <f>'1.3.sz.mell'!C142</f>
        <v>0</v>
      </c>
      <c r="D139" s="313">
        <f>'1.3.sz.mell'!D142</f>
        <v>0</v>
      </c>
      <c r="E139" s="313">
        <f>'1.3.sz.mell'!E142</f>
        <v>0</v>
      </c>
    </row>
    <row r="140" spans="1:11" ht="12" customHeight="1" thickBot="1">
      <c r="A140" s="31" t="s">
        <v>24</v>
      </c>
      <c r="B140" s="129" t="s">
        <v>547</v>
      </c>
      <c r="C140" s="311">
        <f>'1.3.sz.mell'!C143</f>
        <v>0</v>
      </c>
      <c r="D140" s="311">
        <f>'1.3.sz.mell'!D143</f>
        <v>0</v>
      </c>
      <c r="E140" s="311">
        <f>'1.3.sz.mell'!E143</f>
        <v>0</v>
      </c>
      <c r="K140" s="260"/>
    </row>
    <row r="141" spans="1:5" ht="12.75">
      <c r="A141" s="454" t="s">
        <v>95</v>
      </c>
      <c r="B141" s="8" t="s">
        <v>373</v>
      </c>
      <c r="C141" s="311">
        <f>'1.3.sz.mell'!C144</f>
        <v>0</v>
      </c>
      <c r="D141" s="311">
        <f>'1.3.sz.mell'!D144</f>
        <v>0</v>
      </c>
      <c r="E141" s="311">
        <f>'1.3.sz.mell'!E144</f>
        <v>0</v>
      </c>
    </row>
    <row r="142" spans="1:5" ht="12" customHeight="1">
      <c r="A142" s="454" t="s">
        <v>96</v>
      </c>
      <c r="B142" s="8" t="s">
        <v>374</v>
      </c>
      <c r="C142" s="312">
        <f>'1.3.sz.mell'!C145</f>
        <v>0</v>
      </c>
      <c r="D142" s="312">
        <f>'1.3.sz.mell'!D145</f>
        <v>0</v>
      </c>
      <c r="E142" s="312">
        <f>'1.3.sz.mell'!E145</f>
        <v>0</v>
      </c>
    </row>
    <row r="143" spans="1:5" s="100" customFormat="1" ht="12" customHeight="1">
      <c r="A143" s="454" t="s">
        <v>290</v>
      </c>
      <c r="B143" s="8" t="s">
        <v>546</v>
      </c>
      <c r="C143" s="312">
        <f>'1.3.sz.mell'!C146</f>
        <v>0</v>
      </c>
      <c r="D143" s="312">
        <f>'1.3.sz.mell'!D146</f>
        <v>0</v>
      </c>
      <c r="E143" s="312">
        <f>'1.3.sz.mell'!E146</f>
        <v>0</v>
      </c>
    </row>
    <row r="144" spans="1:5" s="100" customFormat="1" ht="12" customHeight="1">
      <c r="A144" s="454" t="s">
        <v>291</v>
      </c>
      <c r="B144" s="8" t="s">
        <v>468</v>
      </c>
      <c r="C144" s="312">
        <f>'1.3.sz.mell'!C147</f>
        <v>0</v>
      </c>
      <c r="D144" s="312">
        <f>'1.3.sz.mell'!D147</f>
        <v>0</v>
      </c>
      <c r="E144" s="312">
        <f>'1.3.sz.mell'!E147</f>
        <v>0</v>
      </c>
    </row>
    <row r="145" spans="1:5" s="100" customFormat="1" ht="12" customHeight="1" thickBot="1">
      <c r="A145" s="463" t="s">
        <v>292</v>
      </c>
      <c r="B145" s="6" t="s">
        <v>393</v>
      </c>
      <c r="C145" s="313">
        <f>'1.3.sz.mell'!C148</f>
        <v>0</v>
      </c>
      <c r="D145" s="313">
        <f>'1.3.sz.mell'!D148</f>
        <v>0</v>
      </c>
      <c r="E145" s="313">
        <f>'1.3.sz.mell'!E148</f>
        <v>0</v>
      </c>
    </row>
    <row r="146" spans="1:5" s="100" customFormat="1" ht="12" customHeight="1" thickBot="1">
      <c r="A146" s="31" t="s">
        <v>25</v>
      </c>
      <c r="B146" s="129" t="s">
        <v>469</v>
      </c>
      <c r="C146" s="311">
        <f>'1.3.sz.mell'!C149</f>
        <v>0</v>
      </c>
      <c r="D146" s="311">
        <f>'1.3.sz.mell'!D149</f>
        <v>0</v>
      </c>
      <c r="E146" s="311">
        <f>'1.3.sz.mell'!E149</f>
        <v>0</v>
      </c>
    </row>
    <row r="147" spans="1:5" s="100" customFormat="1" ht="12" customHeight="1">
      <c r="A147" s="454" t="s">
        <v>97</v>
      </c>
      <c r="B147" s="8" t="s">
        <v>464</v>
      </c>
      <c r="C147" s="311">
        <f>'1.3.sz.mell'!C150</f>
        <v>0</v>
      </c>
      <c r="D147" s="311">
        <f>'1.3.sz.mell'!D150</f>
        <v>0</v>
      </c>
      <c r="E147" s="311">
        <f>'1.3.sz.mell'!E150</f>
        <v>0</v>
      </c>
    </row>
    <row r="148" spans="1:5" s="100" customFormat="1" ht="12" customHeight="1">
      <c r="A148" s="454" t="s">
        <v>98</v>
      </c>
      <c r="B148" s="8" t="s">
        <v>471</v>
      </c>
      <c r="C148" s="312">
        <f>'1.3.sz.mell'!C151</f>
        <v>0</v>
      </c>
      <c r="D148" s="312">
        <f>'1.3.sz.mell'!D151</f>
        <v>0</v>
      </c>
      <c r="E148" s="312">
        <f>'1.3.sz.mell'!E151</f>
        <v>0</v>
      </c>
    </row>
    <row r="149" spans="1:5" s="100" customFormat="1" ht="12" customHeight="1">
      <c r="A149" s="454" t="s">
        <v>302</v>
      </c>
      <c r="B149" s="8" t="s">
        <v>466</v>
      </c>
      <c r="C149" s="312">
        <f>'1.3.sz.mell'!C152</f>
        <v>0</v>
      </c>
      <c r="D149" s="312">
        <f>'1.3.sz.mell'!D152</f>
        <v>0</v>
      </c>
      <c r="E149" s="312">
        <f>'1.3.sz.mell'!E152</f>
        <v>0</v>
      </c>
    </row>
    <row r="150" spans="1:5" ht="12.75" customHeight="1">
      <c r="A150" s="454" t="s">
        <v>303</v>
      </c>
      <c r="B150" s="8" t="s">
        <v>522</v>
      </c>
      <c r="C150" s="312">
        <f>'1.3.sz.mell'!C153</f>
        <v>0</v>
      </c>
      <c r="D150" s="312">
        <f>'1.3.sz.mell'!D153</f>
        <v>0</v>
      </c>
      <c r="E150" s="312">
        <f>'1.3.sz.mell'!E153</f>
        <v>0</v>
      </c>
    </row>
    <row r="151" spans="1:5" ht="12.75" customHeight="1" thickBot="1">
      <c r="A151" s="463" t="s">
        <v>470</v>
      </c>
      <c r="B151" s="6" t="s">
        <v>473</v>
      </c>
      <c r="C151" s="313">
        <f>'1.3.sz.mell'!C154</f>
        <v>0</v>
      </c>
      <c r="D151" s="313">
        <f>'1.3.sz.mell'!D154</f>
        <v>0</v>
      </c>
      <c r="E151" s="313">
        <f>'1.3.sz.mell'!E154</f>
        <v>0</v>
      </c>
    </row>
    <row r="152" spans="1:5" ht="12.75" customHeight="1" thickBot="1">
      <c r="A152" s="509" t="s">
        <v>26</v>
      </c>
      <c r="B152" s="129" t="s">
        <v>474</v>
      </c>
      <c r="C152" s="311">
        <f>'1.3.sz.mell'!C155</f>
        <v>0</v>
      </c>
      <c r="D152" s="311">
        <f>'1.3.sz.mell'!D155</f>
        <v>0</v>
      </c>
      <c r="E152" s="311">
        <f>'1.3.sz.mell'!E155</f>
        <v>0</v>
      </c>
    </row>
    <row r="153" spans="1:5" ht="12" customHeight="1" thickBot="1">
      <c r="A153" s="509" t="s">
        <v>27</v>
      </c>
      <c r="B153" s="129" t="s">
        <v>475</v>
      </c>
      <c r="C153" s="311">
        <f>'1.3.sz.mell'!C156</f>
        <v>0</v>
      </c>
      <c r="D153" s="311">
        <f>'1.3.sz.mell'!D156</f>
        <v>0</v>
      </c>
      <c r="E153" s="311">
        <f>'1.3.sz.mell'!E156</f>
        <v>0</v>
      </c>
    </row>
    <row r="154" spans="1:5" ht="15" customHeight="1" thickBot="1">
      <c r="A154" s="31" t="s">
        <v>28</v>
      </c>
      <c r="B154" s="129" t="s">
        <v>477</v>
      </c>
      <c r="C154" s="311">
        <f>'1.3.sz.mell'!C157</f>
        <v>0</v>
      </c>
      <c r="D154" s="311">
        <f>'1.3.sz.mell'!D157</f>
        <v>0</v>
      </c>
      <c r="E154" s="311">
        <f>'1.3.sz.mell'!E157</f>
        <v>0</v>
      </c>
    </row>
    <row r="155" spans="1:5" ht="13.5" thickBot="1">
      <c r="A155" s="465" t="s">
        <v>29</v>
      </c>
      <c r="B155" s="399" t="s">
        <v>476</v>
      </c>
      <c r="C155" s="593">
        <f>'1.3.sz.mell'!C158</f>
        <v>0</v>
      </c>
      <c r="D155" s="593">
        <f>'1.3.sz.mell'!D158</f>
        <v>0</v>
      </c>
      <c r="E155" s="593">
        <f>'1.3.sz.mell'!E158</f>
        <v>0</v>
      </c>
    </row>
    <row r="156" spans="1:5" ht="15" customHeight="1" thickBot="1">
      <c r="A156" s="407"/>
      <c r="B156" s="408"/>
      <c r="C156" s="409"/>
      <c r="D156" s="409"/>
      <c r="E156" s="409"/>
    </row>
    <row r="157" spans="1:5" ht="14.25" customHeight="1" thickBot="1">
      <c r="A157" s="258" t="s">
        <v>523</v>
      </c>
      <c r="B157" s="259"/>
      <c r="C157" s="126"/>
      <c r="D157" s="126"/>
      <c r="E157" s="126"/>
    </row>
    <row r="158" spans="1:5" ht="14.25" customHeight="1" thickBot="1">
      <c r="A158" s="258" t="str">
        <f>'9.2. sz. mell '!A158</f>
        <v>Választott tisztségviselők (személyi juttatásban részesülők) fő</v>
      </c>
      <c r="B158" s="259"/>
      <c r="C158" s="126"/>
      <c r="D158" s="126"/>
      <c r="E158" s="126"/>
    </row>
    <row r="159" spans="1:5" ht="13.5" thickBot="1">
      <c r="A159" s="258" t="s">
        <v>205</v>
      </c>
      <c r="B159" s="259"/>
      <c r="C159" s="126"/>
      <c r="D159" s="126"/>
      <c r="E159" s="126"/>
    </row>
  </sheetData>
  <sheetProtection formatCells="0"/>
  <mergeCells count="4">
    <mergeCell ref="C4:E4"/>
    <mergeCell ref="B2:D2"/>
    <mergeCell ref="B3:D3"/>
    <mergeCell ref="C1:E1"/>
  </mergeCells>
  <printOptions horizontalCentered="1"/>
  <pageMargins left="0.7874015748031497" right="0.7874015748031497" top="0.984251968503937" bottom="0.984251968503937" header="0" footer="0.1968503937007874"/>
  <pageSetup horizontalDpi="600" verticalDpi="600" orientation="portrait" paperSize="9" scale="56" r:id="rId1"/>
  <headerFooter alignWithMargins="0">
    <oddFooter>&amp;CMódosította az 8/2019 VIII.26.) sz. önkormányzati rendelet, hatályos 2019 augusztus 27-től</oddFooter>
  </headerFooter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 melléklet a ……/",LEFT(ÖSSZEFÜGGÉSEK!A5,4),". (….) önkormányzati rendelethez")</f>
        <v>9.2.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401</v>
      </c>
      <c r="C3" s="384"/>
    </row>
    <row r="4" spans="1:3" s="475" customFormat="1" ht="15.75" customHeight="1" thickBot="1">
      <c r="A4" s="239"/>
      <c r="B4" s="239"/>
      <c r="C4" s="240" t="str">
        <f>'9.3..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2" customHeight="1" thickBot="1">
      <c r="A57" s="212" t="s">
        <v>21</v>
      </c>
      <c r="B57" s="129" t="s">
        <v>13</v>
      </c>
      <c r="C57" s="356"/>
    </row>
    <row r="58" spans="1:3" ht="15" customHeight="1" thickBot="1">
      <c r="A58" s="212" t="s">
        <v>22</v>
      </c>
      <c r="B58" s="255" t="s">
        <v>535</v>
      </c>
      <c r="C58" s="381">
        <f>+C46+C52+C57</f>
        <v>0</v>
      </c>
    </row>
    <row r="59" ht="13.5" thickBot="1">
      <c r="C59" s="382"/>
    </row>
    <row r="60" spans="1:3" ht="15" customHeight="1" thickBot="1">
      <c r="A60" s="258" t="s">
        <v>523</v>
      </c>
      <c r="B60" s="259"/>
      <c r="C60" s="126"/>
    </row>
    <row r="61" spans="1:3" ht="14.25" customHeight="1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view="pageBreakPreview" zoomScaleNormal="68" zoomScaleSheetLayoutView="100" workbookViewId="0" topLeftCell="A1">
      <selection activeCell="C131" sqref="C131"/>
    </sheetView>
  </sheetViews>
  <sheetFormatPr defaultColWidth="9.00390625" defaultRowHeight="12.75"/>
  <cols>
    <col min="1" max="1" width="9.50390625" style="400" customWidth="1"/>
    <col min="2" max="2" width="86.625" style="400" customWidth="1"/>
    <col min="3" max="3" width="18.50390625" style="401" customWidth="1"/>
    <col min="4" max="5" width="18.50390625" style="433" customWidth="1"/>
    <col min="6" max="16384" width="9.375" style="433" customWidth="1"/>
  </cols>
  <sheetData>
    <row r="1" spans="1:5" s="633" customFormat="1" ht="15.75" customHeight="1">
      <c r="A1" s="647" t="s">
        <v>615</v>
      </c>
      <c r="B1" s="647"/>
      <c r="C1" s="648" t="s">
        <v>635</v>
      </c>
      <c r="D1" s="648"/>
      <c r="E1" s="648"/>
    </row>
    <row r="2" spans="1:5" ht="15.75" customHeight="1">
      <c r="A2" s="646" t="s">
        <v>616</v>
      </c>
      <c r="B2" s="646"/>
      <c r="C2" s="646"/>
      <c r="D2" s="646"/>
      <c r="E2" s="646"/>
    </row>
    <row r="3" spans="1:5" ht="15.75" customHeight="1">
      <c r="A3" s="646" t="s">
        <v>617</v>
      </c>
      <c r="B3" s="646"/>
      <c r="C3" s="646"/>
      <c r="D3" s="646"/>
      <c r="E3" s="646"/>
    </row>
    <row r="4" spans="1:5" ht="15.75" customHeight="1">
      <c r="A4" s="646" t="s">
        <v>16</v>
      </c>
      <c r="B4" s="646"/>
      <c r="C4" s="646"/>
      <c r="D4" s="646"/>
      <c r="E4" s="646"/>
    </row>
    <row r="5" spans="1:5" ht="15.75" customHeight="1" thickBot="1">
      <c r="A5" s="642" t="s">
        <v>151</v>
      </c>
      <c r="B5" s="642"/>
      <c r="C5" s="644" t="s">
        <v>570</v>
      </c>
      <c r="D5" s="644"/>
      <c r="E5" s="644"/>
    </row>
    <row r="6" spans="1:5" ht="37.5" customHeight="1" thickBot="1">
      <c r="A6" s="22" t="s">
        <v>70</v>
      </c>
      <c r="B6" s="23" t="s">
        <v>18</v>
      </c>
      <c r="C6" s="39" t="s">
        <v>598</v>
      </c>
      <c r="D6" s="39" t="s">
        <v>641</v>
      </c>
      <c r="E6" s="39" t="s">
        <v>637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26899140</v>
      </c>
      <c r="D8" s="310">
        <f>+D9+D10+D11+D12+D13+D14</f>
        <v>1156450</v>
      </c>
      <c r="E8" s="310">
        <f>+E9+E10+E11+E12+E13+E14</f>
        <v>28055590</v>
      </c>
    </row>
    <row r="9" spans="1:5" s="435" customFormat="1" ht="12" customHeight="1">
      <c r="A9" s="14" t="s">
        <v>99</v>
      </c>
      <c r="B9" s="436" t="s">
        <v>255</v>
      </c>
      <c r="C9" s="313">
        <f>'1.1.sz.mell '!C9+'1.2.sz.mell '!C9+'1.3.sz.mell'!C9</f>
        <v>19274700</v>
      </c>
      <c r="D9" s="313">
        <f>'1.1.sz.mell '!D9+'1.2.sz.mell '!D9+'1.3.sz.mell'!D9</f>
        <v>0</v>
      </c>
      <c r="E9" s="313">
        <f>'1.1.sz.mell '!E9+'1.2.sz.mell '!E9+'1.3.sz.mell'!E9</f>
        <v>19274700</v>
      </c>
    </row>
    <row r="10" spans="1:5" s="435" customFormat="1" ht="12" customHeight="1">
      <c r="A10" s="13" t="s">
        <v>100</v>
      </c>
      <c r="B10" s="437" t="s">
        <v>256</v>
      </c>
      <c r="C10" s="313">
        <f>'1.1.sz.mell '!C10+'1.2.sz.mell '!C10+'1.3.sz.mell'!C10</f>
        <v>0</v>
      </c>
      <c r="D10" s="313">
        <f>'1.1.sz.mell '!D10+'1.2.sz.mell '!D10+'1.3.sz.mell'!D10</f>
        <v>0</v>
      </c>
      <c r="E10" s="313">
        <f>'1.1.sz.mell '!E10+'1.2.sz.mell '!E10+'1.3.sz.mell'!E10</f>
        <v>0</v>
      </c>
    </row>
    <row r="11" spans="1:5" s="435" customFormat="1" ht="12" customHeight="1">
      <c r="A11" s="13" t="s">
        <v>101</v>
      </c>
      <c r="B11" s="437" t="s">
        <v>556</v>
      </c>
      <c r="C11" s="313">
        <f>'1.1.sz.mell '!C11+'1.2.sz.mell '!C11+'1.3.sz.mell'!C11</f>
        <v>5824440</v>
      </c>
      <c r="D11" s="313">
        <f>'1.1.sz.mell '!D11+'1.2.sz.mell '!D11+'1.3.sz.mell'!D11</f>
        <v>0</v>
      </c>
      <c r="E11" s="313">
        <f>'1.1.sz.mell '!E11+'1.2.sz.mell '!E11+'1.3.sz.mell'!E11</f>
        <v>5824440</v>
      </c>
    </row>
    <row r="12" spans="1:5" s="435" customFormat="1" ht="12" customHeight="1">
      <c r="A12" s="13" t="s">
        <v>102</v>
      </c>
      <c r="B12" s="437" t="s">
        <v>258</v>
      </c>
      <c r="C12" s="313">
        <f>'1.1.sz.mell '!C12+'1.2.sz.mell '!C12+'1.3.sz.mell'!C12</f>
        <v>1800000</v>
      </c>
      <c r="D12" s="313">
        <f>'1.1.sz.mell '!D12+'1.2.sz.mell '!D12+'1.3.sz.mell'!D12</f>
        <v>0</v>
      </c>
      <c r="E12" s="313">
        <f>'1.1.sz.mell '!E12+'1.2.sz.mell '!E12+'1.3.sz.mell'!E12</f>
        <v>1800000</v>
      </c>
    </row>
    <row r="13" spans="1:5" s="435" customFormat="1" ht="12" customHeight="1">
      <c r="A13" s="13" t="s">
        <v>147</v>
      </c>
      <c r="B13" s="306" t="s">
        <v>436</v>
      </c>
      <c r="C13" s="313">
        <f>'1.1.sz.mell '!C13+'1.2.sz.mell '!C13+'1.3.sz.mell'!C13</f>
        <v>0</v>
      </c>
      <c r="D13" s="313">
        <f>'1.1.sz.mell '!D13+'1.2.sz.mell '!D13+'1.3.sz.mell'!D13</f>
        <v>1101090</v>
      </c>
      <c r="E13" s="313">
        <f>'1.1.sz.mell '!E13+'1.2.sz.mell '!E13+'1.3.sz.mell'!E13</f>
        <v>1101090</v>
      </c>
    </row>
    <row r="14" spans="1:5" s="435" customFormat="1" ht="12" customHeight="1" thickBot="1">
      <c r="A14" s="15" t="s">
        <v>103</v>
      </c>
      <c r="B14" s="307" t="s">
        <v>437</v>
      </c>
      <c r="C14" s="318">
        <f>'1.1.sz.mell '!C14+'1.2.sz.mell '!C14+'1.3.sz.mell'!C14</f>
        <v>0</v>
      </c>
      <c r="D14" s="318">
        <f>'1.1.sz.mell '!D14+'1.2.sz.mell '!D14+'1.3.sz.mell'!D14</f>
        <v>55360</v>
      </c>
      <c r="E14" s="318">
        <f>'1.1.sz.mell '!E14+'1.2.sz.mell '!E14+'1.3.sz.mell'!E14</f>
        <v>55360</v>
      </c>
    </row>
    <row r="15" spans="1:5" s="435" customFormat="1" ht="12" customHeight="1" thickBot="1">
      <c r="A15" s="19" t="s">
        <v>20</v>
      </c>
      <c r="B15" s="305" t="s">
        <v>259</v>
      </c>
      <c r="C15" s="601">
        <f>'1.1.sz.mell '!C15+'1.2.sz.mell '!C15+'1.3.sz.mell'!C15</f>
        <v>4512188</v>
      </c>
      <c r="D15" s="601">
        <f>'1.1.sz.mell '!D15+'1.2.sz.mell '!D15+'1.3.sz.mell'!D15</f>
        <v>6682603</v>
      </c>
      <c r="E15" s="601">
        <f>'1.1.sz.mell '!E15+'1.2.sz.mell '!E15+'1.3.sz.mell'!E15</f>
        <v>11194791</v>
      </c>
    </row>
    <row r="16" spans="1:5" s="435" customFormat="1" ht="12" customHeight="1">
      <c r="A16" s="14" t="s">
        <v>105</v>
      </c>
      <c r="B16" s="436" t="s">
        <v>260</v>
      </c>
      <c r="C16" s="311">
        <f>'1.1.sz.mell '!C16+'1.2.sz.mell '!C16+'1.3.sz.mell'!C16</f>
        <v>0</v>
      </c>
      <c r="D16" s="311">
        <f>'1.1.sz.mell '!D16+'1.2.sz.mell '!D16+'1.3.sz.mell'!D16</f>
        <v>0</v>
      </c>
      <c r="E16" s="311">
        <f>'1.1.sz.mell '!E16+'1.2.sz.mell '!E16+'1.3.sz.mell'!E16</f>
        <v>0</v>
      </c>
    </row>
    <row r="17" spans="1:5" s="435" customFormat="1" ht="12" customHeight="1">
      <c r="A17" s="13" t="s">
        <v>106</v>
      </c>
      <c r="B17" s="437" t="s">
        <v>261</v>
      </c>
      <c r="C17" s="313">
        <f>'1.1.sz.mell '!C17+'1.2.sz.mell '!C17+'1.3.sz.mell'!C17</f>
        <v>0</v>
      </c>
      <c r="D17" s="313">
        <f>'1.1.sz.mell '!D17+'1.2.sz.mell '!D17+'1.3.sz.mell'!D17</f>
        <v>0</v>
      </c>
      <c r="E17" s="313">
        <f>'1.1.sz.mell '!E17+'1.2.sz.mell '!E17+'1.3.sz.mell'!E17</f>
        <v>0</v>
      </c>
    </row>
    <row r="18" spans="1:5" s="435" customFormat="1" ht="12" customHeight="1">
      <c r="A18" s="13" t="s">
        <v>107</v>
      </c>
      <c r="B18" s="437" t="s">
        <v>426</v>
      </c>
      <c r="C18" s="313">
        <f>'1.1.sz.mell '!C18+'1.2.sz.mell '!C18+'1.3.sz.mell'!C18</f>
        <v>0</v>
      </c>
      <c r="D18" s="313">
        <f>'1.1.sz.mell '!D18+'1.2.sz.mell '!D18+'1.3.sz.mell'!D18</f>
        <v>0</v>
      </c>
      <c r="E18" s="313">
        <f>'1.1.sz.mell '!E18+'1.2.sz.mell '!E18+'1.3.sz.mell'!E18</f>
        <v>0</v>
      </c>
    </row>
    <row r="19" spans="1:5" s="435" customFormat="1" ht="12" customHeight="1">
      <c r="A19" s="13" t="s">
        <v>108</v>
      </c>
      <c r="B19" s="437" t="s">
        <v>427</v>
      </c>
      <c r="C19" s="313">
        <f>'1.1.sz.mell '!C19+'1.2.sz.mell '!C19+'1.3.sz.mell'!C19</f>
        <v>0</v>
      </c>
      <c r="D19" s="313">
        <f>'1.1.sz.mell '!D19+'1.2.sz.mell '!D19+'1.3.sz.mell'!D19</f>
        <v>0</v>
      </c>
      <c r="E19" s="313">
        <f>'1.1.sz.mell '!E19+'1.2.sz.mell '!E19+'1.3.sz.mell'!E19</f>
        <v>0</v>
      </c>
    </row>
    <row r="20" spans="1:5" s="435" customFormat="1" ht="12" customHeight="1">
      <c r="A20" s="13" t="s">
        <v>109</v>
      </c>
      <c r="B20" s="437" t="s">
        <v>580</v>
      </c>
      <c r="C20" s="313">
        <f>'1.1.sz.mell '!C20+'1.2.sz.mell '!C20+'1.3.sz.mell'!C20</f>
        <v>4512188</v>
      </c>
      <c r="D20" s="313">
        <f>'1.1.sz.mell '!D20+'1.2.sz.mell '!D20+'1.3.sz.mell'!D20</f>
        <v>6682603</v>
      </c>
      <c r="E20" s="313">
        <f>'1.1.sz.mell '!E20+'1.2.sz.mell '!E20+'1.3.sz.mell'!E20</f>
        <v>11194791</v>
      </c>
    </row>
    <row r="21" spans="1:5" s="435" customFormat="1" ht="12" customHeight="1" thickBot="1">
      <c r="A21" s="15" t="s">
        <v>117</v>
      </c>
      <c r="B21" s="307" t="s">
        <v>263</v>
      </c>
      <c r="C21" s="318">
        <f>'1.1.sz.mell '!C21+'1.2.sz.mell '!C21+'1.3.sz.mell'!C21</f>
        <v>3170000</v>
      </c>
      <c r="D21" s="318">
        <f>'1.1.sz.mell '!D21+'1.2.sz.mell '!D21+'1.3.sz.mell'!D21</f>
        <v>1018228</v>
      </c>
      <c r="E21" s="318">
        <f>'1.1.sz.mell '!E21+'1.2.sz.mell '!E21+'1.3.sz.mell'!E21</f>
        <v>4188228</v>
      </c>
    </row>
    <row r="22" spans="1:5" s="435" customFormat="1" ht="12" customHeight="1" thickBot="1">
      <c r="A22" s="19" t="s">
        <v>21</v>
      </c>
      <c r="B22" s="20" t="s">
        <v>264</v>
      </c>
      <c r="C22" s="601">
        <f>'1.1.sz.mell '!C22+'1.2.sz.mell '!C22+'1.3.sz.mell'!C22</f>
        <v>3097856</v>
      </c>
      <c r="D22" s="601">
        <f>'1.1.sz.mell '!D22+'1.2.sz.mell '!D22+'1.3.sz.mell'!D22</f>
        <v>16186866</v>
      </c>
      <c r="E22" s="601">
        <f>'1.1.sz.mell '!E22+'1.2.sz.mell '!E22+'1.3.sz.mell'!E22</f>
        <v>19284722</v>
      </c>
    </row>
    <row r="23" spans="1:5" s="435" customFormat="1" ht="12" customHeight="1">
      <c r="A23" s="14" t="s">
        <v>88</v>
      </c>
      <c r="B23" s="436" t="s">
        <v>265</v>
      </c>
      <c r="C23" s="311">
        <f>'1.1.sz.mell '!C23+'1.2.sz.mell '!C23+'1.3.sz.mell'!C23</f>
        <v>0</v>
      </c>
      <c r="D23" s="311">
        <f>'1.1.sz.mell '!D23+'1.2.sz.mell '!D23+'1.3.sz.mell'!D23</f>
        <v>0</v>
      </c>
      <c r="E23" s="311">
        <f>'1.1.sz.mell '!E23+'1.2.sz.mell '!E23+'1.3.sz.mell'!E23</f>
        <v>0</v>
      </c>
    </row>
    <row r="24" spans="1:5" s="435" customFormat="1" ht="12" customHeight="1">
      <c r="A24" s="13" t="s">
        <v>89</v>
      </c>
      <c r="B24" s="437" t="s">
        <v>266</v>
      </c>
      <c r="C24" s="313">
        <f>'1.1.sz.mell '!C24+'1.2.sz.mell '!C24+'1.3.sz.mell'!C24</f>
        <v>0</v>
      </c>
      <c r="D24" s="313">
        <f>'1.1.sz.mell '!D24+'1.2.sz.mell '!D24+'1.3.sz.mell'!D24</f>
        <v>0</v>
      </c>
      <c r="E24" s="313">
        <f>'1.1.sz.mell '!E24+'1.2.sz.mell '!E24+'1.3.sz.mell'!E24</f>
        <v>0</v>
      </c>
    </row>
    <row r="25" spans="1:5" s="435" customFormat="1" ht="12" customHeight="1">
      <c r="A25" s="13" t="s">
        <v>90</v>
      </c>
      <c r="B25" s="437" t="s">
        <v>428</v>
      </c>
      <c r="C25" s="313">
        <f>'1.1.sz.mell '!C25+'1.2.sz.mell '!C25+'1.3.sz.mell'!C25</f>
        <v>0</v>
      </c>
      <c r="D25" s="313">
        <f>'1.1.sz.mell '!D25+'1.2.sz.mell '!D25+'1.3.sz.mell'!D25</f>
        <v>0</v>
      </c>
      <c r="E25" s="313">
        <f>'1.1.sz.mell '!E25+'1.2.sz.mell '!E25+'1.3.sz.mell'!E25</f>
        <v>0</v>
      </c>
    </row>
    <row r="26" spans="1:5" s="435" customFormat="1" ht="12" customHeight="1">
      <c r="A26" s="13" t="s">
        <v>91</v>
      </c>
      <c r="B26" s="437" t="s">
        <v>429</v>
      </c>
      <c r="C26" s="313">
        <f>'1.1.sz.mell '!C26+'1.2.sz.mell '!C26+'1.3.sz.mell'!C26</f>
        <v>0</v>
      </c>
      <c r="D26" s="313">
        <f>'1.1.sz.mell '!D26+'1.2.sz.mell '!D26+'1.3.sz.mell'!D26</f>
        <v>0</v>
      </c>
      <c r="E26" s="313">
        <f>'1.1.sz.mell '!E26+'1.2.sz.mell '!E26+'1.3.sz.mell'!E26</f>
        <v>0</v>
      </c>
    </row>
    <row r="27" spans="1:5" s="435" customFormat="1" ht="12" customHeight="1">
      <c r="A27" s="13" t="s">
        <v>170</v>
      </c>
      <c r="B27" s="437" t="s">
        <v>267</v>
      </c>
      <c r="C27" s="313">
        <f>'1.1.sz.mell '!C27+'1.2.sz.mell '!C27+'1.3.sz.mell'!C27</f>
        <v>3097856</v>
      </c>
      <c r="D27" s="313">
        <f>'1.1.sz.mell '!D27+'1.2.sz.mell '!D27+'1.3.sz.mell'!D27</f>
        <v>16186866</v>
      </c>
      <c r="E27" s="313">
        <f>'1.1.sz.mell '!E27+'1.2.sz.mell '!E27+'1.3.sz.mell'!E27</f>
        <v>19284722</v>
      </c>
    </row>
    <row r="28" spans="1:5" s="583" customFormat="1" ht="12" customHeight="1" thickBot="1">
      <c r="A28" s="581" t="s">
        <v>171</v>
      </c>
      <c r="B28" s="582" t="s">
        <v>575</v>
      </c>
      <c r="C28" s="318">
        <f>'1.1.sz.mell '!C28+'1.2.sz.mell '!C28+'1.3.sz.mell'!C28</f>
        <v>0</v>
      </c>
      <c r="D28" s="318">
        <f>'1.1.sz.mell '!D28+'1.2.sz.mell '!D28+'1.3.sz.mell'!D28</f>
        <v>0</v>
      </c>
      <c r="E28" s="318">
        <f>'1.1.sz.mell '!E28+'1.2.sz.mell '!E28+'1.3.sz.mell'!E28</f>
        <v>0</v>
      </c>
    </row>
    <row r="29" spans="1:5" s="435" customFormat="1" ht="12" customHeight="1" thickBot="1">
      <c r="A29" s="19" t="s">
        <v>172</v>
      </c>
      <c r="B29" s="20" t="s">
        <v>557</v>
      </c>
      <c r="C29" s="591">
        <f>'1.1.sz.mell '!C29+'1.2.sz.mell '!C29+'1.3.sz.mell'!C29</f>
        <v>6460000</v>
      </c>
      <c r="D29" s="591">
        <f>'1.1.sz.mell '!D29+'1.2.sz.mell '!D29+'1.3.sz.mell'!D29</f>
        <v>0</v>
      </c>
      <c r="E29" s="591">
        <f>'1.1.sz.mell '!E29+'1.2.sz.mell '!E29+'1.3.sz.mell'!E29</f>
        <v>6460000</v>
      </c>
    </row>
    <row r="30" spans="1:5" s="435" customFormat="1" ht="12" customHeight="1">
      <c r="A30" s="14" t="s">
        <v>270</v>
      </c>
      <c r="B30" s="436" t="s">
        <v>561</v>
      </c>
      <c r="C30" s="313">
        <f>'1.1.sz.mell '!C30+'1.2.sz.mell '!C30+'1.3.sz.mell'!C30</f>
        <v>2050000</v>
      </c>
      <c r="D30" s="313">
        <f>'1.1.sz.mell '!D30+'1.2.sz.mell '!D30+'1.3.sz.mell'!D30</f>
        <v>0</v>
      </c>
      <c r="E30" s="313">
        <f>'1.1.sz.mell '!E30+'1.2.sz.mell '!E30+'1.3.sz.mell'!E30</f>
        <v>2050000</v>
      </c>
    </row>
    <row r="31" spans="1:5" s="435" customFormat="1" ht="12" customHeight="1">
      <c r="A31" s="13" t="s">
        <v>271</v>
      </c>
      <c r="B31" s="437" t="s">
        <v>562</v>
      </c>
      <c r="C31" s="313">
        <f>'1.1.sz.mell '!C31+'1.2.sz.mell '!C31+'1.3.sz.mell'!C31</f>
        <v>0</v>
      </c>
      <c r="D31" s="313">
        <f>'1.1.sz.mell '!D31+'1.2.sz.mell '!D31+'1.3.sz.mell'!D31</f>
        <v>0</v>
      </c>
      <c r="E31" s="313">
        <f>'1.1.sz.mell '!E31+'1.2.sz.mell '!E31+'1.3.sz.mell'!E31</f>
        <v>0</v>
      </c>
    </row>
    <row r="32" spans="1:5" s="435" customFormat="1" ht="12" customHeight="1">
      <c r="A32" s="13" t="s">
        <v>272</v>
      </c>
      <c r="B32" s="437" t="s">
        <v>563</v>
      </c>
      <c r="C32" s="313">
        <f>'1.1.sz.mell '!C32+'1.2.sz.mell '!C32+'1.3.sz.mell'!C32</f>
        <v>3000000</v>
      </c>
      <c r="D32" s="313">
        <f>'1.1.sz.mell '!D32+'1.2.sz.mell '!D32+'1.3.sz.mell'!D32</f>
        <v>0</v>
      </c>
      <c r="E32" s="313">
        <f>'1.1.sz.mell '!E32+'1.2.sz.mell '!E32+'1.3.sz.mell'!E32</f>
        <v>3000000</v>
      </c>
    </row>
    <row r="33" spans="1:5" s="435" customFormat="1" ht="12" customHeight="1">
      <c r="A33" s="13" t="s">
        <v>273</v>
      </c>
      <c r="B33" s="437" t="s">
        <v>564</v>
      </c>
      <c r="C33" s="313">
        <f>'1.1.sz.mell '!C33+'1.2.sz.mell '!C33+'1.3.sz.mell'!C33</f>
        <v>10000</v>
      </c>
      <c r="D33" s="313">
        <f>'1.1.sz.mell '!D33+'1.2.sz.mell '!D33+'1.3.sz.mell'!D33</f>
        <v>0</v>
      </c>
      <c r="E33" s="313">
        <f>'1.1.sz.mell '!E33+'1.2.sz.mell '!E33+'1.3.sz.mell'!E33</f>
        <v>10000</v>
      </c>
    </row>
    <row r="34" spans="1:5" s="435" customFormat="1" ht="12" customHeight="1">
      <c r="A34" s="13" t="s">
        <v>558</v>
      </c>
      <c r="B34" s="437" t="s">
        <v>274</v>
      </c>
      <c r="C34" s="313">
        <f>'1.1.sz.mell '!C34+'1.2.sz.mell '!C34+'1.3.sz.mell'!C34</f>
        <v>1300000</v>
      </c>
      <c r="D34" s="313">
        <f>'1.1.sz.mell '!D34+'1.2.sz.mell '!D34+'1.3.sz.mell'!D34</f>
        <v>0</v>
      </c>
      <c r="E34" s="313">
        <f>'1.1.sz.mell '!E34+'1.2.sz.mell '!E34+'1.3.sz.mell'!E34</f>
        <v>1300000</v>
      </c>
    </row>
    <row r="35" spans="1:5" s="435" customFormat="1" ht="12" customHeight="1">
      <c r="A35" s="13" t="s">
        <v>559</v>
      </c>
      <c r="B35" s="437" t="s">
        <v>275</v>
      </c>
      <c r="C35" s="313">
        <f>'1.1.sz.mell '!C35+'1.2.sz.mell '!C35+'1.3.sz.mell'!C35</f>
        <v>0</v>
      </c>
      <c r="D35" s="313">
        <f>'1.1.sz.mell '!D35+'1.2.sz.mell '!D35+'1.3.sz.mell'!D35</f>
        <v>0</v>
      </c>
      <c r="E35" s="313">
        <f>'1.1.sz.mell '!E35+'1.2.sz.mell '!E35+'1.3.sz.mell'!E35</f>
        <v>0</v>
      </c>
    </row>
    <row r="36" spans="1:5" s="435" customFormat="1" ht="12" customHeight="1" thickBot="1">
      <c r="A36" s="15" t="s">
        <v>560</v>
      </c>
      <c r="B36" s="533" t="s">
        <v>276</v>
      </c>
      <c r="C36" s="588">
        <f>'1.1.sz.mell '!C36+'1.2.sz.mell '!C36+'1.3.sz.mell'!C36</f>
        <v>100000</v>
      </c>
      <c r="D36" s="588">
        <f>'1.1.sz.mell '!D36+'1.2.sz.mell '!D36+'1.3.sz.mell'!D36</f>
        <v>0</v>
      </c>
      <c r="E36" s="588">
        <f>'1.1.sz.mell '!E36+'1.2.sz.mell '!E36+'1.3.sz.mell'!E36</f>
        <v>100000</v>
      </c>
    </row>
    <row r="37" spans="1:5" s="435" customFormat="1" ht="12" customHeight="1" thickBot="1">
      <c r="A37" s="19" t="s">
        <v>23</v>
      </c>
      <c r="B37" s="20" t="s">
        <v>438</v>
      </c>
      <c r="C37" s="591">
        <f>'1.1.sz.mell '!C37+'1.2.sz.mell '!C37+'1.3.sz.mell'!C37</f>
        <v>6045005</v>
      </c>
      <c r="D37" s="591">
        <f>'1.1.sz.mell '!D37+'1.2.sz.mell '!D37+'1.3.sz.mell'!D37</f>
        <v>50000</v>
      </c>
      <c r="E37" s="591">
        <f>'1.1.sz.mell '!E37+'1.2.sz.mell '!E37+'1.3.sz.mell'!E37</f>
        <v>6095005</v>
      </c>
    </row>
    <row r="38" spans="1:5" s="435" customFormat="1" ht="12" customHeight="1">
      <c r="A38" s="14" t="s">
        <v>92</v>
      </c>
      <c r="B38" s="436" t="s">
        <v>279</v>
      </c>
      <c r="C38" s="313">
        <f>'1.1.sz.mell '!C38+'1.2.sz.mell '!C38+'1.3.sz.mell'!C38</f>
        <v>0</v>
      </c>
      <c r="D38" s="313">
        <f>'1.1.sz.mell '!D38+'1.2.sz.mell '!D38+'1.3.sz.mell'!D38</f>
        <v>0</v>
      </c>
      <c r="E38" s="313">
        <f>'1.1.sz.mell '!E38+'1.2.sz.mell '!E38+'1.3.sz.mell'!E38</f>
        <v>0</v>
      </c>
    </row>
    <row r="39" spans="1:5" s="435" customFormat="1" ht="12" customHeight="1">
      <c r="A39" s="13" t="s">
        <v>93</v>
      </c>
      <c r="B39" s="437" t="s">
        <v>280</v>
      </c>
      <c r="C39" s="313">
        <f>'1.1.sz.mell '!C39+'1.2.sz.mell '!C39+'1.3.sz.mell'!C39</f>
        <v>18000</v>
      </c>
      <c r="D39" s="313">
        <f>'1.1.sz.mell '!D39+'1.2.sz.mell '!D39+'1.3.sz.mell'!D39</f>
        <v>0</v>
      </c>
      <c r="E39" s="313">
        <f>'1.1.sz.mell '!E39+'1.2.sz.mell '!E39+'1.3.sz.mell'!E39</f>
        <v>18000</v>
      </c>
    </row>
    <row r="40" spans="1:5" s="435" customFormat="1" ht="12" customHeight="1">
      <c r="A40" s="13" t="s">
        <v>94</v>
      </c>
      <c r="B40" s="437" t="s">
        <v>281</v>
      </c>
      <c r="C40" s="313">
        <f>'1.1.sz.mell '!C40+'1.2.sz.mell '!C40+'1.3.sz.mell'!C40</f>
        <v>144175</v>
      </c>
      <c r="D40" s="313">
        <f>'1.1.sz.mell '!D40+'1.2.sz.mell '!D40+'1.3.sz.mell'!D40</f>
        <v>0</v>
      </c>
      <c r="E40" s="313">
        <f>'1.1.sz.mell '!E40+'1.2.sz.mell '!E40+'1.3.sz.mell'!E40</f>
        <v>144175</v>
      </c>
    </row>
    <row r="41" spans="1:5" s="435" customFormat="1" ht="12" customHeight="1">
      <c r="A41" s="13" t="s">
        <v>174</v>
      </c>
      <c r="B41" s="437" t="s">
        <v>282</v>
      </c>
      <c r="C41" s="313">
        <f>'1.1.sz.mell '!C41+'1.2.sz.mell '!C41+'1.3.sz.mell'!C41</f>
        <v>5277830</v>
      </c>
      <c r="D41" s="313">
        <f>'1.1.sz.mell '!D41+'1.2.sz.mell '!D41+'1.3.sz.mell'!D41</f>
        <v>50000</v>
      </c>
      <c r="E41" s="313">
        <f>'1.1.sz.mell '!E41+'1.2.sz.mell '!E41+'1.3.sz.mell'!E41</f>
        <v>5327830</v>
      </c>
    </row>
    <row r="42" spans="1:5" s="435" customFormat="1" ht="12" customHeight="1">
      <c r="A42" s="13" t="s">
        <v>175</v>
      </c>
      <c r="B42" s="437" t="s">
        <v>283</v>
      </c>
      <c r="C42" s="313">
        <f>'1.1.sz.mell '!C42+'1.2.sz.mell '!C42+'1.3.sz.mell'!C42</f>
        <v>600000</v>
      </c>
      <c r="D42" s="313">
        <f>'1.1.sz.mell '!D42+'1.2.sz.mell '!D42+'1.3.sz.mell'!D42</f>
        <v>0</v>
      </c>
      <c r="E42" s="313">
        <f>'1.1.sz.mell '!E42+'1.2.sz.mell '!E42+'1.3.sz.mell'!E42</f>
        <v>600000</v>
      </c>
    </row>
    <row r="43" spans="1:5" s="435" customFormat="1" ht="12" customHeight="1">
      <c r="A43" s="13" t="s">
        <v>176</v>
      </c>
      <c r="B43" s="437" t="s">
        <v>284</v>
      </c>
      <c r="C43" s="313">
        <f>'1.1.sz.mell '!C43+'1.2.sz.mell '!C43+'1.3.sz.mell'!C43</f>
        <v>0</v>
      </c>
      <c r="D43" s="313">
        <f>'1.1.sz.mell '!D43+'1.2.sz.mell '!D43+'1.3.sz.mell'!D43</f>
        <v>0</v>
      </c>
      <c r="E43" s="313">
        <f>'1.1.sz.mell '!E43+'1.2.sz.mell '!E43+'1.3.sz.mell'!E43</f>
        <v>0</v>
      </c>
    </row>
    <row r="44" spans="1:5" s="435" customFormat="1" ht="12" customHeight="1">
      <c r="A44" s="13" t="s">
        <v>177</v>
      </c>
      <c r="B44" s="437" t="s">
        <v>285</v>
      </c>
      <c r="C44" s="313">
        <f>'1.1.sz.mell '!C44+'1.2.sz.mell '!C44+'1.3.sz.mell'!C44</f>
        <v>0</v>
      </c>
      <c r="D44" s="313">
        <f>'1.1.sz.mell '!D44+'1.2.sz.mell '!D44+'1.3.sz.mell'!D44</f>
        <v>0</v>
      </c>
      <c r="E44" s="313">
        <f>'1.1.sz.mell '!E44+'1.2.sz.mell '!E44+'1.3.sz.mell'!E44</f>
        <v>0</v>
      </c>
    </row>
    <row r="45" spans="1:5" s="435" customFormat="1" ht="12" customHeight="1">
      <c r="A45" s="13" t="s">
        <v>178</v>
      </c>
      <c r="B45" s="437" t="s">
        <v>565</v>
      </c>
      <c r="C45" s="313">
        <f>'1.1.sz.mell '!C45+'1.2.sz.mell '!C45+'1.3.sz.mell'!C45</f>
        <v>5000</v>
      </c>
      <c r="D45" s="313">
        <f>'1.1.sz.mell '!D45+'1.2.sz.mell '!D45+'1.3.sz.mell'!D45</f>
        <v>0</v>
      </c>
      <c r="E45" s="313">
        <f>'1.1.sz.mell '!E45+'1.2.sz.mell '!E45+'1.3.sz.mell'!E45</f>
        <v>5000</v>
      </c>
    </row>
    <row r="46" spans="1:5" s="435" customFormat="1" ht="12" customHeight="1">
      <c r="A46" s="13" t="s">
        <v>277</v>
      </c>
      <c r="B46" s="437" t="s">
        <v>287</v>
      </c>
      <c r="C46" s="313">
        <f>'1.1.sz.mell '!C46+'1.2.sz.mell '!C46+'1.3.sz.mell'!C46</f>
        <v>0</v>
      </c>
      <c r="D46" s="313">
        <f>'1.1.sz.mell '!D46+'1.2.sz.mell '!D46+'1.3.sz.mell'!D46</f>
        <v>0</v>
      </c>
      <c r="E46" s="313">
        <f>'1.1.sz.mell '!E46+'1.2.sz.mell '!E46+'1.3.sz.mell'!E46</f>
        <v>0</v>
      </c>
    </row>
    <row r="47" spans="1:5" s="435" customFormat="1" ht="12" customHeight="1">
      <c r="A47" s="15" t="s">
        <v>278</v>
      </c>
      <c r="B47" s="438" t="s">
        <v>440</v>
      </c>
      <c r="C47" s="313">
        <f>'1.1.sz.mell '!C47+'1.2.sz.mell '!C47+'1.3.sz.mell'!C47</f>
        <v>0</v>
      </c>
      <c r="D47" s="313">
        <f>'1.1.sz.mell '!D47+'1.2.sz.mell '!D47+'1.3.sz.mell'!D47</f>
        <v>0</v>
      </c>
      <c r="E47" s="313">
        <f>'1.1.sz.mell '!E47+'1.2.sz.mell '!E47+'1.3.sz.mell'!E47</f>
        <v>0</v>
      </c>
    </row>
    <row r="48" spans="1:5" s="435" customFormat="1" ht="12" customHeight="1" thickBot="1">
      <c r="A48" s="15" t="s">
        <v>439</v>
      </c>
      <c r="B48" s="307" t="s">
        <v>288</v>
      </c>
      <c r="C48" s="318">
        <f>'1.1.sz.mell '!C48+'1.2.sz.mell '!C48+'1.3.sz.mell'!C48</f>
        <v>0</v>
      </c>
      <c r="D48" s="318">
        <f>'1.1.sz.mell '!D48+'1.2.sz.mell '!D48+'1.3.sz.mell'!D48</f>
        <v>0</v>
      </c>
      <c r="E48" s="318">
        <f>'1.1.sz.mell '!E48+'1.2.sz.mell '!E48+'1.3.sz.mell'!E48</f>
        <v>0</v>
      </c>
    </row>
    <row r="49" spans="1:5" s="435" customFormat="1" ht="12" customHeight="1" thickBot="1">
      <c r="A49" s="19" t="s">
        <v>24</v>
      </c>
      <c r="B49" s="20" t="s">
        <v>289</v>
      </c>
      <c r="C49" s="588">
        <f>'1.1.sz.mell '!C49+'1.2.sz.mell '!C49+'1.3.sz.mell'!C49</f>
        <v>0</v>
      </c>
      <c r="D49" s="588">
        <f>'1.1.sz.mell '!D49+'1.2.sz.mell '!D49+'1.3.sz.mell'!D49</f>
        <v>0</v>
      </c>
      <c r="E49" s="588">
        <f>'1.1.sz.mell '!E49+'1.2.sz.mell '!E49+'1.3.sz.mell'!E49</f>
        <v>0</v>
      </c>
    </row>
    <row r="50" spans="1:5" s="435" customFormat="1" ht="12" customHeight="1">
      <c r="A50" s="14" t="s">
        <v>95</v>
      </c>
      <c r="B50" s="436" t="s">
        <v>293</v>
      </c>
      <c r="C50" s="311">
        <f>'1.1.sz.mell '!C50+'1.2.sz.mell '!C50+'1.3.sz.mell'!C50</f>
        <v>0</v>
      </c>
      <c r="D50" s="311">
        <f>'1.1.sz.mell '!D50+'1.2.sz.mell '!D50+'1.3.sz.mell'!D50</f>
        <v>0</v>
      </c>
      <c r="E50" s="311">
        <f>'1.1.sz.mell '!E50+'1.2.sz.mell '!E50+'1.3.sz.mell'!E50</f>
        <v>0</v>
      </c>
    </row>
    <row r="51" spans="1:5" s="435" customFormat="1" ht="12" customHeight="1">
      <c r="A51" s="13" t="s">
        <v>96</v>
      </c>
      <c r="B51" s="437" t="s">
        <v>294</v>
      </c>
      <c r="C51" s="313">
        <f>'1.1.sz.mell '!C51+'1.2.sz.mell '!C51+'1.3.sz.mell'!C51</f>
        <v>0</v>
      </c>
      <c r="D51" s="313">
        <f>'1.1.sz.mell '!D51+'1.2.sz.mell '!D51+'1.3.sz.mell'!D51</f>
        <v>0</v>
      </c>
      <c r="E51" s="313">
        <f>'1.1.sz.mell '!E51+'1.2.sz.mell '!E51+'1.3.sz.mell'!E51</f>
        <v>0</v>
      </c>
    </row>
    <row r="52" spans="1:5" s="435" customFormat="1" ht="12" customHeight="1">
      <c r="A52" s="13" t="s">
        <v>290</v>
      </c>
      <c r="B52" s="437" t="s">
        <v>295</v>
      </c>
      <c r="C52" s="313">
        <f>'1.1.sz.mell '!C52+'1.2.sz.mell '!C52+'1.3.sz.mell'!C52</f>
        <v>0</v>
      </c>
      <c r="D52" s="313">
        <f>'1.1.sz.mell '!D52+'1.2.sz.mell '!D52+'1.3.sz.mell'!D52</f>
        <v>0</v>
      </c>
      <c r="E52" s="313">
        <f>'1.1.sz.mell '!E52+'1.2.sz.mell '!E52+'1.3.sz.mell'!E52</f>
        <v>0</v>
      </c>
    </row>
    <row r="53" spans="1:5" s="435" customFormat="1" ht="12" customHeight="1">
      <c r="A53" s="13" t="s">
        <v>291</v>
      </c>
      <c r="B53" s="437" t="s">
        <v>296</v>
      </c>
      <c r="C53" s="313">
        <f>'1.1.sz.mell '!C53+'1.2.sz.mell '!C53+'1.3.sz.mell'!C53</f>
        <v>0</v>
      </c>
      <c r="D53" s="313">
        <f>'1.1.sz.mell '!D53+'1.2.sz.mell '!D53+'1.3.sz.mell'!D53</f>
        <v>0</v>
      </c>
      <c r="E53" s="313">
        <f>'1.1.sz.mell '!E53+'1.2.sz.mell '!E53+'1.3.sz.mell'!E53</f>
        <v>0</v>
      </c>
    </row>
    <row r="54" spans="1:5" s="435" customFormat="1" ht="12" customHeight="1" thickBot="1">
      <c r="A54" s="15" t="s">
        <v>292</v>
      </c>
      <c r="B54" s="307" t="s">
        <v>297</v>
      </c>
      <c r="C54" s="588">
        <f>'1.1.sz.mell '!C54+'1.2.sz.mell '!C54+'1.3.sz.mell'!C54</f>
        <v>0</v>
      </c>
      <c r="D54" s="588">
        <f>'1.1.sz.mell '!D54+'1.2.sz.mell '!D54+'1.3.sz.mell'!D54</f>
        <v>0</v>
      </c>
      <c r="E54" s="588">
        <f>'1.1.sz.mell '!E54+'1.2.sz.mell '!E54+'1.3.sz.mell'!E54</f>
        <v>0</v>
      </c>
    </row>
    <row r="55" spans="1:5" s="435" customFormat="1" ht="12" customHeight="1" thickBot="1">
      <c r="A55" s="19" t="s">
        <v>179</v>
      </c>
      <c r="B55" s="20" t="s">
        <v>298</v>
      </c>
      <c r="C55" s="590">
        <f>'1.1.sz.mell '!C55+'1.2.sz.mell '!C55+'1.3.sz.mell'!C55</f>
        <v>507200</v>
      </c>
      <c r="D55" s="590">
        <f>'1.1.sz.mell '!D55+'1.2.sz.mell '!D55+'1.3.sz.mell'!D55</f>
        <v>40000</v>
      </c>
      <c r="E55" s="590">
        <f>'1.1.sz.mell '!E55+'1.2.sz.mell '!E55+'1.3.sz.mell'!E55</f>
        <v>547200</v>
      </c>
    </row>
    <row r="56" spans="1:5" s="435" customFormat="1" ht="12" customHeight="1">
      <c r="A56" s="14" t="s">
        <v>97</v>
      </c>
      <c r="B56" s="436" t="s">
        <v>299</v>
      </c>
      <c r="C56" s="311">
        <f>'1.1.sz.mell '!C56+'1.2.sz.mell '!C56+'1.3.sz.mell'!C56</f>
        <v>0</v>
      </c>
      <c r="D56" s="311">
        <f>'1.1.sz.mell '!D56+'1.2.sz.mell '!D56+'1.3.sz.mell'!D56</f>
        <v>0</v>
      </c>
      <c r="E56" s="311">
        <f>'1.1.sz.mell '!E56+'1.2.sz.mell '!E56+'1.3.sz.mell'!E56</f>
        <v>0</v>
      </c>
    </row>
    <row r="57" spans="1:5" s="435" customFormat="1" ht="12" customHeight="1">
      <c r="A57" s="13" t="s">
        <v>98</v>
      </c>
      <c r="B57" s="437" t="s">
        <v>430</v>
      </c>
      <c r="C57" s="313">
        <f>'1.1.sz.mell '!C57+'1.2.sz.mell '!C57+'1.3.sz.mell'!C57</f>
        <v>0</v>
      </c>
      <c r="D57" s="313">
        <f>'1.1.sz.mell '!D57+'1.2.sz.mell '!D57+'1.3.sz.mell'!D57</f>
        <v>0</v>
      </c>
      <c r="E57" s="313">
        <f>'1.1.sz.mell '!E57+'1.2.sz.mell '!E57+'1.3.sz.mell'!E57</f>
        <v>0</v>
      </c>
    </row>
    <row r="58" spans="1:5" s="435" customFormat="1" ht="12" customHeight="1">
      <c r="A58" s="13" t="s">
        <v>302</v>
      </c>
      <c r="B58" s="437" t="s">
        <v>300</v>
      </c>
      <c r="C58" s="313">
        <f>'1.1.sz.mell '!C58+'1.2.sz.mell '!C58+'1.3.sz.mell'!C58</f>
        <v>507200</v>
      </c>
      <c r="D58" s="313">
        <f>'1.1.sz.mell '!D58+'1.2.sz.mell '!D58+'1.3.sz.mell'!D58</f>
        <v>40000</v>
      </c>
      <c r="E58" s="313">
        <f>'1.1.sz.mell '!E58+'1.2.sz.mell '!E58+'1.3.sz.mell'!E58</f>
        <v>547200</v>
      </c>
    </row>
    <row r="59" spans="1:5" s="435" customFormat="1" ht="12" customHeight="1" thickBot="1">
      <c r="A59" s="15" t="s">
        <v>303</v>
      </c>
      <c r="B59" s="307" t="s">
        <v>301</v>
      </c>
      <c r="C59" s="588">
        <f>'1.1.sz.mell '!C59+'1.2.sz.mell '!C59+'1.3.sz.mell'!C59</f>
        <v>0</v>
      </c>
      <c r="D59" s="588">
        <f>'1.1.sz.mell '!D59+'1.2.sz.mell '!D59+'1.3.sz.mell'!D59</f>
        <v>0</v>
      </c>
      <c r="E59" s="588">
        <f>'1.1.sz.mell '!E59+'1.2.sz.mell '!E59+'1.3.sz.mell'!E59</f>
        <v>0</v>
      </c>
    </row>
    <row r="60" spans="1:5" s="435" customFormat="1" ht="12" customHeight="1" thickBot="1">
      <c r="A60" s="19" t="s">
        <v>26</v>
      </c>
      <c r="B60" s="305" t="s">
        <v>304</v>
      </c>
      <c r="C60" s="590">
        <f>'1.1.sz.mell '!C60+'1.2.sz.mell '!C60+'1.3.sz.mell'!C60</f>
        <v>0</v>
      </c>
      <c r="D60" s="590">
        <f>'1.1.sz.mell '!D60+'1.2.sz.mell '!D60+'1.3.sz.mell'!D60</f>
        <v>0</v>
      </c>
      <c r="E60" s="590">
        <f>'1.1.sz.mell '!E60+'1.2.sz.mell '!E60+'1.3.sz.mell'!E60</f>
        <v>0</v>
      </c>
    </row>
    <row r="61" spans="1:5" s="435" customFormat="1" ht="12" customHeight="1">
      <c r="A61" s="14" t="s">
        <v>180</v>
      </c>
      <c r="B61" s="436" t="s">
        <v>306</v>
      </c>
      <c r="C61" s="311">
        <f>'1.1.sz.mell '!C61+'1.2.sz.mell '!C61+'1.3.sz.mell'!C61</f>
        <v>0</v>
      </c>
      <c r="D61" s="311">
        <f>'1.1.sz.mell '!D61+'1.2.sz.mell '!D61+'1.3.sz.mell'!D61</f>
        <v>0</v>
      </c>
      <c r="E61" s="311">
        <f>'1.1.sz.mell '!E61+'1.2.sz.mell '!E61+'1.3.sz.mell'!E61</f>
        <v>0</v>
      </c>
    </row>
    <row r="62" spans="1:5" s="435" customFormat="1" ht="12" customHeight="1">
      <c r="A62" s="13" t="s">
        <v>181</v>
      </c>
      <c r="B62" s="437" t="s">
        <v>431</v>
      </c>
      <c r="C62" s="313">
        <f>'1.1.sz.mell '!C62+'1.2.sz.mell '!C62+'1.3.sz.mell'!C62</f>
        <v>0</v>
      </c>
      <c r="D62" s="313">
        <f>'1.1.sz.mell '!D62+'1.2.sz.mell '!D62+'1.3.sz.mell'!D62</f>
        <v>0</v>
      </c>
      <c r="E62" s="313">
        <f>'1.1.sz.mell '!E62+'1.2.sz.mell '!E62+'1.3.sz.mell'!E62</f>
        <v>0</v>
      </c>
    </row>
    <row r="63" spans="1:5" s="435" customFormat="1" ht="12" customHeight="1">
      <c r="A63" s="13" t="s">
        <v>232</v>
      </c>
      <c r="B63" s="437" t="s">
        <v>307</v>
      </c>
      <c r="C63" s="313">
        <f>'1.1.sz.mell '!C63+'1.2.sz.mell '!C63+'1.3.sz.mell'!C63</f>
        <v>0</v>
      </c>
      <c r="D63" s="313">
        <f>'1.1.sz.mell '!D63+'1.2.sz.mell '!D63+'1.3.sz.mell'!D63</f>
        <v>0</v>
      </c>
      <c r="E63" s="313">
        <f>'1.1.sz.mell '!E63+'1.2.sz.mell '!E63+'1.3.sz.mell'!E63</f>
        <v>0</v>
      </c>
    </row>
    <row r="64" spans="1:5" s="435" customFormat="1" ht="12" customHeight="1" thickBot="1">
      <c r="A64" s="15" t="s">
        <v>305</v>
      </c>
      <c r="B64" s="307" t="s">
        <v>308</v>
      </c>
      <c r="C64" s="588">
        <f>'1.1.sz.mell '!C64+'1.2.sz.mell '!C64+'1.3.sz.mell'!C64</f>
        <v>0</v>
      </c>
      <c r="D64" s="588">
        <f>'1.1.sz.mell '!D64+'1.2.sz.mell '!D64+'1.3.sz.mell'!D64</f>
        <v>0</v>
      </c>
      <c r="E64" s="588">
        <f>'1.1.sz.mell '!E64+'1.2.sz.mell '!E64+'1.3.sz.mell'!E64</f>
        <v>0</v>
      </c>
    </row>
    <row r="65" spans="1:5" s="435" customFormat="1" ht="12" customHeight="1" thickBot="1">
      <c r="A65" s="506" t="s">
        <v>480</v>
      </c>
      <c r="B65" s="20" t="s">
        <v>309</v>
      </c>
      <c r="C65" s="602">
        <f>'1.1.sz.mell '!C65+'1.2.sz.mell '!C65+'1.3.sz.mell'!C65</f>
        <v>47521389</v>
      </c>
      <c r="D65" s="602">
        <f>'1.1.sz.mell '!D65+'1.2.sz.mell '!D65+'1.3.sz.mell'!D65</f>
        <v>24115919</v>
      </c>
      <c r="E65" s="602">
        <f>'1.1.sz.mell '!E65+'1.2.sz.mell '!E65+'1.3.sz.mell'!E65</f>
        <v>71637308</v>
      </c>
    </row>
    <row r="66" spans="1:5" s="435" customFormat="1" ht="12" customHeight="1" thickBot="1">
      <c r="A66" s="482" t="s">
        <v>310</v>
      </c>
      <c r="B66" s="305" t="s">
        <v>311</v>
      </c>
      <c r="C66" s="590">
        <f>'1.1.sz.mell '!C66+'1.2.sz.mell '!C66+'1.3.sz.mell'!C66</f>
        <v>0</v>
      </c>
      <c r="D66" s="590">
        <f>'1.1.sz.mell '!D66+'1.2.sz.mell '!D66+'1.3.sz.mell'!D66</f>
        <v>0</v>
      </c>
      <c r="E66" s="590">
        <f>'1.1.sz.mell '!E66+'1.2.sz.mell '!E66+'1.3.sz.mell'!E66</f>
        <v>0</v>
      </c>
    </row>
    <row r="67" spans="1:5" s="435" customFormat="1" ht="12" customHeight="1">
      <c r="A67" s="14" t="s">
        <v>339</v>
      </c>
      <c r="B67" s="436" t="s">
        <v>312</v>
      </c>
      <c r="C67" s="311">
        <f>'1.1.sz.mell '!C67+'1.2.sz.mell '!C67+'1.3.sz.mell'!C67</f>
        <v>0</v>
      </c>
      <c r="D67" s="311">
        <f>'1.1.sz.mell '!D67+'1.2.sz.mell '!D67+'1.3.sz.mell'!D67</f>
        <v>0</v>
      </c>
      <c r="E67" s="311">
        <f>'1.1.sz.mell '!E67+'1.2.sz.mell '!E67+'1.3.sz.mell'!E67</f>
        <v>0</v>
      </c>
    </row>
    <row r="68" spans="1:5" s="435" customFormat="1" ht="12" customHeight="1">
      <c r="A68" s="13" t="s">
        <v>348</v>
      </c>
      <c r="B68" s="437" t="s">
        <v>313</v>
      </c>
      <c r="C68" s="313">
        <f>'1.1.sz.mell '!C68+'1.2.sz.mell '!C68+'1.3.sz.mell'!C68</f>
        <v>0</v>
      </c>
      <c r="D68" s="313">
        <f>'1.1.sz.mell '!D68+'1.2.sz.mell '!D68+'1.3.sz.mell'!D68</f>
        <v>0</v>
      </c>
      <c r="E68" s="313">
        <f>'1.1.sz.mell '!E68+'1.2.sz.mell '!E68+'1.3.sz.mell'!E68</f>
        <v>0</v>
      </c>
    </row>
    <row r="69" spans="1:5" s="435" customFormat="1" ht="12" customHeight="1" thickBot="1">
      <c r="A69" s="15" t="s">
        <v>349</v>
      </c>
      <c r="B69" s="500" t="s">
        <v>576</v>
      </c>
      <c r="C69" s="588">
        <f>'1.1.sz.mell '!C69+'1.2.sz.mell '!C69+'1.3.sz.mell'!C69</f>
        <v>0</v>
      </c>
      <c r="D69" s="588">
        <f>'1.1.sz.mell '!D69+'1.2.sz.mell '!D69+'1.3.sz.mell'!D69</f>
        <v>0</v>
      </c>
      <c r="E69" s="588">
        <f>'1.1.sz.mell '!E69+'1.2.sz.mell '!E69+'1.3.sz.mell'!E69</f>
        <v>0</v>
      </c>
    </row>
    <row r="70" spans="1:5" s="435" customFormat="1" ht="12" customHeight="1" thickBot="1">
      <c r="A70" s="482" t="s">
        <v>315</v>
      </c>
      <c r="B70" s="305" t="s">
        <v>316</v>
      </c>
      <c r="C70" s="589">
        <f>'1.1.sz.mell '!C70+'1.2.sz.mell '!C70+'1.3.sz.mell'!C70</f>
        <v>0</v>
      </c>
      <c r="D70" s="589">
        <f>'1.1.sz.mell '!D70+'1.2.sz.mell '!D70+'1.3.sz.mell'!D70</f>
        <v>0</v>
      </c>
      <c r="E70" s="589">
        <f>'1.1.sz.mell '!E70+'1.2.sz.mell '!E70+'1.3.sz.mell'!E70</f>
        <v>0</v>
      </c>
    </row>
    <row r="71" spans="1:5" s="435" customFormat="1" ht="12" customHeight="1">
      <c r="A71" s="14" t="s">
        <v>148</v>
      </c>
      <c r="B71" s="436" t="s">
        <v>317</v>
      </c>
      <c r="C71" s="313">
        <f>'1.1.sz.mell '!C71+'1.2.sz.mell '!C71+'1.3.sz.mell'!C71</f>
        <v>0</v>
      </c>
      <c r="D71" s="313">
        <f>'1.1.sz.mell '!D71+'1.2.sz.mell '!D71+'1.3.sz.mell'!D71</f>
        <v>0</v>
      </c>
      <c r="E71" s="313">
        <f>'1.1.sz.mell '!E71+'1.2.sz.mell '!E71+'1.3.sz.mell'!E71</f>
        <v>0</v>
      </c>
    </row>
    <row r="72" spans="1:5" s="435" customFormat="1" ht="12" customHeight="1">
      <c r="A72" s="13" t="s">
        <v>149</v>
      </c>
      <c r="B72" s="437" t="s">
        <v>577</v>
      </c>
      <c r="C72" s="313">
        <f>'1.1.sz.mell '!C72+'1.2.sz.mell '!C72+'1.3.sz.mell'!C72</f>
        <v>0</v>
      </c>
      <c r="D72" s="313">
        <f>'1.1.sz.mell '!D72+'1.2.sz.mell '!D72+'1.3.sz.mell'!D72</f>
        <v>0</v>
      </c>
      <c r="E72" s="313">
        <f>'1.1.sz.mell '!E72+'1.2.sz.mell '!E72+'1.3.sz.mell'!E72</f>
        <v>0</v>
      </c>
    </row>
    <row r="73" spans="1:5" s="435" customFormat="1" ht="12" customHeight="1">
      <c r="A73" s="13" t="s">
        <v>340</v>
      </c>
      <c r="B73" s="437" t="s">
        <v>318</v>
      </c>
      <c r="C73" s="313">
        <f>'1.1.sz.mell '!C73+'1.2.sz.mell '!C73+'1.3.sz.mell'!C73</f>
        <v>0</v>
      </c>
      <c r="D73" s="313">
        <f>'1.1.sz.mell '!D73+'1.2.sz.mell '!D73+'1.3.sz.mell'!D73</f>
        <v>0</v>
      </c>
      <c r="E73" s="313">
        <f>'1.1.sz.mell '!E73+'1.2.sz.mell '!E73+'1.3.sz.mell'!E73</f>
        <v>0</v>
      </c>
    </row>
    <row r="74" spans="1:5" s="435" customFormat="1" ht="12" customHeight="1" thickBot="1">
      <c r="A74" s="15" t="s">
        <v>341</v>
      </c>
      <c r="B74" s="307" t="s">
        <v>578</v>
      </c>
      <c r="C74" s="588">
        <f>'1.1.sz.mell '!C74+'1.2.sz.mell '!C74+'1.3.sz.mell'!C74</f>
        <v>0</v>
      </c>
      <c r="D74" s="588">
        <f>'1.1.sz.mell '!D74+'1.2.sz.mell '!D74+'1.3.sz.mell'!D74</f>
        <v>0</v>
      </c>
      <c r="E74" s="588">
        <f>'1.1.sz.mell '!E74+'1.2.sz.mell '!E74+'1.3.sz.mell'!E74</f>
        <v>0</v>
      </c>
    </row>
    <row r="75" spans="1:5" s="435" customFormat="1" ht="12" customHeight="1" thickBot="1">
      <c r="A75" s="482" t="s">
        <v>319</v>
      </c>
      <c r="B75" s="305" t="s">
        <v>320</v>
      </c>
      <c r="C75" s="602">
        <f>'1.1.sz.mell '!C75+'1.2.sz.mell '!C75+'1.3.sz.mell'!C75</f>
        <v>90431747</v>
      </c>
      <c r="D75" s="602">
        <f>'1.1.sz.mell '!D75+'1.2.sz.mell '!D75+'1.3.sz.mell'!D75</f>
        <v>0</v>
      </c>
      <c r="E75" s="602">
        <f>'1.1.sz.mell '!E75+'1.2.sz.mell '!E75+'1.3.sz.mell'!E75</f>
        <v>90431747</v>
      </c>
    </row>
    <row r="76" spans="1:5" s="435" customFormat="1" ht="12" customHeight="1">
      <c r="A76" s="14" t="s">
        <v>342</v>
      </c>
      <c r="B76" s="436" t="s">
        <v>321</v>
      </c>
      <c r="C76" s="311">
        <f>'1.1.sz.mell '!C76+'1.2.sz.mell '!C76+'1.3.sz.mell'!C76</f>
        <v>90431747</v>
      </c>
      <c r="D76" s="311">
        <f>'1.1.sz.mell '!D76+'1.2.sz.mell '!D76+'1.3.sz.mell'!D76</f>
        <v>0</v>
      </c>
      <c r="E76" s="311">
        <f>'1.1.sz.mell '!E76+'1.2.sz.mell '!E76+'1.3.sz.mell'!E76</f>
        <v>90431747</v>
      </c>
    </row>
    <row r="77" spans="1:5" s="435" customFormat="1" ht="12" customHeight="1" thickBot="1">
      <c r="A77" s="15" t="s">
        <v>343</v>
      </c>
      <c r="B77" s="307" t="s">
        <v>322</v>
      </c>
      <c r="C77" s="588">
        <f>'1.1.sz.mell '!C77+'1.2.sz.mell '!C77+'1.3.sz.mell'!C77</f>
        <v>0</v>
      </c>
      <c r="D77" s="588">
        <f>'1.1.sz.mell '!D77+'1.2.sz.mell '!D77+'1.3.sz.mell'!D77</f>
        <v>0</v>
      </c>
      <c r="E77" s="588">
        <f>'1.1.sz.mell '!E77+'1.2.sz.mell '!E77+'1.3.sz.mell'!E77</f>
        <v>0</v>
      </c>
    </row>
    <row r="78" spans="1:5" s="435" customFormat="1" ht="12" customHeight="1" thickBot="1">
      <c r="A78" s="482" t="s">
        <v>323</v>
      </c>
      <c r="B78" s="305" t="s">
        <v>324</v>
      </c>
      <c r="C78" s="590">
        <f>'1.1.sz.mell '!C78+'1.2.sz.mell '!C78+'1.3.sz.mell'!C78</f>
        <v>0</v>
      </c>
      <c r="D78" s="590">
        <f>'1.1.sz.mell '!D78+'1.2.sz.mell '!D78+'1.3.sz.mell'!D78</f>
        <v>0</v>
      </c>
      <c r="E78" s="590">
        <f>'1.1.sz.mell '!E78+'1.2.sz.mell '!E78+'1.3.sz.mell'!E78</f>
        <v>0</v>
      </c>
    </row>
    <row r="79" spans="1:5" s="435" customFormat="1" ht="12" customHeight="1">
      <c r="A79" s="14" t="s">
        <v>344</v>
      </c>
      <c r="B79" s="436" t="s">
        <v>325</v>
      </c>
      <c r="C79" s="311">
        <f>'1.1.sz.mell '!C79+'1.2.sz.mell '!C79+'1.3.sz.mell'!C79</f>
        <v>0</v>
      </c>
      <c r="D79" s="311">
        <f>'1.1.sz.mell '!D79+'1.2.sz.mell '!D79+'1.3.sz.mell'!D79</f>
        <v>0</v>
      </c>
      <c r="E79" s="311">
        <f>'1.1.sz.mell '!E79+'1.2.sz.mell '!E79+'1.3.sz.mell'!E79</f>
        <v>0</v>
      </c>
    </row>
    <row r="80" spans="1:5" s="435" customFormat="1" ht="12" customHeight="1">
      <c r="A80" s="13" t="s">
        <v>345</v>
      </c>
      <c r="B80" s="437" t="s">
        <v>326</v>
      </c>
      <c r="C80" s="313">
        <f>'1.1.sz.mell '!C80+'1.2.sz.mell '!C80+'1.3.sz.mell'!C80</f>
        <v>0</v>
      </c>
      <c r="D80" s="313">
        <f>'1.1.sz.mell '!D80+'1.2.sz.mell '!D80+'1.3.sz.mell'!D80</f>
        <v>0</v>
      </c>
      <c r="E80" s="313">
        <f>'1.1.sz.mell '!E80+'1.2.sz.mell '!E80+'1.3.sz.mell'!E80</f>
        <v>0</v>
      </c>
    </row>
    <row r="81" spans="1:5" s="435" customFormat="1" ht="12" customHeight="1" thickBot="1">
      <c r="A81" s="17" t="s">
        <v>346</v>
      </c>
      <c r="B81" s="584" t="s">
        <v>579</v>
      </c>
      <c r="C81" s="588">
        <f>'1.1.sz.mell '!C81+'1.2.sz.mell '!C81+'1.3.sz.mell'!C81</f>
        <v>0</v>
      </c>
      <c r="D81" s="588">
        <f>'1.1.sz.mell '!D81+'1.2.sz.mell '!D81+'1.3.sz.mell'!D81</f>
        <v>0</v>
      </c>
      <c r="E81" s="588">
        <f>'1.1.sz.mell '!E81+'1.2.sz.mell '!E81+'1.3.sz.mell'!E81</f>
        <v>0</v>
      </c>
    </row>
    <row r="82" spans="1:5" s="435" customFormat="1" ht="12" customHeight="1" thickBot="1">
      <c r="A82" s="482" t="s">
        <v>327</v>
      </c>
      <c r="B82" s="305" t="s">
        <v>347</v>
      </c>
      <c r="C82" s="590">
        <f>'1.1.sz.mell '!C82+'1.2.sz.mell '!C82+'1.3.sz.mell'!C82</f>
        <v>0</v>
      </c>
      <c r="D82" s="590">
        <f>'1.1.sz.mell '!D82+'1.2.sz.mell '!D82+'1.3.sz.mell'!D82</f>
        <v>0</v>
      </c>
      <c r="E82" s="590">
        <f>'1.1.sz.mell '!E82+'1.2.sz.mell '!E82+'1.3.sz.mell'!E82</f>
        <v>0</v>
      </c>
    </row>
    <row r="83" spans="1:5" s="435" customFormat="1" ht="12" customHeight="1">
      <c r="A83" s="440" t="s">
        <v>328</v>
      </c>
      <c r="B83" s="436" t="s">
        <v>329</v>
      </c>
      <c r="C83" s="311">
        <f>'1.1.sz.mell '!C83+'1.2.sz.mell '!C83+'1.3.sz.mell'!C83</f>
        <v>0</v>
      </c>
      <c r="D83" s="311">
        <f>'1.1.sz.mell '!D83+'1.2.sz.mell '!D83+'1.3.sz.mell'!D83</f>
        <v>0</v>
      </c>
      <c r="E83" s="311">
        <f>'1.1.sz.mell '!E83+'1.2.sz.mell '!E83+'1.3.sz.mell'!E83</f>
        <v>0</v>
      </c>
    </row>
    <row r="84" spans="1:5" s="435" customFormat="1" ht="12" customHeight="1">
      <c r="A84" s="441" t="s">
        <v>330</v>
      </c>
      <c r="B84" s="437" t="s">
        <v>331</v>
      </c>
      <c r="C84" s="313">
        <f>'1.1.sz.mell '!C84+'1.2.sz.mell '!C84+'1.3.sz.mell'!C84</f>
        <v>0</v>
      </c>
      <c r="D84" s="313">
        <f>'1.1.sz.mell '!D84+'1.2.sz.mell '!D84+'1.3.sz.mell'!D84</f>
        <v>0</v>
      </c>
      <c r="E84" s="313">
        <f>'1.1.sz.mell '!E84+'1.2.sz.mell '!E84+'1.3.sz.mell'!E84</f>
        <v>0</v>
      </c>
    </row>
    <row r="85" spans="1:5" s="435" customFormat="1" ht="12" customHeight="1">
      <c r="A85" s="441" t="s">
        <v>332</v>
      </c>
      <c r="B85" s="437" t="s">
        <v>333</v>
      </c>
      <c r="C85" s="313">
        <f>'1.1.sz.mell '!C85+'1.2.sz.mell '!C85+'1.3.sz.mell'!C85</f>
        <v>0</v>
      </c>
      <c r="D85" s="313">
        <f>'1.1.sz.mell '!D85+'1.2.sz.mell '!D85+'1.3.sz.mell'!D85</f>
        <v>0</v>
      </c>
      <c r="E85" s="313">
        <f>'1.1.sz.mell '!E85+'1.2.sz.mell '!E85+'1.3.sz.mell'!E85</f>
        <v>0</v>
      </c>
    </row>
    <row r="86" spans="1:5" s="435" customFormat="1" ht="12" customHeight="1" thickBot="1">
      <c r="A86" s="442" t="s">
        <v>334</v>
      </c>
      <c r="B86" s="307" t="s">
        <v>335</v>
      </c>
      <c r="C86" s="588">
        <f>'1.1.sz.mell '!C86+'1.2.sz.mell '!C86+'1.3.sz.mell'!C86</f>
        <v>0</v>
      </c>
      <c r="D86" s="588">
        <f>'1.1.sz.mell '!D86+'1.2.sz.mell '!D86+'1.3.sz.mell'!D86</f>
        <v>0</v>
      </c>
      <c r="E86" s="588">
        <f>'1.1.sz.mell '!E86+'1.2.sz.mell '!E86+'1.3.sz.mell'!E86</f>
        <v>0</v>
      </c>
    </row>
    <row r="87" spans="1:5" s="435" customFormat="1" ht="12" customHeight="1" thickBot="1">
      <c r="A87" s="482" t="s">
        <v>336</v>
      </c>
      <c r="B87" s="305" t="s">
        <v>479</v>
      </c>
      <c r="C87" s="590">
        <f>'1.1.sz.mell '!C87+'1.2.sz.mell '!C87+'1.3.sz.mell'!C87</f>
        <v>0</v>
      </c>
      <c r="D87" s="590">
        <f>'1.1.sz.mell '!D87+'1.2.sz.mell '!D87+'1.3.sz.mell'!D87</f>
        <v>0</v>
      </c>
      <c r="E87" s="590">
        <f>'1.1.sz.mell '!E87+'1.2.sz.mell '!E87+'1.3.sz.mell'!E87</f>
        <v>0</v>
      </c>
    </row>
    <row r="88" spans="1:5" s="435" customFormat="1" ht="13.5" customHeight="1" thickBot="1">
      <c r="A88" s="482" t="s">
        <v>338</v>
      </c>
      <c r="B88" s="305" t="s">
        <v>337</v>
      </c>
      <c r="C88" s="590">
        <f>'1.1.sz.mell '!C88+'1.2.sz.mell '!C88+'1.3.sz.mell'!C88</f>
        <v>0</v>
      </c>
      <c r="D88" s="590">
        <f>'1.1.sz.mell '!D88+'1.2.sz.mell '!D88+'1.3.sz.mell'!D88</f>
        <v>0</v>
      </c>
      <c r="E88" s="590">
        <f>'1.1.sz.mell '!E88+'1.2.sz.mell '!E88+'1.3.sz.mell'!E88</f>
        <v>0</v>
      </c>
    </row>
    <row r="89" spans="1:6" s="435" customFormat="1" ht="15.75" customHeight="1" thickBot="1">
      <c r="A89" s="482" t="s">
        <v>350</v>
      </c>
      <c r="B89" s="443" t="s">
        <v>482</v>
      </c>
      <c r="C89" s="590">
        <f>'1.1.sz.mell '!C89+'1.2.sz.mell '!C89+'1.3.sz.mell'!C89</f>
        <v>90431747</v>
      </c>
      <c r="D89" s="590">
        <f>'1.1.sz.mell '!D89+'1.2.sz.mell '!D89+'1.3.sz.mell'!D89</f>
        <v>0</v>
      </c>
      <c r="E89" s="590">
        <f>'1.1.sz.mell '!E89+'1.2.sz.mell '!E89+'1.3.sz.mell'!E89</f>
        <v>90431747</v>
      </c>
      <c r="F89" s="528"/>
    </row>
    <row r="90" spans="1:5" s="435" customFormat="1" ht="16.5" customHeight="1" thickBot="1">
      <c r="A90" s="483" t="s">
        <v>481</v>
      </c>
      <c r="B90" s="444" t="s">
        <v>483</v>
      </c>
      <c r="C90" s="602">
        <f>'1.1.sz.mell '!C90+'1.2.sz.mell '!C90+'1.3.sz.mell'!C90</f>
        <v>137953136</v>
      </c>
      <c r="D90" s="619">
        <f>'1.1.sz.mell '!D90+'1.2.sz.mell '!D90+'1.3.sz.mell'!D90</f>
        <v>24115919</v>
      </c>
      <c r="E90" s="619">
        <f>'1.1.sz.mell '!E90+'1.2.sz.mell '!E90+'1.3.sz.mell'!E90</f>
        <v>162069055</v>
      </c>
    </row>
    <row r="91" spans="1:4" s="435" customFormat="1" ht="0.75" customHeight="1">
      <c r="A91" s="4"/>
      <c r="B91" s="5"/>
      <c r="C91" s="388"/>
      <c r="D91" s="620"/>
    </row>
    <row r="92" spans="1:5" ht="16.5" customHeight="1">
      <c r="A92" s="646" t="s">
        <v>48</v>
      </c>
      <c r="B92" s="646"/>
      <c r="C92" s="646"/>
      <c r="D92" s="646"/>
      <c r="E92" s="646"/>
    </row>
    <row r="93" spans="1:5" s="445" customFormat="1" ht="16.5" customHeight="1" thickBot="1">
      <c r="A93" s="643" t="s">
        <v>152</v>
      </c>
      <c r="B93" s="643"/>
      <c r="C93" s="645" t="str">
        <f>C5</f>
        <v>Forintban!</v>
      </c>
      <c r="D93" s="645"/>
      <c r="E93" s="645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3. sz módosítás</v>
      </c>
      <c r="E94" s="39" t="str">
        <f>+E6</f>
        <v>2.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76453117</v>
      </c>
      <c r="D96" s="309">
        <f>D97+D98+D99+D100+D101+D114</f>
        <v>7278946</v>
      </c>
      <c r="E96" s="309">
        <f>E97+E98+E99+E100+E101+E114</f>
        <v>83732063</v>
      </c>
    </row>
    <row r="97" spans="1:5" ht="12" customHeight="1">
      <c r="A97" s="16" t="s">
        <v>99</v>
      </c>
      <c r="B97" s="9" t="s">
        <v>50</v>
      </c>
      <c r="C97" s="590">
        <f>'1.1.sz.mell '!C97+'1.2.sz.mell '!C97+'1.3.sz.mell'!C97</f>
        <v>11624668</v>
      </c>
      <c r="D97" s="590">
        <f>'1.1.sz.mell '!D97+'1.2.sz.mell '!D97+'1.3.sz.mell'!D97</f>
        <v>5620633</v>
      </c>
      <c r="E97" s="590">
        <f>'1.1.sz.mell '!E97+'1.2.sz.mell '!E97+'1.3.sz.mell'!E97</f>
        <v>17245301</v>
      </c>
    </row>
    <row r="98" spans="1:5" ht="12" customHeight="1">
      <c r="A98" s="13" t="s">
        <v>100</v>
      </c>
      <c r="B98" s="7" t="s">
        <v>182</v>
      </c>
      <c r="C98" s="312">
        <f>'1.1.sz.mell '!C98+'1.2.sz.mell '!C98+'1.3.sz.mell'!C98</f>
        <v>2231810</v>
      </c>
      <c r="D98" s="312">
        <f>'1.1.sz.mell '!D98+'1.2.sz.mell '!D98+'1.3.sz.mell'!D98</f>
        <v>625825</v>
      </c>
      <c r="E98" s="312">
        <f>'1.1.sz.mell '!E98+'1.2.sz.mell '!E98+'1.3.sz.mell'!E98</f>
        <v>2857635</v>
      </c>
    </row>
    <row r="99" spans="1:5" ht="12" customHeight="1">
      <c r="A99" s="13" t="s">
        <v>101</v>
      </c>
      <c r="B99" s="7" t="s">
        <v>139</v>
      </c>
      <c r="C99" s="312">
        <f>'1.1.sz.mell '!C99+'1.2.sz.mell '!C99+'1.3.sz.mell'!C99</f>
        <v>27911898</v>
      </c>
      <c r="D99" s="312">
        <f>'1.1.sz.mell '!D99+'1.2.sz.mell '!D99+'1.3.sz.mell'!D99</f>
        <v>2530804</v>
      </c>
      <c r="E99" s="312">
        <f>'1.1.sz.mell '!E99+'1.2.sz.mell '!E99+'1.3.sz.mell'!E99</f>
        <v>30442702</v>
      </c>
    </row>
    <row r="100" spans="1:5" ht="12" customHeight="1">
      <c r="A100" s="13" t="s">
        <v>102</v>
      </c>
      <c r="B100" s="10" t="s">
        <v>183</v>
      </c>
      <c r="C100" s="588">
        <f>'1.1.sz.mell '!C100+'1.2.sz.mell '!C100+'1.3.sz.mell'!C100</f>
        <v>4600000</v>
      </c>
      <c r="D100" s="588">
        <f>'1.1.sz.mell '!D100+'1.2.sz.mell '!D100+'1.3.sz.mell'!D100</f>
        <v>84000</v>
      </c>
      <c r="E100" s="588">
        <f>'1.1.sz.mell '!E100+'1.2.sz.mell '!E100+'1.3.sz.mell'!E100</f>
        <v>4684000</v>
      </c>
    </row>
    <row r="101" spans="1:5" ht="12" customHeight="1">
      <c r="A101" s="13" t="s">
        <v>112</v>
      </c>
      <c r="B101" s="18" t="s">
        <v>184</v>
      </c>
      <c r="C101" s="314">
        <f>'1.1.sz.mell '!C101+'1.2.sz.mell '!C101+'1.3.sz.mell'!C101</f>
        <v>4420806</v>
      </c>
      <c r="D101" s="314">
        <f>'1.1.sz.mell '!D101+'1.2.sz.mell '!D101+'1.3.sz.mell'!D101</f>
        <v>1833521</v>
      </c>
      <c r="E101" s="314">
        <f>'1.1.sz.mell '!E101+'1.2.sz.mell '!E101+'1.3.sz.mell'!E101</f>
        <v>6254327</v>
      </c>
    </row>
    <row r="102" spans="1:5" ht="12" customHeight="1">
      <c r="A102" s="13" t="s">
        <v>103</v>
      </c>
      <c r="B102" s="7" t="s">
        <v>446</v>
      </c>
      <c r="C102" s="314">
        <f>'1.1.sz.mell '!C102+'1.2.sz.mell '!C102+'1.3.sz.mell'!C102</f>
        <v>503100</v>
      </c>
      <c r="D102" s="314">
        <f>'1.1.sz.mell '!D102+'1.2.sz.mell '!D102+'1.3.sz.mell'!D102</f>
        <v>1833521</v>
      </c>
      <c r="E102" s="314">
        <f>'1.1.sz.mell '!E102+'1.2.sz.mell '!E102+'1.3.sz.mell'!E102</f>
        <v>2336621</v>
      </c>
    </row>
    <row r="103" spans="1:5" ht="12" customHeight="1">
      <c r="A103" s="13" t="s">
        <v>104</v>
      </c>
      <c r="B103" s="149" t="s">
        <v>445</v>
      </c>
      <c r="C103" s="314">
        <f>'1.1.sz.mell '!C103+'1.2.sz.mell '!C103+'1.3.sz.mell'!C103</f>
        <v>0</v>
      </c>
      <c r="D103" s="314">
        <f>'1.1.sz.mell '!D103+'1.2.sz.mell '!D103+'1.3.sz.mell'!D103</f>
        <v>0</v>
      </c>
      <c r="E103" s="314">
        <f>'1.1.sz.mell '!E103+'1.2.sz.mell '!E103+'1.3.sz.mell'!E103</f>
        <v>0</v>
      </c>
    </row>
    <row r="104" spans="1:5" ht="12" customHeight="1">
      <c r="A104" s="13" t="s">
        <v>113</v>
      </c>
      <c r="B104" s="149" t="s">
        <v>444</v>
      </c>
      <c r="C104" s="314">
        <f>'1.1.sz.mell '!C104+'1.2.sz.mell '!C104+'1.3.sz.mell'!C104</f>
        <v>0</v>
      </c>
      <c r="D104" s="314">
        <f>'1.1.sz.mell '!D104+'1.2.sz.mell '!D104+'1.3.sz.mell'!D104</f>
        <v>0</v>
      </c>
      <c r="E104" s="314">
        <f>'1.1.sz.mell '!E104+'1.2.sz.mell '!E104+'1.3.sz.mell'!E104</f>
        <v>0</v>
      </c>
    </row>
    <row r="105" spans="1:5" ht="12" customHeight="1">
      <c r="A105" s="13" t="s">
        <v>114</v>
      </c>
      <c r="B105" s="147" t="s">
        <v>353</v>
      </c>
      <c r="C105" s="314">
        <f>'1.1.sz.mell '!C105+'1.2.sz.mell '!C105+'1.3.sz.mell'!C105</f>
        <v>0</v>
      </c>
      <c r="D105" s="314">
        <f>'1.1.sz.mell '!D105+'1.2.sz.mell '!D105+'1.3.sz.mell'!D105</f>
        <v>0</v>
      </c>
      <c r="E105" s="314">
        <f>'1.1.sz.mell '!E105+'1.2.sz.mell '!E105+'1.3.sz.mell'!E105</f>
        <v>0</v>
      </c>
    </row>
    <row r="106" spans="1:5" ht="12" customHeight="1">
      <c r="A106" s="13" t="s">
        <v>115</v>
      </c>
      <c r="B106" s="148" t="s">
        <v>354</v>
      </c>
      <c r="C106" s="314">
        <f>'1.1.sz.mell '!C106+'1.2.sz.mell '!C106+'1.3.sz.mell'!C106</f>
        <v>2862706</v>
      </c>
      <c r="D106" s="314">
        <f>'1.1.sz.mell '!D106+'1.2.sz.mell '!D106+'1.3.sz.mell'!D106</f>
        <v>0</v>
      </c>
      <c r="E106" s="314">
        <f>'1.1.sz.mell '!E106+'1.2.sz.mell '!E106+'1.3.sz.mell'!E106</f>
        <v>2862706</v>
      </c>
    </row>
    <row r="107" spans="1:5" ht="12" customHeight="1">
      <c r="A107" s="13" t="s">
        <v>116</v>
      </c>
      <c r="B107" s="148" t="s">
        <v>355</v>
      </c>
      <c r="C107" s="314">
        <f>'1.1.sz.mell '!C107+'1.2.sz.mell '!C107+'1.3.sz.mell'!C107</f>
        <v>0</v>
      </c>
      <c r="D107" s="314">
        <f>'1.1.sz.mell '!D107+'1.2.sz.mell '!D107+'1.3.sz.mell'!D107</f>
        <v>0</v>
      </c>
      <c r="E107" s="314">
        <f>'1.1.sz.mell '!E107+'1.2.sz.mell '!E107+'1.3.sz.mell'!E107</f>
        <v>0</v>
      </c>
    </row>
    <row r="108" spans="1:5" ht="12" customHeight="1">
      <c r="A108" s="13" t="s">
        <v>118</v>
      </c>
      <c r="B108" s="147" t="s">
        <v>356</v>
      </c>
      <c r="C108" s="314">
        <f>'1.1.sz.mell '!C108+'1.2.sz.mell '!C108+'1.3.sz.mell'!C108</f>
        <v>0</v>
      </c>
      <c r="D108" s="314">
        <f>'1.1.sz.mell '!D108+'1.2.sz.mell '!D108+'1.3.sz.mell'!D108</f>
        <v>0</v>
      </c>
      <c r="E108" s="314">
        <f>'1.1.sz.mell '!E108+'1.2.sz.mell '!E108+'1.3.sz.mell'!E108</f>
        <v>0</v>
      </c>
    </row>
    <row r="109" spans="1:5" ht="12" customHeight="1">
      <c r="A109" s="13" t="s">
        <v>185</v>
      </c>
      <c r="B109" s="147" t="s">
        <v>357</v>
      </c>
      <c r="C109" s="314">
        <f>'1.1.sz.mell '!C109+'1.2.sz.mell '!C109+'1.3.sz.mell'!C109</f>
        <v>0</v>
      </c>
      <c r="D109" s="314">
        <f>'1.1.sz.mell '!D109+'1.2.sz.mell '!D109+'1.3.sz.mell'!D109</f>
        <v>0</v>
      </c>
      <c r="E109" s="314">
        <f>'1.1.sz.mell '!E109+'1.2.sz.mell '!E109+'1.3.sz.mell'!E109</f>
        <v>0</v>
      </c>
    </row>
    <row r="110" spans="1:5" ht="12" customHeight="1">
      <c r="A110" s="13" t="s">
        <v>351</v>
      </c>
      <c r="B110" s="148" t="s">
        <v>358</v>
      </c>
      <c r="C110" s="314">
        <f>'1.1.sz.mell '!C110+'1.2.sz.mell '!C110+'1.3.sz.mell'!C110</f>
        <v>0</v>
      </c>
      <c r="D110" s="314">
        <f>'1.1.sz.mell '!D110+'1.2.sz.mell '!D110+'1.3.sz.mell'!D110</f>
        <v>0</v>
      </c>
      <c r="E110" s="314">
        <f>'1.1.sz.mell '!E110+'1.2.sz.mell '!E110+'1.3.sz.mell'!E110</f>
        <v>0</v>
      </c>
    </row>
    <row r="111" spans="1:5" ht="12" customHeight="1">
      <c r="A111" s="12" t="s">
        <v>352</v>
      </c>
      <c r="B111" s="149" t="s">
        <v>359</v>
      </c>
      <c r="C111" s="314">
        <f>'1.1.sz.mell '!C111+'1.2.sz.mell '!C111+'1.3.sz.mell'!C111</f>
        <v>0</v>
      </c>
      <c r="D111" s="314">
        <f>'1.1.sz.mell '!D111+'1.2.sz.mell '!D111+'1.3.sz.mell'!D111</f>
        <v>0</v>
      </c>
      <c r="E111" s="314">
        <f>'1.1.sz.mell '!E111+'1.2.sz.mell '!E111+'1.3.sz.mell'!E111</f>
        <v>0</v>
      </c>
    </row>
    <row r="112" spans="1:5" ht="12" customHeight="1">
      <c r="A112" s="13" t="s">
        <v>442</v>
      </c>
      <c r="B112" s="149" t="s">
        <v>360</v>
      </c>
      <c r="C112" s="314">
        <f>'1.1.sz.mell '!C112+'1.2.sz.mell '!C112+'1.3.sz.mell'!C112</f>
        <v>0</v>
      </c>
      <c r="D112" s="314">
        <f>'1.1.sz.mell '!D112+'1.2.sz.mell '!D112+'1.3.sz.mell'!D112</f>
        <v>0</v>
      </c>
      <c r="E112" s="314">
        <f>'1.1.sz.mell '!E112+'1.2.sz.mell '!E112+'1.3.sz.mell'!E112</f>
        <v>0</v>
      </c>
    </row>
    <row r="113" spans="1:5" ht="12" customHeight="1">
      <c r="A113" s="15" t="s">
        <v>443</v>
      </c>
      <c r="B113" s="149" t="s">
        <v>361</v>
      </c>
      <c r="C113" s="314">
        <f>'1.1.sz.mell '!C113+'1.2.sz.mell '!C113+'1.3.sz.mell'!C113</f>
        <v>1055000</v>
      </c>
      <c r="D113" s="314">
        <f>'1.1.sz.mell '!D113+'1.2.sz.mell '!D113+'1.3.sz.mell'!D113</f>
        <v>0</v>
      </c>
      <c r="E113" s="314">
        <f>'1.1.sz.mell '!E113+'1.2.sz.mell '!E113+'1.3.sz.mell'!E113</f>
        <v>1055000</v>
      </c>
    </row>
    <row r="114" spans="1:5" ht="12" customHeight="1">
      <c r="A114" s="13" t="s">
        <v>447</v>
      </c>
      <c r="B114" s="10" t="s">
        <v>51</v>
      </c>
      <c r="C114" s="312">
        <f>'1.1.sz.mell '!C114+'1.2.sz.mell '!C114+'1.3.sz.mell'!C114</f>
        <v>25663935</v>
      </c>
      <c r="D114" s="312">
        <f>'1.1.sz.mell '!D114+'1.2.sz.mell '!D114+'1.3.sz.mell'!D114</f>
        <v>-3415837</v>
      </c>
      <c r="E114" s="312">
        <f>'1.1.sz.mell '!E114+'1.2.sz.mell '!E114+'1.3.sz.mell'!E114</f>
        <v>22248098</v>
      </c>
    </row>
    <row r="115" spans="1:5" ht="12" customHeight="1">
      <c r="A115" s="13" t="s">
        <v>448</v>
      </c>
      <c r="B115" s="7" t="s">
        <v>450</v>
      </c>
      <c r="C115" s="588">
        <f>'1.1.sz.mell '!C115+'1.2.sz.mell '!C115+'1.3.sz.mell'!C115</f>
        <v>2317000</v>
      </c>
      <c r="D115" s="588">
        <f>'1.1.sz.mell '!D115+'1.2.sz.mell '!D115+'1.3.sz.mell'!D115</f>
        <v>-1110446</v>
      </c>
      <c r="E115" s="588">
        <f>'1.1.sz.mell '!E115+'1.2.sz.mell '!E115+'1.3.sz.mell'!E115</f>
        <v>1206554</v>
      </c>
    </row>
    <row r="116" spans="1:5" ht="12" customHeight="1" thickBot="1">
      <c r="A116" s="17" t="s">
        <v>449</v>
      </c>
      <c r="B116" s="504" t="s">
        <v>451</v>
      </c>
      <c r="C116" s="318">
        <f>'1.1.sz.mell '!C116+'1.2.sz.mell '!C116+'1.3.sz.mell'!C116</f>
        <v>23346935</v>
      </c>
      <c r="D116" s="318">
        <f>'1.1.sz.mell '!D116+'1.2.sz.mell '!D116+'1.3.sz.mell'!D116</f>
        <v>-2305391</v>
      </c>
      <c r="E116" s="318">
        <f>'1.1.sz.mell '!E116+'1.2.sz.mell '!E116+'1.3.sz.mell'!E116</f>
        <v>21041544</v>
      </c>
    </row>
    <row r="117" spans="1:5" ht="12" customHeight="1" thickBot="1">
      <c r="A117" s="501" t="s">
        <v>20</v>
      </c>
      <c r="B117" s="502" t="s">
        <v>362</v>
      </c>
      <c r="C117" s="311">
        <f>'1.1.sz.mell '!C117+'1.2.sz.mell '!C117+'1.3.sz.mell'!C117</f>
        <v>60424093</v>
      </c>
      <c r="D117" s="311">
        <f>'1.1.sz.mell '!D117+'1.2.sz.mell '!D117+'1.3.sz.mell'!D117</f>
        <v>16836973</v>
      </c>
      <c r="E117" s="311">
        <f>'1.1.sz.mell '!E117+'1.2.sz.mell '!E117+'1.3.sz.mell'!E117</f>
        <v>77261066</v>
      </c>
    </row>
    <row r="118" spans="1:5" ht="12" customHeight="1">
      <c r="A118" s="14" t="s">
        <v>105</v>
      </c>
      <c r="B118" s="7" t="s">
        <v>231</v>
      </c>
      <c r="C118" s="311">
        <f>'1.1.sz.mell '!C118+'1.2.sz.mell '!C118+'1.3.sz.mell'!C118</f>
        <v>60424093</v>
      </c>
      <c r="D118" s="311">
        <f>'1.1.sz.mell '!D118+'1.2.sz.mell '!D118+'1.3.sz.mell'!D118</f>
        <v>200008</v>
      </c>
      <c r="E118" s="311">
        <f>'1.1.sz.mell '!E118+'1.2.sz.mell '!E118+'1.3.sz.mell'!E118</f>
        <v>60624101</v>
      </c>
    </row>
    <row r="119" spans="1:5" ht="12" customHeight="1">
      <c r="A119" s="14" t="s">
        <v>106</v>
      </c>
      <c r="B119" s="11" t="s">
        <v>366</v>
      </c>
      <c r="C119" s="312">
        <f>'1.1.sz.mell '!C119+'1.2.sz.mell '!C119+'1.3.sz.mell'!C119</f>
        <v>60124093</v>
      </c>
      <c r="D119" s="312">
        <f>'1.1.sz.mell '!D119+'1.2.sz.mell '!D119+'1.3.sz.mell'!D119</f>
        <v>8</v>
      </c>
      <c r="E119" s="312">
        <f>'1.1.sz.mell '!E119+'1.2.sz.mell '!E119+'1.3.sz.mell'!E119</f>
        <v>60124101</v>
      </c>
    </row>
    <row r="120" spans="1:5" ht="12" customHeight="1">
      <c r="A120" s="14" t="s">
        <v>107</v>
      </c>
      <c r="B120" s="11" t="s">
        <v>186</v>
      </c>
      <c r="C120" s="312">
        <f>'1.1.sz.mell '!C120+'1.2.sz.mell '!C120+'1.3.sz.mell'!C120</f>
        <v>0</v>
      </c>
      <c r="D120" s="312">
        <f>'1.1.sz.mell '!D120+'1.2.sz.mell '!D120+'1.3.sz.mell'!D120</f>
        <v>16282480</v>
      </c>
      <c r="E120" s="312">
        <f>'1.1.sz.mell '!E120+'1.2.sz.mell '!E120+'1.3.sz.mell'!E120</f>
        <v>16282480</v>
      </c>
    </row>
    <row r="121" spans="1:5" ht="12" customHeight="1">
      <c r="A121" s="14" t="s">
        <v>108</v>
      </c>
      <c r="B121" s="11" t="s">
        <v>367</v>
      </c>
      <c r="C121" s="588">
        <f>'1.1.sz.mell '!C121+'1.2.sz.mell '!C121+'1.3.sz.mell'!C121</f>
        <v>0</v>
      </c>
      <c r="D121" s="588">
        <f>'1.1.sz.mell '!D121+'1.2.sz.mell '!D121+'1.3.sz.mell'!D121</f>
        <v>16282480</v>
      </c>
      <c r="E121" s="588">
        <f>'1.1.sz.mell '!E121+'1.2.sz.mell '!E121+'1.3.sz.mell'!E121</f>
        <v>16282480</v>
      </c>
    </row>
    <row r="122" spans="1:5" ht="12" customHeight="1">
      <c r="A122" s="14" t="s">
        <v>109</v>
      </c>
      <c r="B122" s="307" t="s">
        <v>581</v>
      </c>
      <c r="C122" s="314">
        <f>'1.1.sz.mell '!C122+'1.2.sz.mell '!C122+'1.3.sz.mell'!C122</f>
        <v>0</v>
      </c>
      <c r="D122" s="314">
        <f>'1.1.sz.mell '!D122+'1.2.sz.mell '!D122+'1.3.sz.mell'!D122</f>
        <v>354485</v>
      </c>
      <c r="E122" s="314">
        <f>'1.1.sz.mell '!E122+'1.2.sz.mell '!E122+'1.3.sz.mell'!E122</f>
        <v>354485</v>
      </c>
    </row>
    <row r="123" spans="1:5" ht="12" customHeight="1">
      <c r="A123" s="14" t="s">
        <v>117</v>
      </c>
      <c r="B123" s="306" t="s">
        <v>432</v>
      </c>
      <c r="C123" s="312">
        <f>'1.1.sz.mell '!C123+'1.2.sz.mell '!C123+'1.3.sz.mell'!C123</f>
        <v>0</v>
      </c>
      <c r="D123" s="312">
        <f>'1.1.sz.mell '!D123+'1.2.sz.mell '!D123+'1.3.sz.mell'!D123</f>
        <v>0</v>
      </c>
      <c r="E123" s="312">
        <f>'1.1.sz.mell '!E123+'1.2.sz.mell '!E123+'1.3.sz.mell'!E123</f>
        <v>0</v>
      </c>
    </row>
    <row r="124" spans="1:5" ht="12" customHeight="1">
      <c r="A124" s="14" t="s">
        <v>119</v>
      </c>
      <c r="B124" s="432" t="s">
        <v>372</v>
      </c>
      <c r="C124" s="588">
        <f>'1.1.sz.mell '!C124+'1.2.sz.mell '!C124+'1.3.sz.mell'!C124</f>
        <v>0</v>
      </c>
      <c r="D124" s="588">
        <f>'1.1.sz.mell '!D124+'1.2.sz.mell '!D124+'1.3.sz.mell'!D124</f>
        <v>0</v>
      </c>
      <c r="E124" s="588">
        <f>'1.1.sz.mell '!E124+'1.2.sz.mell '!E124+'1.3.sz.mell'!E124</f>
        <v>0</v>
      </c>
    </row>
    <row r="125" spans="1:5" ht="15.75">
      <c r="A125" s="14" t="s">
        <v>187</v>
      </c>
      <c r="B125" s="148" t="s">
        <v>355</v>
      </c>
      <c r="C125" s="312">
        <f>'1.1.sz.mell '!C125+'1.2.sz.mell '!C125+'1.3.sz.mell'!C125</f>
        <v>0</v>
      </c>
      <c r="D125" s="312">
        <f>'1.1.sz.mell '!D125+'1.2.sz.mell '!D125+'1.3.sz.mell'!D125</f>
        <v>0</v>
      </c>
      <c r="E125" s="312">
        <f>'1.1.sz.mell '!E125+'1.2.sz.mell '!E125+'1.3.sz.mell'!E125</f>
        <v>0</v>
      </c>
    </row>
    <row r="126" spans="1:5" ht="12" customHeight="1">
      <c r="A126" s="14" t="s">
        <v>188</v>
      </c>
      <c r="B126" s="148" t="s">
        <v>371</v>
      </c>
      <c r="C126" s="312">
        <f>'1.1.sz.mell '!C126+'1.2.sz.mell '!C126+'1.3.sz.mell'!C126</f>
        <v>0</v>
      </c>
      <c r="D126" s="312">
        <f>'1.1.sz.mell '!D126+'1.2.sz.mell '!D126+'1.3.sz.mell'!D126</f>
        <v>0</v>
      </c>
      <c r="E126" s="312">
        <f>'1.1.sz.mell '!E126+'1.2.sz.mell '!E126+'1.3.sz.mell'!E126</f>
        <v>0</v>
      </c>
    </row>
    <row r="127" spans="1:5" ht="12" customHeight="1">
      <c r="A127" s="14" t="s">
        <v>189</v>
      </c>
      <c r="B127" s="148" t="s">
        <v>370</v>
      </c>
      <c r="C127" s="312">
        <f>'1.1.sz.mell '!C127+'1.2.sz.mell '!C127+'1.3.sz.mell'!C127</f>
        <v>0</v>
      </c>
      <c r="D127" s="312">
        <f>'1.1.sz.mell '!D127+'1.2.sz.mell '!D127+'1.3.sz.mell'!D127</f>
        <v>0</v>
      </c>
      <c r="E127" s="312">
        <f>'1.1.sz.mell '!E127+'1.2.sz.mell '!E127+'1.3.sz.mell'!E127</f>
        <v>0</v>
      </c>
    </row>
    <row r="128" spans="1:5" ht="12" customHeight="1">
      <c r="A128" s="14" t="s">
        <v>363</v>
      </c>
      <c r="B128" s="148" t="s">
        <v>358</v>
      </c>
      <c r="C128" s="312">
        <f>'1.1.sz.mell '!C128+'1.2.sz.mell '!C128+'1.3.sz.mell'!C128</f>
        <v>0</v>
      </c>
      <c r="D128" s="312">
        <f>'1.1.sz.mell '!D128+'1.2.sz.mell '!D128+'1.3.sz.mell'!D128</f>
        <v>0</v>
      </c>
      <c r="E128" s="312">
        <f>'1.1.sz.mell '!E128+'1.2.sz.mell '!E128+'1.3.sz.mell'!E128</f>
        <v>0</v>
      </c>
    </row>
    <row r="129" spans="1:5" ht="12" customHeight="1">
      <c r="A129" s="14" t="s">
        <v>364</v>
      </c>
      <c r="B129" s="148" t="s">
        <v>369</v>
      </c>
      <c r="C129" s="312">
        <f>'1.1.sz.mell '!C129+'1.2.sz.mell '!C129+'1.3.sz.mell'!C129</f>
        <v>0</v>
      </c>
      <c r="D129" s="312">
        <f>'1.1.sz.mell '!D129+'1.2.sz.mell '!D129+'1.3.sz.mell'!D129</f>
        <v>0</v>
      </c>
      <c r="E129" s="312">
        <f>'1.1.sz.mell '!E129+'1.2.sz.mell '!E129+'1.3.sz.mell'!E129</f>
        <v>0</v>
      </c>
    </row>
    <row r="130" spans="1:5" ht="16.5" thickBot="1">
      <c r="A130" s="12" t="s">
        <v>365</v>
      </c>
      <c r="B130" s="148" t="s">
        <v>368</v>
      </c>
      <c r="C130" s="313">
        <f>'1.1.sz.mell '!C130+'1.2.sz.mell '!C130+'1.3.sz.mell'!C130</f>
        <v>0</v>
      </c>
      <c r="D130" s="313">
        <f>D122</f>
        <v>354485</v>
      </c>
      <c r="E130" s="313">
        <f>'1.1.sz.mell '!E130+'1.2.sz.mell '!E130+'1.3.sz.mell'!E130</f>
        <v>354485</v>
      </c>
    </row>
    <row r="131" spans="1:5" ht="12" customHeight="1" thickBot="1">
      <c r="A131" s="19" t="s">
        <v>21</v>
      </c>
      <c r="B131" s="129" t="s">
        <v>452</v>
      </c>
      <c r="C131" s="311">
        <f>'1.1.sz.mell '!C131+'1.2.sz.mell '!C131+'1.3.sz.mell'!C131</f>
        <v>136877210</v>
      </c>
      <c r="D131" s="311">
        <f>'1.1.sz.mell '!D131+'1.2.sz.mell '!D131+'1.3.sz.mell'!D131</f>
        <v>24115919</v>
      </c>
      <c r="E131" s="311">
        <f>'1.1.sz.mell '!E131+'1.2.sz.mell '!E131+'1.3.sz.mell'!E131</f>
        <v>160993129</v>
      </c>
    </row>
    <row r="132" spans="1:5" ht="12" customHeight="1" thickBot="1">
      <c r="A132" s="19" t="s">
        <v>22</v>
      </c>
      <c r="B132" s="129" t="s">
        <v>453</v>
      </c>
      <c r="C132" s="311">
        <f>'1.1.sz.mell '!C132+'1.2.sz.mell '!C132+'1.3.sz.mell'!C132</f>
        <v>0</v>
      </c>
      <c r="D132" s="311">
        <f>'1.1.sz.mell '!D132+'1.2.sz.mell '!D132+'1.3.sz.mell'!D132</f>
        <v>0</v>
      </c>
      <c r="E132" s="311">
        <f>'1.1.sz.mell '!E132+'1.2.sz.mell '!E132+'1.3.sz.mell'!E132</f>
        <v>0</v>
      </c>
    </row>
    <row r="133" spans="1:5" ht="12" customHeight="1">
      <c r="A133" s="14" t="s">
        <v>270</v>
      </c>
      <c r="B133" s="11" t="s">
        <v>460</v>
      </c>
      <c r="C133" s="311">
        <f>'1.1.sz.mell '!C133+'1.2.sz.mell '!C133+'1.3.sz.mell'!C133</f>
        <v>0</v>
      </c>
      <c r="D133" s="311">
        <f>'1.1.sz.mell '!D133+'1.2.sz.mell '!D133+'1.3.sz.mell'!D133</f>
        <v>0</v>
      </c>
      <c r="E133" s="311">
        <f>'1.1.sz.mell '!E133+'1.2.sz.mell '!E133+'1.3.sz.mell'!E133</f>
        <v>0</v>
      </c>
    </row>
    <row r="134" spans="1:5" ht="12" customHeight="1">
      <c r="A134" s="14" t="s">
        <v>271</v>
      </c>
      <c r="B134" s="11" t="s">
        <v>461</v>
      </c>
      <c r="C134" s="312">
        <f>'1.1.sz.mell '!C134+'1.2.sz.mell '!C134+'1.3.sz.mell'!C134</f>
        <v>0</v>
      </c>
      <c r="D134" s="312">
        <f>'1.1.sz.mell '!D134+'1.2.sz.mell '!D134+'1.3.sz.mell'!D134</f>
        <v>0</v>
      </c>
      <c r="E134" s="312">
        <f>'1.1.sz.mell '!E134+'1.2.sz.mell '!E134+'1.3.sz.mell'!E134</f>
        <v>0</v>
      </c>
    </row>
    <row r="135" spans="1:5" ht="12" customHeight="1" thickBot="1">
      <c r="A135" s="12" t="s">
        <v>272</v>
      </c>
      <c r="B135" s="11" t="s">
        <v>462</v>
      </c>
      <c r="C135" s="313">
        <f>'1.1.sz.mell '!C135+'1.2.sz.mell '!C135+'1.3.sz.mell'!C135</f>
        <v>0</v>
      </c>
      <c r="D135" s="313">
        <f>'1.1.sz.mell '!D135+'1.2.sz.mell '!D135+'1.3.sz.mell'!D135</f>
        <v>0</v>
      </c>
      <c r="E135" s="313">
        <f>'1.1.sz.mell '!E135+'1.2.sz.mell '!E135+'1.3.sz.mell'!E135</f>
        <v>0</v>
      </c>
    </row>
    <row r="136" spans="1:5" ht="12" customHeight="1" thickBot="1">
      <c r="A136" s="19" t="s">
        <v>23</v>
      </c>
      <c r="B136" s="129" t="s">
        <v>454</v>
      </c>
      <c r="C136" s="311">
        <f>'1.1.sz.mell '!C136+'1.2.sz.mell '!C136+'1.3.sz.mell'!C136</f>
        <v>0</v>
      </c>
      <c r="D136" s="311">
        <f>'1.1.sz.mell '!D136+'1.2.sz.mell '!D136+'1.3.sz.mell'!D136</f>
        <v>0</v>
      </c>
      <c r="E136" s="311">
        <f>'1.1.sz.mell '!E136+'1.2.sz.mell '!E136+'1.3.sz.mell'!E136</f>
        <v>0</v>
      </c>
    </row>
    <row r="137" spans="1:5" ht="12" customHeight="1">
      <c r="A137" s="14" t="s">
        <v>92</v>
      </c>
      <c r="B137" s="8" t="s">
        <v>463</v>
      </c>
      <c r="C137" s="311">
        <f>'1.1.sz.mell '!C137+'1.2.sz.mell '!C137+'1.3.sz.mell'!C137</f>
        <v>0</v>
      </c>
      <c r="D137" s="311">
        <f>'1.1.sz.mell '!D137+'1.2.sz.mell '!D137+'1.3.sz.mell'!D137</f>
        <v>0</v>
      </c>
      <c r="E137" s="311">
        <f>'1.1.sz.mell '!E137+'1.2.sz.mell '!E137+'1.3.sz.mell'!E137</f>
        <v>0</v>
      </c>
    </row>
    <row r="138" spans="1:5" ht="12" customHeight="1">
      <c r="A138" s="14" t="s">
        <v>93</v>
      </c>
      <c r="B138" s="8" t="s">
        <v>455</v>
      </c>
      <c r="C138" s="312">
        <f>'1.1.sz.mell '!C138+'1.2.sz.mell '!C138+'1.3.sz.mell'!C138</f>
        <v>0</v>
      </c>
      <c r="D138" s="312">
        <f>'1.1.sz.mell '!D138+'1.2.sz.mell '!D138+'1.3.sz.mell'!D138</f>
        <v>0</v>
      </c>
      <c r="E138" s="312">
        <f>'1.1.sz.mell '!E138+'1.2.sz.mell '!E138+'1.3.sz.mell'!E138</f>
        <v>0</v>
      </c>
    </row>
    <row r="139" spans="1:5" ht="12" customHeight="1">
      <c r="A139" s="14" t="s">
        <v>94</v>
      </c>
      <c r="B139" s="8" t="s">
        <v>456</v>
      </c>
      <c r="C139" s="588">
        <f>'1.1.sz.mell '!C139+'1.2.sz.mell '!C139+'1.3.sz.mell'!C139</f>
        <v>0</v>
      </c>
      <c r="D139" s="588">
        <f>'1.1.sz.mell '!D139+'1.2.sz.mell '!D139+'1.3.sz.mell'!D139</f>
        <v>0</v>
      </c>
      <c r="E139" s="588">
        <f>'1.1.sz.mell '!E139+'1.2.sz.mell '!E139+'1.3.sz.mell'!E139</f>
        <v>0</v>
      </c>
    </row>
    <row r="140" spans="1:5" ht="12" customHeight="1">
      <c r="A140" s="14" t="s">
        <v>174</v>
      </c>
      <c r="B140" s="8" t="s">
        <v>457</v>
      </c>
      <c r="C140" s="312">
        <f>'1.1.sz.mell '!C140+'1.2.sz.mell '!C140+'1.3.sz.mell'!C140</f>
        <v>0</v>
      </c>
      <c r="D140" s="312">
        <f>'1.1.sz.mell '!D140+'1.2.sz.mell '!D140+'1.3.sz.mell'!D140</f>
        <v>0</v>
      </c>
      <c r="E140" s="312">
        <f>'1.1.sz.mell '!E140+'1.2.sz.mell '!E140+'1.3.sz.mell'!E140</f>
        <v>0</v>
      </c>
    </row>
    <row r="141" spans="1:5" ht="12" customHeight="1">
      <c r="A141" s="14" t="s">
        <v>175</v>
      </c>
      <c r="B141" s="8" t="s">
        <v>458</v>
      </c>
      <c r="C141" s="588">
        <f>'1.1.sz.mell '!C141+'1.2.sz.mell '!C141+'1.3.sz.mell'!C141</f>
        <v>0</v>
      </c>
      <c r="D141" s="588">
        <f>'1.1.sz.mell '!D141+'1.2.sz.mell '!D141+'1.3.sz.mell'!D141</f>
        <v>0</v>
      </c>
      <c r="E141" s="588">
        <f>'1.1.sz.mell '!E141+'1.2.sz.mell '!E141+'1.3.sz.mell'!E141</f>
        <v>0</v>
      </c>
    </row>
    <row r="142" spans="1:5" ht="12" customHeight="1" thickBot="1">
      <c r="A142" s="12" t="s">
        <v>176</v>
      </c>
      <c r="B142" s="8" t="s">
        <v>459</v>
      </c>
      <c r="C142" s="318">
        <f>'1.1.sz.mell '!C142+'1.2.sz.mell '!C142+'1.3.sz.mell'!C142</f>
        <v>0</v>
      </c>
      <c r="D142" s="318">
        <f>'1.1.sz.mell '!D142+'1.2.sz.mell '!D142+'1.3.sz.mell'!D142</f>
        <v>0</v>
      </c>
      <c r="E142" s="318">
        <f>'1.1.sz.mell '!E142+'1.2.sz.mell '!E142+'1.3.sz.mell'!E142</f>
        <v>0</v>
      </c>
    </row>
    <row r="143" spans="1:5" ht="12" customHeight="1" thickBot="1">
      <c r="A143" s="19" t="s">
        <v>24</v>
      </c>
      <c r="B143" s="129" t="s">
        <v>467</v>
      </c>
      <c r="C143" s="311">
        <f>'1.1.sz.mell '!C143+'1.2.sz.mell '!C143+'1.3.sz.mell'!C143</f>
        <v>1075926</v>
      </c>
      <c r="D143" s="311">
        <f>'1.1.sz.mell '!D143+'1.2.sz.mell '!D143+'1.3.sz.mell'!D143</f>
        <v>0</v>
      </c>
      <c r="E143" s="311">
        <f>'1.1.sz.mell '!E143+'1.2.sz.mell '!E143+'1.3.sz.mell'!E143</f>
        <v>1075926</v>
      </c>
    </row>
    <row r="144" spans="1:5" ht="12" customHeight="1">
      <c r="A144" s="14" t="s">
        <v>95</v>
      </c>
      <c r="B144" s="8" t="s">
        <v>373</v>
      </c>
      <c r="C144" s="590">
        <f>'1.1.sz.mell '!C144+'1.2.sz.mell '!C144+'1.3.sz.mell'!C144</f>
        <v>0</v>
      </c>
      <c r="D144" s="590">
        <f>'1.1.sz.mell '!D144+'1.2.sz.mell '!D144+'1.3.sz.mell'!D144</f>
        <v>0</v>
      </c>
      <c r="E144" s="590">
        <f>'1.1.sz.mell '!E144+'1.2.sz.mell '!E144+'1.3.sz.mell'!E144</f>
        <v>0</v>
      </c>
    </row>
    <row r="145" spans="1:5" ht="12" customHeight="1">
      <c r="A145" s="14" t="s">
        <v>96</v>
      </c>
      <c r="B145" s="8" t="s">
        <v>374</v>
      </c>
      <c r="C145" s="314">
        <f>'1.1.sz.mell '!C145+'1.2.sz.mell '!C145+'1.3.sz.mell'!C145</f>
        <v>1075926</v>
      </c>
      <c r="D145" s="314">
        <f>'1.1.sz.mell '!D145+'1.2.sz.mell '!D145+'1.3.sz.mell'!D145</f>
        <v>0</v>
      </c>
      <c r="E145" s="314">
        <f>'1.1.sz.mell '!E145+'1.2.sz.mell '!E145+'1.3.sz.mell'!E145</f>
        <v>1075926</v>
      </c>
    </row>
    <row r="146" spans="1:5" ht="12" customHeight="1">
      <c r="A146" s="14" t="s">
        <v>290</v>
      </c>
      <c r="B146" s="8" t="s">
        <v>468</v>
      </c>
      <c r="C146" s="314">
        <f>'1.1.sz.mell '!C146+'1.2.sz.mell '!C146+'1.3.sz.mell'!C146</f>
        <v>0</v>
      </c>
      <c r="D146" s="314">
        <f>'1.1.sz.mell '!D146+'1.2.sz.mell '!D146+'1.3.sz.mell'!D146</f>
        <v>0</v>
      </c>
      <c r="E146" s="314">
        <f>'1.1.sz.mell '!E146+'1.2.sz.mell '!E146+'1.3.sz.mell'!E146</f>
        <v>0</v>
      </c>
    </row>
    <row r="147" spans="1:5" ht="12" customHeight="1" thickBot="1">
      <c r="A147" s="12" t="s">
        <v>291</v>
      </c>
      <c r="B147" s="6" t="s">
        <v>393</v>
      </c>
      <c r="C147" s="318">
        <f>'1.1.sz.mell '!C147+'1.2.sz.mell '!C147+'1.3.sz.mell'!C147</f>
        <v>0</v>
      </c>
      <c r="D147" s="318">
        <f>'1.1.sz.mell '!D147+'1.2.sz.mell '!D147+'1.3.sz.mell'!D147</f>
        <v>0</v>
      </c>
      <c r="E147" s="318">
        <f>'1.1.sz.mell '!E147+'1.2.sz.mell '!E147+'1.3.sz.mell'!E147</f>
        <v>0</v>
      </c>
    </row>
    <row r="148" spans="1:5" ht="12" customHeight="1" thickBot="1">
      <c r="A148" s="19" t="s">
        <v>25</v>
      </c>
      <c r="B148" s="129" t="s">
        <v>469</v>
      </c>
      <c r="C148" s="311">
        <f>'1.1.sz.mell '!C148+'1.2.sz.mell '!C148+'1.3.sz.mell'!C148</f>
        <v>0</v>
      </c>
      <c r="D148" s="311">
        <f>'1.1.sz.mell '!D148+'1.2.sz.mell '!D148+'1.3.sz.mell'!D148</f>
        <v>0</v>
      </c>
      <c r="E148" s="311">
        <f>'1.1.sz.mell '!E148+'1.2.sz.mell '!E148+'1.3.sz.mell'!E148</f>
        <v>0</v>
      </c>
    </row>
    <row r="149" spans="1:5" ht="12" customHeight="1">
      <c r="A149" s="14" t="s">
        <v>97</v>
      </c>
      <c r="B149" s="8" t="s">
        <v>464</v>
      </c>
      <c r="C149" s="311">
        <f>'1.1.sz.mell '!C149+'1.2.sz.mell '!C149+'1.3.sz.mell'!C149</f>
        <v>0</v>
      </c>
      <c r="D149" s="311">
        <f>'1.1.sz.mell '!D149+'1.2.sz.mell '!D149+'1.3.sz.mell'!D149</f>
        <v>0</v>
      </c>
      <c r="E149" s="311">
        <f>'1.1.sz.mell '!E149+'1.2.sz.mell '!E149+'1.3.sz.mell'!E149</f>
        <v>0</v>
      </c>
    </row>
    <row r="150" spans="1:5" ht="12" customHeight="1">
      <c r="A150" s="14" t="s">
        <v>98</v>
      </c>
      <c r="B150" s="8" t="s">
        <v>471</v>
      </c>
      <c r="C150" s="588">
        <f>'1.1.sz.mell '!C150+'1.2.sz.mell '!C150+'1.3.sz.mell'!C150</f>
        <v>0</v>
      </c>
      <c r="D150" s="588">
        <f>'1.1.sz.mell '!D150+'1.2.sz.mell '!D150+'1.3.sz.mell'!D150</f>
        <v>0</v>
      </c>
      <c r="E150" s="588">
        <f>'1.1.sz.mell '!E150+'1.2.sz.mell '!E150+'1.3.sz.mell'!E150</f>
        <v>0</v>
      </c>
    </row>
    <row r="151" spans="1:5" ht="12" customHeight="1">
      <c r="A151" s="14" t="s">
        <v>302</v>
      </c>
      <c r="B151" s="8" t="s">
        <v>466</v>
      </c>
      <c r="C151" s="314">
        <f>'1.1.sz.mell '!C151+'1.2.sz.mell '!C151+'1.3.sz.mell'!C151</f>
        <v>0</v>
      </c>
      <c r="D151" s="314">
        <f>'1.1.sz.mell '!D151+'1.2.sz.mell '!D151+'1.3.sz.mell'!D151</f>
        <v>0</v>
      </c>
      <c r="E151" s="314">
        <f>'1.1.sz.mell '!E151+'1.2.sz.mell '!E151+'1.3.sz.mell'!E151</f>
        <v>0</v>
      </c>
    </row>
    <row r="152" spans="1:5" ht="12" customHeight="1">
      <c r="A152" s="14" t="s">
        <v>303</v>
      </c>
      <c r="B152" s="8" t="s">
        <v>472</v>
      </c>
      <c r="C152" s="314">
        <f>'1.1.sz.mell '!C152+'1.2.sz.mell '!C152+'1.3.sz.mell'!C152</f>
        <v>0</v>
      </c>
      <c r="D152" s="314">
        <f>'1.1.sz.mell '!D152+'1.2.sz.mell '!D152+'1.3.sz.mell'!D152</f>
        <v>0</v>
      </c>
      <c r="E152" s="314">
        <f>'1.1.sz.mell '!E152+'1.2.sz.mell '!E152+'1.3.sz.mell'!E152</f>
        <v>0</v>
      </c>
    </row>
    <row r="153" spans="1:5" ht="12" customHeight="1" thickBot="1">
      <c r="A153" s="14" t="s">
        <v>470</v>
      </c>
      <c r="B153" s="8" t="s">
        <v>473</v>
      </c>
      <c r="C153" s="318">
        <f>'1.1.sz.mell '!C153+'1.2.sz.mell '!C153+'1.3.sz.mell'!C153</f>
        <v>0</v>
      </c>
      <c r="D153" s="318">
        <f>'1.1.sz.mell '!D153+'1.2.sz.mell '!D153+'1.3.sz.mell'!D153</f>
        <v>0</v>
      </c>
      <c r="E153" s="318">
        <f>'1.1.sz.mell '!E153+'1.2.sz.mell '!E153+'1.3.sz.mell'!E153</f>
        <v>0</v>
      </c>
    </row>
    <row r="154" spans="1:5" ht="12" customHeight="1" thickBot="1">
      <c r="A154" s="19" t="s">
        <v>26</v>
      </c>
      <c r="B154" s="129" t="s">
        <v>474</v>
      </c>
      <c r="C154" s="311">
        <f>'1.1.sz.mell '!C154+'1.2.sz.mell '!C154+'1.3.sz.mell'!C154</f>
        <v>0</v>
      </c>
      <c r="D154" s="311">
        <f>'1.1.sz.mell '!D154+'1.2.sz.mell '!D154+'1.3.sz.mell'!D154</f>
        <v>0</v>
      </c>
      <c r="E154" s="311">
        <f>'1.1.sz.mell '!E154+'1.2.sz.mell '!E154+'1.3.sz.mell'!E154</f>
        <v>0</v>
      </c>
    </row>
    <row r="155" spans="1:5" ht="12" customHeight="1" thickBot="1">
      <c r="A155" s="19" t="s">
        <v>27</v>
      </c>
      <c r="B155" s="129" t="s">
        <v>475</v>
      </c>
      <c r="C155" s="311">
        <f>'1.1.sz.mell '!C155+'1.2.sz.mell '!C155+'1.3.sz.mell'!C155</f>
        <v>0</v>
      </c>
      <c r="D155" s="311">
        <f>'1.1.sz.mell '!D155+'1.2.sz.mell '!D155+'1.3.sz.mell'!D155</f>
        <v>0</v>
      </c>
      <c r="E155" s="311">
        <f>'1.1.sz.mell '!E155+'1.2.sz.mell '!E155+'1.3.sz.mell'!E155</f>
        <v>0</v>
      </c>
    </row>
    <row r="156" spans="1:9" ht="15" customHeight="1" thickBot="1">
      <c r="A156" s="19" t="s">
        <v>28</v>
      </c>
      <c r="B156" s="129" t="s">
        <v>477</v>
      </c>
      <c r="C156" s="311">
        <f>'1.1.sz.mell '!C156+'1.2.sz.mell '!C156+'1.3.sz.mell'!C156</f>
        <v>1075926</v>
      </c>
      <c r="D156" s="311">
        <f>'1.1.sz.mell '!D156+'1.2.sz.mell '!D156+'1.3.sz.mell'!D156</f>
        <v>0</v>
      </c>
      <c r="E156" s="311">
        <f>'1.1.sz.mell '!E156+'1.2.sz.mell '!E156+'1.3.sz.mell'!E156</f>
        <v>1075926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621" t="s">
        <v>476</v>
      </c>
      <c r="C157" s="619">
        <f>'1.1.sz.mell '!C157+'1.2.sz.mell '!C157+'1.3.sz.mell'!C157</f>
        <v>137953136</v>
      </c>
      <c r="D157" s="619">
        <f>'1.1.sz.mell '!D157+'1.2.sz.mell '!D157+'1.3.sz.mell'!D157</f>
        <v>24115919</v>
      </c>
      <c r="E157" s="619">
        <f>'1.1.sz.mell '!E157+'1.2.sz.mell '!E157+'1.3.sz.mell'!E157</f>
        <v>162069055</v>
      </c>
    </row>
    <row r="158" ht="7.5" customHeight="1"/>
    <row r="159" spans="1:5" ht="15.75">
      <c r="A159" s="649" t="s">
        <v>375</v>
      </c>
      <c r="B159" s="649"/>
      <c r="C159" s="649"/>
      <c r="D159" s="649"/>
      <c r="E159" s="649"/>
    </row>
    <row r="160" spans="1:5" ht="15" customHeight="1" thickBot="1">
      <c r="A160" s="642" t="s">
        <v>153</v>
      </c>
      <c r="B160" s="642"/>
      <c r="C160" s="644" t="str">
        <f>C93</f>
        <v>Forintban!</v>
      </c>
      <c r="D160" s="644"/>
      <c r="E160" s="644"/>
    </row>
    <row r="161" spans="1:5" ht="13.5" customHeight="1" thickBot="1">
      <c r="A161" s="19">
        <v>1</v>
      </c>
      <c r="B161" s="26" t="s">
        <v>478</v>
      </c>
      <c r="C161" s="310">
        <f>+C65-C131</f>
        <v>-89355821</v>
      </c>
      <c r="D161" s="310">
        <f>+D65-D131</f>
        <v>0</v>
      </c>
      <c r="E161" s="310">
        <f>+E65-E131</f>
        <v>-89355821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89355821</v>
      </c>
      <c r="D162" s="310">
        <f>+D89-D156</f>
        <v>0</v>
      </c>
      <c r="E162" s="310">
        <f>+E89-E156</f>
        <v>89355821</v>
      </c>
    </row>
    <row r="163" ht="15.75">
      <c r="E163" s="640">
        <f>E90-E157</f>
        <v>0</v>
      </c>
    </row>
  </sheetData>
  <sheetProtection/>
  <mergeCells count="13">
    <mergeCell ref="A1:B1"/>
    <mergeCell ref="C1:E1"/>
    <mergeCell ref="C160:E160"/>
    <mergeCell ref="A159:E159"/>
    <mergeCell ref="A4:E4"/>
    <mergeCell ref="A2:E2"/>
    <mergeCell ref="A3:E3"/>
    <mergeCell ref="A5:B5"/>
    <mergeCell ref="A93:B93"/>
    <mergeCell ref="A160:B160"/>
    <mergeCell ref="C5:E5"/>
    <mergeCell ref="C93:E93"/>
    <mergeCell ref="A92:E92"/>
  </mergeCells>
  <printOptions horizontalCentered="1"/>
  <pageMargins left="0.7874015748031497" right="0.7874015748031497" top="0.3937007874015748" bottom="0.8661417322834646" header="0.3937007874015748" footer="0.3937007874015748"/>
  <pageSetup fitToHeight="2" horizontalDpi="600" verticalDpi="600" orientation="portrait" paperSize="9" scale="57" r:id="rId1"/>
  <headerFooter alignWithMargins="0">
    <oddHeader xml:space="preserve">&amp;C&amp;"Times New Roman CE,Félkövér"&amp;12
&amp;R&amp;"Times New Roman CE,Félkövér dőlt"&amp;11 </oddHeader>
    <oddFooter>&amp;CMódosította az 9/2019 (IX.24.) sz. önkormányzati rendelet, hatályos 2019 szeptember 25-től</oddFooter>
  </headerFooter>
  <rowBreaks count="1" manualBreakCount="1">
    <brk id="9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+CONCATENATE("9.2.1. melléklet a ……/",LEFT(ÖSSZEFÜGGÉSEK!A5,4),". (….) önkormányzati rendelethez")</f>
        <v>9.2.1.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421</v>
      </c>
      <c r="C3" s="384" t="s">
        <v>55</v>
      </c>
    </row>
    <row r="4" spans="1:3" s="475" customFormat="1" ht="15.75" customHeight="1" thickBot="1">
      <c r="A4" s="239"/>
      <c r="B4" s="239"/>
      <c r="C4" s="240" t="str">
        <f>'9.2.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5" customHeight="1" thickBot="1">
      <c r="A57" s="212" t="s">
        <v>21</v>
      </c>
      <c r="B57" s="129" t="s">
        <v>13</v>
      </c>
      <c r="C57" s="356"/>
    </row>
    <row r="58" spans="1:3" ht="13.5" thickBot="1">
      <c r="A58" s="212" t="s">
        <v>22</v>
      </c>
      <c r="B58" s="255" t="s">
        <v>535</v>
      </c>
      <c r="C58" s="381">
        <f>+C46+C52+C57</f>
        <v>0</v>
      </c>
    </row>
    <row r="59" ht="15" customHeight="1" thickBot="1">
      <c r="C59" s="382"/>
    </row>
    <row r="60" spans="1:3" ht="14.25" customHeight="1" thickBot="1">
      <c r="A60" s="258" t="s">
        <v>523</v>
      </c>
      <c r="B60" s="259"/>
      <c r="C60" s="126"/>
    </row>
    <row r="61" spans="1:3" ht="13.5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9" sqref="C19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+CONCATENATE("9.2.2. melléklet a ……/",LEFT(ÖSSZEFÜGGÉSEK!A5,4),". (….) önkormányzati rendelethez")</f>
        <v>9.2.2.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422</v>
      </c>
      <c r="C3" s="384" t="s">
        <v>60</v>
      </c>
    </row>
    <row r="4" spans="1:3" s="475" customFormat="1" ht="15.75" customHeight="1" thickBot="1">
      <c r="A4" s="239"/>
      <c r="B4" s="239"/>
      <c r="C4" s="240" t="str">
        <f>'9.2.1.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5" customHeight="1" thickBot="1">
      <c r="A57" s="212" t="s">
        <v>21</v>
      </c>
      <c r="B57" s="129" t="s">
        <v>13</v>
      </c>
      <c r="C57" s="356"/>
    </row>
    <row r="58" spans="1:3" ht="13.5" thickBot="1">
      <c r="A58" s="212" t="s">
        <v>22</v>
      </c>
      <c r="B58" s="255" t="s">
        <v>535</v>
      </c>
      <c r="C58" s="381">
        <f>+C46+C52+C57</f>
        <v>0</v>
      </c>
    </row>
    <row r="59" ht="15" customHeight="1" thickBot="1">
      <c r="C59" s="382"/>
    </row>
    <row r="60" spans="1:3" ht="14.25" customHeight="1" thickBot="1">
      <c r="A60" s="258" t="s">
        <v>523</v>
      </c>
      <c r="B60" s="259"/>
      <c r="C60" s="126"/>
    </row>
    <row r="61" spans="1:3" ht="13.5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+CONCATENATE("9.2.3. melléklet a ……/",LEFT(ÖSSZEFÜGGÉSEK!A5,4),". (….) önkormányzati rendelethez")</f>
        <v>9.2.3.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536</v>
      </c>
      <c r="C3" s="384" t="s">
        <v>61</v>
      </c>
    </row>
    <row r="4" spans="1:3" s="475" customFormat="1" ht="15.75" customHeight="1" thickBot="1">
      <c r="A4" s="239"/>
      <c r="B4" s="239"/>
      <c r="C4" s="240" t="str">
        <f>'9.2.2. sz. 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5" customHeight="1" thickBot="1">
      <c r="A57" s="212" t="s">
        <v>21</v>
      </c>
      <c r="B57" s="129" t="s">
        <v>13</v>
      </c>
      <c r="C57" s="356"/>
    </row>
    <row r="58" spans="1:3" ht="13.5" thickBot="1">
      <c r="A58" s="212" t="s">
        <v>22</v>
      </c>
      <c r="B58" s="255" t="s">
        <v>535</v>
      </c>
      <c r="C58" s="381">
        <f>+C46+C52+C57</f>
        <v>0</v>
      </c>
    </row>
    <row r="59" ht="15" customHeight="1" thickBot="1">
      <c r="C59" s="382"/>
    </row>
    <row r="60" spans="1:3" ht="14.25" customHeight="1" thickBot="1">
      <c r="A60" s="258" t="s">
        <v>523</v>
      </c>
      <c r="B60" s="259"/>
      <c r="C60" s="126"/>
    </row>
    <row r="61" spans="1:3" ht="13.5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 melléklet a ……/",LEFT(ÖSSZEFÜGGÉSEK!A5,4),". (….) önkormányzati rendelethez")</f>
        <v>9.3.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401</v>
      </c>
      <c r="C3" s="384"/>
    </row>
    <row r="4" spans="1:3" s="475" customFormat="1" ht="15.75" customHeight="1" thickBot="1">
      <c r="A4" s="239"/>
      <c r="B4" s="239"/>
      <c r="C4" s="240" t="str">
        <f>'9.2.3.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+CONCATENATE("9.3.1. melléklet a ……/",LEFT(ÖSSZEFÜGGÉSEK!A5,4),". (….) önkormányzati rendelethez")</f>
        <v>9.3.1.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421</v>
      </c>
      <c r="C3" s="384" t="s">
        <v>55</v>
      </c>
    </row>
    <row r="4" spans="1:3" s="475" customFormat="1" ht="15.75" customHeight="1" thickBot="1">
      <c r="A4" s="239"/>
      <c r="B4" s="239"/>
      <c r="C4" s="240" t="str">
        <f>'9.3.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+CONCATENATE("9.3.2. melléklet a ……/",LEFT(ÖSSZEFÜGGÉSEK!A5,4),". (….) önkormányzati rendelethez")</f>
        <v>9.3.2.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422</v>
      </c>
      <c r="C3" s="384" t="s">
        <v>60</v>
      </c>
    </row>
    <row r="4" spans="1:3" s="475" customFormat="1" ht="15.75" customHeight="1" thickBot="1">
      <c r="A4" s="239"/>
      <c r="B4" s="239"/>
      <c r="C4" s="240" t="str">
        <f>'9.3.1.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+CONCATENATE("9.3.3. melléklet a ……/",LEFT(ÖSSZEFÜGGÉSEK!A5,4),". (….) önkormányzati rendelethez")</f>
        <v>9.3.3.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536</v>
      </c>
      <c r="C3" s="384" t="s">
        <v>61</v>
      </c>
    </row>
    <row r="4" spans="1:3" s="475" customFormat="1" ht="15.75" customHeight="1" thickBot="1">
      <c r="A4" s="239"/>
      <c r="B4" s="239"/>
      <c r="C4" s="240" t="str">
        <f>'9.3.2. sz. mell'!C4</f>
        <v>Forintban!</v>
      </c>
    </row>
    <row r="5" spans="1:3" ht="13.5" thickBot="1">
      <c r="A5" s="428" t="s">
        <v>204</v>
      </c>
      <c r="B5" s="241" t="s">
        <v>569</v>
      </c>
      <c r="C5" s="580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7">
      <selection activeCell="M4" sqref="M4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92" t="s">
        <v>3</v>
      </c>
      <c r="B1" s="692"/>
      <c r="C1" s="692"/>
      <c r="D1" s="692"/>
      <c r="E1" s="692"/>
      <c r="F1" s="692"/>
      <c r="G1" s="692"/>
    </row>
    <row r="3" spans="1:7" s="168" customFormat="1" ht="27" customHeight="1">
      <c r="A3" s="166" t="s">
        <v>210</v>
      </c>
      <c r="B3" s="167"/>
      <c r="C3" s="691" t="s">
        <v>211</v>
      </c>
      <c r="D3" s="691"/>
      <c r="E3" s="691"/>
      <c r="F3" s="691"/>
      <c r="G3" s="691"/>
    </row>
    <row r="4" spans="1:7" s="168" customFormat="1" ht="15.75">
      <c r="A4" s="167"/>
      <c r="B4" s="167"/>
      <c r="C4" s="167"/>
      <c r="D4" s="167"/>
      <c r="E4" s="167"/>
      <c r="F4" s="167"/>
      <c r="G4" s="167"/>
    </row>
    <row r="5" spans="1:7" s="168" customFormat="1" ht="24.75" customHeight="1">
      <c r="A5" s="166" t="s">
        <v>212</v>
      </c>
      <c r="B5" s="167"/>
      <c r="C5" s="691" t="s">
        <v>211</v>
      </c>
      <c r="D5" s="691"/>
      <c r="E5" s="691"/>
      <c r="F5" s="691"/>
      <c r="G5" s="167"/>
    </row>
    <row r="6" spans="1:7" s="169" customFormat="1" ht="12.75">
      <c r="A6" s="221"/>
      <c r="B6" s="221"/>
      <c r="C6" s="221"/>
      <c r="D6" s="221"/>
      <c r="E6" s="221"/>
      <c r="F6" s="221"/>
      <c r="G6" s="221"/>
    </row>
    <row r="7" spans="1:7" s="170" customFormat="1" ht="15" customHeight="1">
      <c r="A7" s="276" t="s">
        <v>571</v>
      </c>
      <c r="B7" s="275"/>
      <c r="C7" s="275"/>
      <c r="D7" s="261"/>
      <c r="E7" s="261"/>
      <c r="F7" s="261"/>
      <c r="G7" s="261"/>
    </row>
    <row r="8" spans="1:7" s="170" customFormat="1" ht="15" customHeight="1" thickBot="1">
      <c r="A8" s="276" t="s">
        <v>213</v>
      </c>
      <c r="B8" s="275"/>
      <c r="C8" s="275"/>
      <c r="D8" s="275"/>
      <c r="E8" s="275"/>
      <c r="F8" s="275"/>
      <c r="G8" s="540" t="str">
        <f>'9.3.3. sz. mell'!C4</f>
        <v>Forintban!</v>
      </c>
    </row>
    <row r="9" spans="1:7" s="78" customFormat="1" ht="42" customHeight="1" thickBot="1">
      <c r="A9" s="201" t="s">
        <v>17</v>
      </c>
      <c r="B9" s="202" t="s">
        <v>214</v>
      </c>
      <c r="C9" s="202" t="s">
        <v>215</v>
      </c>
      <c r="D9" s="202" t="s">
        <v>216</v>
      </c>
      <c r="E9" s="202" t="s">
        <v>217</v>
      </c>
      <c r="F9" s="202" t="s">
        <v>218</v>
      </c>
      <c r="G9" s="203" t="s">
        <v>54</v>
      </c>
    </row>
    <row r="10" spans="1:7" ht="24" customHeight="1">
      <c r="A10" s="262" t="s">
        <v>19</v>
      </c>
      <c r="B10" s="210" t="s">
        <v>219</v>
      </c>
      <c r="C10" s="171"/>
      <c r="D10" s="171"/>
      <c r="E10" s="171"/>
      <c r="F10" s="171"/>
      <c r="G10" s="263">
        <f>SUM(C10:F10)</f>
        <v>0</v>
      </c>
    </row>
    <row r="11" spans="1:7" ht="24" customHeight="1">
      <c r="A11" s="264" t="s">
        <v>20</v>
      </c>
      <c r="B11" s="211" t="s">
        <v>220</v>
      </c>
      <c r="C11" s="172"/>
      <c r="D11" s="172"/>
      <c r="E11" s="172"/>
      <c r="F11" s="172"/>
      <c r="G11" s="265">
        <f aca="true" t="shared" si="0" ref="G11:G16">SUM(C11:F11)</f>
        <v>0</v>
      </c>
    </row>
    <row r="12" spans="1:7" ht="24" customHeight="1">
      <c r="A12" s="264" t="s">
        <v>21</v>
      </c>
      <c r="B12" s="211" t="s">
        <v>221</v>
      </c>
      <c r="C12" s="172"/>
      <c r="D12" s="172"/>
      <c r="E12" s="172"/>
      <c r="F12" s="172"/>
      <c r="G12" s="265">
        <f t="shared" si="0"/>
        <v>0</v>
      </c>
    </row>
    <row r="13" spans="1:7" ht="24" customHeight="1">
      <c r="A13" s="264" t="s">
        <v>22</v>
      </c>
      <c r="B13" s="211" t="s">
        <v>222</v>
      </c>
      <c r="C13" s="172"/>
      <c r="D13" s="172"/>
      <c r="E13" s="172"/>
      <c r="F13" s="172"/>
      <c r="G13" s="265">
        <f t="shared" si="0"/>
        <v>0</v>
      </c>
    </row>
    <row r="14" spans="1:7" ht="24" customHeight="1">
      <c r="A14" s="264" t="s">
        <v>23</v>
      </c>
      <c r="B14" s="211" t="s">
        <v>223</v>
      </c>
      <c r="C14" s="172"/>
      <c r="D14" s="172"/>
      <c r="E14" s="172"/>
      <c r="F14" s="172"/>
      <c r="G14" s="265">
        <f t="shared" si="0"/>
        <v>0</v>
      </c>
    </row>
    <row r="15" spans="1:7" ht="24" customHeight="1" thickBot="1">
      <c r="A15" s="266" t="s">
        <v>24</v>
      </c>
      <c r="B15" s="267" t="s">
        <v>224</v>
      </c>
      <c r="C15" s="173"/>
      <c r="D15" s="173"/>
      <c r="E15" s="173"/>
      <c r="F15" s="173"/>
      <c r="G15" s="268">
        <f t="shared" si="0"/>
        <v>0</v>
      </c>
    </row>
    <row r="16" spans="1:7" s="174" customFormat="1" ht="24" customHeight="1" thickBot="1">
      <c r="A16" s="269" t="s">
        <v>25</v>
      </c>
      <c r="B16" s="270" t="s">
        <v>54</v>
      </c>
      <c r="C16" s="271">
        <f>SUM(C10:C15)</f>
        <v>0</v>
      </c>
      <c r="D16" s="271">
        <f>SUM(D10:D15)</f>
        <v>0</v>
      </c>
      <c r="E16" s="271">
        <f>SUM(E10:E15)</f>
        <v>0</v>
      </c>
      <c r="F16" s="271">
        <f>SUM(F10:F15)</f>
        <v>0</v>
      </c>
      <c r="G16" s="272">
        <f t="shared" si="0"/>
        <v>0</v>
      </c>
    </row>
    <row r="17" spans="1:7" s="169" customFormat="1" ht="12.75">
      <c r="A17" s="221"/>
      <c r="B17" s="221"/>
      <c r="C17" s="221"/>
      <c r="D17" s="221"/>
      <c r="E17" s="221"/>
      <c r="F17" s="221"/>
      <c r="G17" s="221"/>
    </row>
    <row r="18" spans="1:7" s="169" customFormat="1" ht="12.75">
      <c r="A18" s="221"/>
      <c r="B18" s="221"/>
      <c r="C18" s="221"/>
      <c r="D18" s="221"/>
      <c r="E18" s="221"/>
      <c r="F18" s="221"/>
      <c r="G18" s="221"/>
    </row>
    <row r="19" spans="1:7" s="169" customFormat="1" ht="12.75">
      <c r="A19" s="221"/>
      <c r="B19" s="221"/>
      <c r="C19" s="221"/>
      <c r="D19" s="221"/>
      <c r="E19" s="221"/>
      <c r="F19" s="221"/>
      <c r="G19" s="221"/>
    </row>
    <row r="20" spans="1:7" s="169" customFormat="1" ht="15.75">
      <c r="A20" s="168" t="s">
        <v>614</v>
      </c>
      <c r="D20" s="221"/>
      <c r="E20" s="221"/>
      <c r="F20" s="221"/>
      <c r="G20" s="221"/>
    </row>
    <row r="21" spans="1:7" s="169" customFormat="1" ht="12.75">
      <c r="A21" s="221"/>
      <c r="B21" s="221"/>
      <c r="C21" s="221"/>
      <c r="D21" s="221"/>
      <c r="E21" s="221"/>
      <c r="F21" s="221"/>
      <c r="G21" s="221"/>
    </row>
    <row r="22" spans="1:7" ht="12.75">
      <c r="A22" s="221"/>
      <c r="B22" s="221"/>
      <c r="C22" s="221"/>
      <c r="D22" s="221"/>
      <c r="E22" s="221"/>
      <c r="F22" s="221"/>
      <c r="G22" s="221"/>
    </row>
    <row r="23" spans="1:7" ht="12.75">
      <c r="A23" s="221"/>
      <c r="B23" s="221"/>
      <c r="C23" s="169"/>
      <c r="D23" s="169"/>
      <c r="E23" s="169"/>
      <c r="F23" s="169"/>
      <c r="G23" s="221"/>
    </row>
    <row r="24" spans="1:7" ht="13.5">
      <c r="A24" s="221"/>
      <c r="B24" s="221"/>
      <c r="C24" s="273"/>
      <c r="D24" s="274" t="s">
        <v>225</v>
      </c>
      <c r="E24" s="274"/>
      <c r="F24" s="273"/>
      <c r="G24" s="221"/>
    </row>
    <row r="25" spans="3:6" ht="13.5">
      <c r="C25" s="175"/>
      <c r="D25" s="176"/>
      <c r="E25" s="176"/>
      <c r="F25" s="175"/>
    </row>
    <row r="26" spans="3:6" ht="13.5">
      <c r="C26" s="175"/>
      <c r="D26" s="176"/>
      <c r="E26" s="176"/>
      <c r="F26" s="175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4/2019. (III.11.)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36" sqref="E36:E42"/>
    </sheetView>
  </sheetViews>
  <sheetFormatPr defaultColWidth="9.00390625" defaultRowHeight="12.75"/>
  <cols>
    <col min="1" max="1" width="9.00390625" style="402" customWidth="1"/>
    <col min="2" max="2" width="75.875" style="402" customWidth="1"/>
    <col min="3" max="3" width="15.50390625" style="403" customWidth="1"/>
    <col min="4" max="5" width="15.50390625" style="402" customWidth="1"/>
    <col min="6" max="6" width="9.00390625" style="38" customWidth="1"/>
    <col min="7" max="16384" width="9.375" style="38" customWidth="1"/>
  </cols>
  <sheetData>
    <row r="1" spans="1:5" ht="15.75" customHeight="1">
      <c r="A1" s="646" t="s">
        <v>16</v>
      </c>
      <c r="B1" s="646"/>
      <c r="C1" s="646"/>
      <c r="D1" s="646"/>
      <c r="E1" s="646"/>
    </row>
    <row r="2" spans="1:5" ht="15.75" customHeight="1" thickBot="1">
      <c r="A2" s="642" t="s">
        <v>151</v>
      </c>
      <c r="B2" s="642"/>
      <c r="D2" s="145"/>
      <c r="E2" s="320" t="str">
        <f>'10.sz.mell'!G8</f>
        <v>Forintban!</v>
      </c>
    </row>
    <row r="3" spans="1:5" ht="37.5" customHeight="1" thickBot="1">
      <c r="A3" s="22" t="s">
        <v>70</v>
      </c>
      <c r="B3" s="23" t="s">
        <v>18</v>
      </c>
      <c r="C3" s="23" t="s">
        <v>603</v>
      </c>
      <c r="D3" s="425" t="s">
        <v>604</v>
      </c>
      <c r="E3" s="165" t="str">
        <f>+'1.sz.mell '!C6</f>
        <v>2019  évi előirányzat</v>
      </c>
    </row>
    <row r="4" spans="1:5" s="40" customFormat="1" ht="12" customHeight="1" thickBot="1">
      <c r="A4" s="31" t="s">
        <v>497</v>
      </c>
      <c r="B4" s="32" t="s">
        <v>498</v>
      </c>
      <c r="C4" s="32" t="s">
        <v>499</v>
      </c>
      <c r="D4" s="32" t="s">
        <v>501</v>
      </c>
      <c r="E4" s="467" t="s">
        <v>500</v>
      </c>
    </row>
    <row r="5" spans="1:5" s="1" customFormat="1" ht="12" customHeight="1" thickBot="1">
      <c r="A5" s="19" t="s">
        <v>19</v>
      </c>
      <c r="B5" s="20" t="s">
        <v>254</v>
      </c>
      <c r="C5" s="417">
        <f>+C6+C7+C8+C9+C10+C11</f>
        <v>30499160</v>
      </c>
      <c r="D5" s="417">
        <f>+D6+D7+D8+D9+D10+D11</f>
        <v>30510740</v>
      </c>
      <c r="E5" s="277">
        <f>+E6+E7+E8+E9+E10+E11</f>
        <v>26899140</v>
      </c>
    </row>
    <row r="6" spans="1:5" s="1" customFormat="1" ht="12" customHeight="1">
      <c r="A6" s="14" t="s">
        <v>99</v>
      </c>
      <c r="B6" s="436" t="s">
        <v>255</v>
      </c>
      <c r="C6" s="419">
        <v>17869544</v>
      </c>
      <c r="D6" s="419">
        <v>18569780</v>
      </c>
      <c r="E6" s="279">
        <f>'1.sz.mell '!C9</f>
        <v>19274700</v>
      </c>
    </row>
    <row r="7" spans="1:5" s="1" customFormat="1" ht="12" customHeight="1">
      <c r="A7" s="13" t="s">
        <v>100</v>
      </c>
      <c r="B7" s="437" t="s">
        <v>256</v>
      </c>
      <c r="C7" s="418"/>
      <c r="D7" s="418"/>
      <c r="E7" s="279">
        <f>'1.sz.mell '!C10</f>
        <v>0</v>
      </c>
    </row>
    <row r="8" spans="1:5" s="1" customFormat="1" ht="12" customHeight="1">
      <c r="A8" s="13" t="s">
        <v>101</v>
      </c>
      <c r="B8" s="437" t="s">
        <v>257</v>
      </c>
      <c r="C8" s="418">
        <v>4657440</v>
      </c>
      <c r="D8" s="418">
        <v>4418440</v>
      </c>
      <c r="E8" s="279">
        <f>'1.sz.mell '!C11</f>
        <v>5824440</v>
      </c>
    </row>
    <row r="9" spans="1:5" s="1" customFormat="1" ht="12" customHeight="1">
      <c r="A9" s="13" t="s">
        <v>102</v>
      </c>
      <c r="B9" s="437" t="s">
        <v>258</v>
      </c>
      <c r="C9" s="418">
        <v>1200000</v>
      </c>
      <c r="D9" s="418">
        <v>1800000</v>
      </c>
      <c r="E9" s="279">
        <f>'1.sz.mell '!C12</f>
        <v>1800000</v>
      </c>
    </row>
    <row r="10" spans="1:5" s="1" customFormat="1" ht="12" customHeight="1">
      <c r="A10" s="13" t="s">
        <v>147</v>
      </c>
      <c r="B10" s="306" t="s">
        <v>436</v>
      </c>
      <c r="C10" s="418">
        <v>6668956</v>
      </c>
      <c r="D10" s="418">
        <f>5722520</f>
        <v>5722520</v>
      </c>
      <c r="E10" s="279">
        <f>'1.sz.mell '!C13</f>
        <v>0</v>
      </c>
    </row>
    <row r="11" spans="1:5" s="1" customFormat="1" ht="12" customHeight="1" thickBot="1">
      <c r="A11" s="15" t="s">
        <v>103</v>
      </c>
      <c r="B11" s="307" t="s">
        <v>437</v>
      </c>
      <c r="C11" s="418">
        <v>103220</v>
      </c>
      <c r="D11" s="418"/>
      <c r="E11" s="279">
        <f>'1.sz.mell '!C14</f>
        <v>0</v>
      </c>
    </row>
    <row r="12" spans="1:5" s="1" customFormat="1" ht="12" customHeight="1" thickBot="1">
      <c r="A12" s="19" t="s">
        <v>20</v>
      </c>
      <c r="B12" s="305" t="s">
        <v>259</v>
      </c>
      <c r="C12" s="417">
        <f>+C13+C14+C15+C16+C17</f>
        <v>9626229</v>
      </c>
      <c r="D12" s="417">
        <f>+D13+D14+D15+D16+D17</f>
        <v>6223661</v>
      </c>
      <c r="E12" s="277">
        <f>+E13+E14+E15+E16+E17</f>
        <v>4512188</v>
      </c>
    </row>
    <row r="13" spans="1:5" s="1" customFormat="1" ht="12" customHeight="1">
      <c r="A13" s="14" t="s">
        <v>105</v>
      </c>
      <c r="B13" s="436" t="s">
        <v>260</v>
      </c>
      <c r="C13" s="419"/>
      <c r="D13" s="419"/>
      <c r="E13" s="279">
        <f>'1.sz.mell '!C16</f>
        <v>0</v>
      </c>
    </row>
    <row r="14" spans="1:5" s="1" customFormat="1" ht="12" customHeight="1">
      <c r="A14" s="13" t="s">
        <v>106</v>
      </c>
      <c r="B14" s="437" t="s">
        <v>261</v>
      </c>
      <c r="C14" s="418"/>
      <c r="D14" s="418"/>
      <c r="E14" s="279">
        <f>'1.sz.mell '!C17</f>
        <v>0</v>
      </c>
    </row>
    <row r="15" spans="1:5" s="1" customFormat="1" ht="12" customHeight="1">
      <c r="A15" s="13" t="s">
        <v>107</v>
      </c>
      <c r="B15" s="437" t="s">
        <v>426</v>
      </c>
      <c r="C15" s="418"/>
      <c r="D15" s="418"/>
      <c r="E15" s="279">
        <f>'1.sz.mell '!C18</f>
        <v>0</v>
      </c>
    </row>
    <row r="16" spans="1:5" s="1" customFormat="1" ht="12" customHeight="1">
      <c r="A16" s="13" t="s">
        <v>108</v>
      </c>
      <c r="B16" s="437" t="s">
        <v>427</v>
      </c>
      <c r="C16" s="418"/>
      <c r="D16" s="418"/>
      <c r="E16" s="279">
        <f>'1.sz.mell '!C19</f>
        <v>0</v>
      </c>
    </row>
    <row r="17" spans="1:5" s="1" customFormat="1" ht="12" customHeight="1">
      <c r="A17" s="13" t="s">
        <v>109</v>
      </c>
      <c r="B17" s="437" t="s">
        <v>262</v>
      </c>
      <c r="C17" s="418">
        <v>9626229</v>
      </c>
      <c r="D17" s="418">
        <f>344000+5688594+191067</f>
        <v>6223661</v>
      </c>
      <c r="E17" s="279">
        <f>'1.sz.mell '!C20</f>
        <v>4512188</v>
      </c>
    </row>
    <row r="18" spans="1:5" s="1" customFormat="1" ht="12" customHeight="1" thickBot="1">
      <c r="A18" s="15" t="s">
        <v>117</v>
      </c>
      <c r="B18" s="307" t="s">
        <v>263</v>
      </c>
      <c r="C18" s="420">
        <v>3801950</v>
      </c>
      <c r="D18" s="420"/>
      <c r="E18" s="279">
        <f>'1.sz.mell '!C21</f>
        <v>3170000</v>
      </c>
    </row>
    <row r="19" spans="1:5" s="1" customFormat="1" ht="12" customHeight="1" thickBot="1">
      <c r="A19" s="19" t="s">
        <v>21</v>
      </c>
      <c r="B19" s="20" t="s">
        <v>264</v>
      </c>
      <c r="C19" s="417">
        <f>+C20+C21+C22+C23+C24</f>
        <v>57887604</v>
      </c>
      <c r="D19" s="417">
        <f>+D20+D21+D22+D23+D24</f>
        <v>8838535</v>
      </c>
      <c r="E19" s="277">
        <f>+E20+E21+E22+E23+E24</f>
        <v>3097856</v>
      </c>
    </row>
    <row r="20" spans="1:5" s="1" customFormat="1" ht="12" customHeight="1">
      <c r="A20" s="14" t="s">
        <v>88</v>
      </c>
      <c r="B20" s="436" t="s">
        <v>265</v>
      </c>
      <c r="C20" s="419">
        <v>1250000</v>
      </c>
      <c r="D20" s="419">
        <v>343301</v>
      </c>
      <c r="E20" s="279">
        <f>'1.sz.mell '!C23</f>
        <v>0</v>
      </c>
    </row>
    <row r="21" spans="1:5" s="1" customFormat="1" ht="12" customHeight="1">
      <c r="A21" s="13" t="s">
        <v>89</v>
      </c>
      <c r="B21" s="437" t="s">
        <v>266</v>
      </c>
      <c r="C21" s="418"/>
      <c r="D21" s="418"/>
      <c r="E21" s="279">
        <f>'1.sz.mell '!C24</f>
        <v>0</v>
      </c>
    </row>
    <row r="22" spans="1:5" s="1" customFormat="1" ht="12" customHeight="1">
      <c r="A22" s="13" t="s">
        <v>90</v>
      </c>
      <c r="B22" s="437" t="s">
        <v>428</v>
      </c>
      <c r="C22" s="418"/>
      <c r="D22" s="418"/>
      <c r="E22" s="279">
        <f>'1.sz.mell '!C25</f>
        <v>0</v>
      </c>
    </row>
    <row r="23" spans="1:5" s="1" customFormat="1" ht="12" customHeight="1">
      <c r="A23" s="13" t="s">
        <v>91</v>
      </c>
      <c r="B23" s="437" t="s">
        <v>429</v>
      </c>
      <c r="C23" s="418"/>
      <c r="D23" s="418"/>
      <c r="E23" s="279">
        <f>'1.sz.mell '!C26</f>
        <v>0</v>
      </c>
    </row>
    <row r="24" spans="1:5" s="1" customFormat="1" ht="12" customHeight="1">
      <c r="A24" s="13" t="s">
        <v>170</v>
      </c>
      <c r="B24" s="437" t="s">
        <v>267</v>
      </c>
      <c r="C24" s="418">
        <v>56637604</v>
      </c>
      <c r="D24" s="418">
        <v>8495234</v>
      </c>
      <c r="E24" s="279">
        <f>'1.sz.mell '!C27</f>
        <v>3097856</v>
      </c>
    </row>
    <row r="25" spans="1:5" s="1" customFormat="1" ht="12" customHeight="1" thickBot="1">
      <c r="A25" s="15" t="s">
        <v>171</v>
      </c>
      <c r="B25" s="438" t="s">
        <v>268</v>
      </c>
      <c r="C25" s="420">
        <v>56395606</v>
      </c>
      <c r="D25" s="420"/>
      <c r="E25" s="279"/>
    </row>
    <row r="26" spans="1:5" s="1" customFormat="1" ht="12" customHeight="1" thickBot="1">
      <c r="A26" s="19" t="s">
        <v>172</v>
      </c>
      <c r="B26" s="20" t="s">
        <v>269</v>
      </c>
      <c r="C26" s="424">
        <f>SUM(C27:C33)</f>
        <v>6041388</v>
      </c>
      <c r="D26" s="424">
        <f>SUM(D27:D33)</f>
        <v>7919920</v>
      </c>
      <c r="E26" s="466">
        <f>SUM(E27:E33)</f>
        <v>6460000</v>
      </c>
    </row>
    <row r="27" spans="1:5" s="1" customFormat="1" ht="12" customHeight="1">
      <c r="A27" s="14" t="s">
        <v>270</v>
      </c>
      <c r="B27" s="436" t="s">
        <v>561</v>
      </c>
      <c r="C27" s="419">
        <v>1376052</v>
      </c>
      <c r="D27" s="419">
        <f>1453970+444078</f>
        <v>1898048</v>
      </c>
      <c r="E27" s="311">
        <f>'1.sz.mell '!C30</f>
        <v>2050000</v>
      </c>
    </row>
    <row r="28" spans="1:5" s="1" customFormat="1" ht="12" customHeight="1">
      <c r="A28" s="13" t="s">
        <v>271</v>
      </c>
      <c r="B28" s="437" t="s">
        <v>562</v>
      </c>
      <c r="C28" s="418">
        <v>326720</v>
      </c>
      <c r="D28" s="418"/>
      <c r="E28" s="312">
        <f>'1.sz.mell '!C31</f>
        <v>0</v>
      </c>
    </row>
    <row r="29" spans="1:5" s="1" customFormat="1" ht="12" customHeight="1">
      <c r="A29" s="13" t="s">
        <v>272</v>
      </c>
      <c r="B29" s="437" t="s">
        <v>563</v>
      </c>
      <c r="C29" s="418">
        <v>2925250</v>
      </c>
      <c r="D29" s="418">
        <v>4453466</v>
      </c>
      <c r="E29" s="312">
        <f>'1.sz.mell '!C32</f>
        <v>3000000</v>
      </c>
    </row>
    <row r="30" spans="1:5" s="1" customFormat="1" ht="12" customHeight="1">
      <c r="A30" s="13" t="s">
        <v>273</v>
      </c>
      <c r="B30" s="437" t="s">
        <v>564</v>
      </c>
      <c r="C30" s="418"/>
      <c r="D30" s="418"/>
      <c r="E30" s="312">
        <f>'1.sz.mell '!C33</f>
        <v>10000</v>
      </c>
    </row>
    <row r="31" spans="1:5" s="1" customFormat="1" ht="12" customHeight="1">
      <c r="A31" s="13" t="s">
        <v>558</v>
      </c>
      <c r="B31" s="437" t="s">
        <v>274</v>
      </c>
      <c r="C31" s="418">
        <v>1401298</v>
      </c>
      <c r="D31" s="418">
        <v>1546523</v>
      </c>
      <c r="E31" s="312">
        <f>'1.sz.mell '!C34</f>
        <v>1300000</v>
      </c>
    </row>
    <row r="32" spans="1:5" s="1" customFormat="1" ht="12" customHeight="1">
      <c r="A32" s="13" t="s">
        <v>559</v>
      </c>
      <c r="B32" s="437" t="s">
        <v>275</v>
      </c>
      <c r="C32" s="418"/>
      <c r="D32" s="418"/>
      <c r="E32" s="312">
        <f>'1.sz.mell '!C35</f>
        <v>0</v>
      </c>
    </row>
    <row r="33" spans="1:5" s="1" customFormat="1" ht="12" customHeight="1" thickBot="1">
      <c r="A33" s="15" t="s">
        <v>560</v>
      </c>
      <c r="B33" s="438" t="s">
        <v>276</v>
      </c>
      <c r="C33" s="420">
        <v>12068</v>
      </c>
      <c r="D33" s="420">
        <v>21883</v>
      </c>
      <c r="E33" s="313">
        <f>'1.sz.mell '!C36</f>
        <v>100000</v>
      </c>
    </row>
    <row r="34" spans="1:5" s="1" customFormat="1" ht="12" customHeight="1" thickBot="1">
      <c r="A34" s="19" t="s">
        <v>23</v>
      </c>
      <c r="B34" s="20" t="s">
        <v>438</v>
      </c>
      <c r="C34" s="417">
        <f>SUM(C35:C45)</f>
        <v>6317773</v>
      </c>
      <c r="D34" s="417">
        <f>SUM(D35:D45)</f>
        <v>6657719</v>
      </c>
      <c r="E34" s="277">
        <f>SUM(E35:E45)</f>
        <v>6045005</v>
      </c>
    </row>
    <row r="35" spans="1:5" s="1" customFormat="1" ht="12" customHeight="1">
      <c r="A35" s="14" t="s">
        <v>92</v>
      </c>
      <c r="B35" s="436" t="s">
        <v>279</v>
      </c>
      <c r="C35" s="419"/>
      <c r="D35" s="419">
        <v>177500</v>
      </c>
      <c r="E35" s="279">
        <f>'1.sz.mell '!C38</f>
        <v>0</v>
      </c>
    </row>
    <row r="36" spans="1:5" s="1" customFormat="1" ht="12" customHeight="1">
      <c r="A36" s="13" t="s">
        <v>93</v>
      </c>
      <c r="B36" s="437" t="s">
        <v>280</v>
      </c>
      <c r="C36" s="418">
        <v>278000</v>
      </c>
      <c r="D36" s="418">
        <f>58000+22500</f>
        <v>80500</v>
      </c>
      <c r="E36" s="279">
        <f>'1.sz.mell '!C39</f>
        <v>18000</v>
      </c>
    </row>
    <row r="37" spans="1:5" s="1" customFormat="1" ht="12" customHeight="1">
      <c r="A37" s="13" t="s">
        <v>94</v>
      </c>
      <c r="B37" s="437" t="s">
        <v>281</v>
      </c>
      <c r="C37" s="418">
        <v>29700</v>
      </c>
      <c r="D37" s="418">
        <v>51650</v>
      </c>
      <c r="E37" s="279">
        <f>'1.sz.mell '!C40</f>
        <v>144175</v>
      </c>
    </row>
    <row r="38" spans="1:5" s="1" customFormat="1" ht="12" customHeight="1">
      <c r="A38" s="13" t="s">
        <v>174</v>
      </c>
      <c r="B38" s="437" t="s">
        <v>282</v>
      </c>
      <c r="C38" s="418">
        <v>5262840</v>
      </c>
      <c r="D38" s="418">
        <f>979655+3839863+605182</f>
        <v>5424700</v>
      </c>
      <c r="E38" s="279">
        <f>'1.sz.mell '!C41</f>
        <v>5277830</v>
      </c>
    </row>
    <row r="39" spans="1:5" s="1" customFormat="1" ht="12" customHeight="1">
      <c r="A39" s="13" t="s">
        <v>175</v>
      </c>
      <c r="B39" s="437" t="s">
        <v>283</v>
      </c>
      <c r="C39" s="418">
        <v>680020</v>
      </c>
      <c r="D39" s="418">
        <v>779845</v>
      </c>
      <c r="E39" s="279">
        <f>'1.sz.mell '!C42</f>
        <v>600000</v>
      </c>
    </row>
    <row r="40" spans="1:5" s="1" customFormat="1" ht="12" customHeight="1">
      <c r="A40" s="13" t="s">
        <v>176</v>
      </c>
      <c r="B40" s="437" t="s">
        <v>284</v>
      </c>
      <c r="C40" s="418"/>
      <c r="D40" s="418"/>
      <c r="E40" s="279">
        <f>'1.sz.mell '!C43</f>
        <v>0</v>
      </c>
    </row>
    <row r="41" spans="1:5" s="1" customFormat="1" ht="12" customHeight="1">
      <c r="A41" s="13" t="s">
        <v>177</v>
      </c>
      <c r="B41" s="437" t="s">
        <v>285</v>
      </c>
      <c r="C41" s="418"/>
      <c r="D41" s="418"/>
      <c r="E41" s="279">
        <f>'1.sz.mell '!C44</f>
        <v>0</v>
      </c>
    </row>
    <row r="42" spans="1:5" s="1" customFormat="1" ht="12" customHeight="1">
      <c r="A42" s="13" t="s">
        <v>178</v>
      </c>
      <c r="B42" s="437" t="s">
        <v>565</v>
      </c>
      <c r="C42" s="418">
        <v>711</v>
      </c>
      <c r="D42" s="418">
        <v>74</v>
      </c>
      <c r="E42" s="279">
        <f>'1.sz.mell '!C45</f>
        <v>5000</v>
      </c>
    </row>
    <row r="43" spans="1:5" s="1" customFormat="1" ht="12" customHeight="1">
      <c r="A43" s="13" t="s">
        <v>277</v>
      </c>
      <c r="B43" s="437" t="s">
        <v>287</v>
      </c>
      <c r="C43" s="421"/>
      <c r="D43" s="421"/>
      <c r="E43" s="279">
        <f>'1.sz.mell '!C46</f>
        <v>0</v>
      </c>
    </row>
    <row r="44" spans="1:5" s="1" customFormat="1" ht="12" customHeight="1">
      <c r="A44" s="15" t="s">
        <v>278</v>
      </c>
      <c r="B44" s="438" t="s">
        <v>440</v>
      </c>
      <c r="C44" s="422">
        <v>66502</v>
      </c>
      <c r="D44" s="422"/>
      <c r="E44" s="279">
        <f>'1.sz.mell '!C47</f>
        <v>0</v>
      </c>
    </row>
    <row r="45" spans="1:5" s="1" customFormat="1" ht="12" customHeight="1" thickBot="1">
      <c r="A45" s="15" t="s">
        <v>439</v>
      </c>
      <c r="B45" s="307" t="s">
        <v>288</v>
      </c>
      <c r="C45" s="422"/>
      <c r="D45" s="422">
        <f>126838+16612</f>
        <v>143450</v>
      </c>
      <c r="E45" s="279">
        <f>'1.sz.mell '!C48</f>
        <v>0</v>
      </c>
    </row>
    <row r="46" spans="1:5" s="1" customFormat="1" ht="12" customHeight="1" thickBot="1">
      <c r="A46" s="19" t="s">
        <v>24</v>
      </c>
      <c r="B46" s="20" t="s">
        <v>289</v>
      </c>
      <c r="C46" s="417">
        <f>SUM(C47:C51)</f>
        <v>0</v>
      </c>
      <c r="D46" s="417">
        <f>SUM(D47:D51)</f>
        <v>0</v>
      </c>
      <c r="E46" s="277">
        <f>SUM(E47:E51)</f>
        <v>0</v>
      </c>
    </row>
    <row r="47" spans="1:5" s="1" customFormat="1" ht="12" customHeight="1">
      <c r="A47" s="14" t="s">
        <v>95</v>
      </c>
      <c r="B47" s="436" t="s">
        <v>293</v>
      </c>
      <c r="C47" s="481"/>
      <c r="D47" s="481"/>
      <c r="E47" s="303">
        <f>'1.sz.mell '!C50</f>
        <v>0</v>
      </c>
    </row>
    <row r="48" spans="1:5" s="1" customFormat="1" ht="12" customHeight="1">
      <c r="A48" s="13" t="s">
        <v>96</v>
      </c>
      <c r="B48" s="437" t="s">
        <v>294</v>
      </c>
      <c r="C48" s="421"/>
      <c r="D48" s="421"/>
      <c r="E48" s="303">
        <f>'1.sz.mell '!C51</f>
        <v>0</v>
      </c>
    </row>
    <row r="49" spans="1:5" s="1" customFormat="1" ht="12" customHeight="1">
      <c r="A49" s="13" t="s">
        <v>290</v>
      </c>
      <c r="B49" s="437" t="s">
        <v>295</v>
      </c>
      <c r="C49" s="421"/>
      <c r="D49" s="421"/>
      <c r="E49" s="303">
        <f>'1.sz.mell '!C52</f>
        <v>0</v>
      </c>
    </row>
    <row r="50" spans="1:5" s="1" customFormat="1" ht="12" customHeight="1">
      <c r="A50" s="13" t="s">
        <v>291</v>
      </c>
      <c r="B50" s="437" t="s">
        <v>296</v>
      </c>
      <c r="C50" s="421"/>
      <c r="D50" s="421"/>
      <c r="E50" s="303">
        <f>'1.sz.mell '!C53</f>
        <v>0</v>
      </c>
    </row>
    <row r="51" spans="1:5" s="1" customFormat="1" ht="12" customHeight="1" thickBot="1">
      <c r="A51" s="15" t="s">
        <v>292</v>
      </c>
      <c r="B51" s="307" t="s">
        <v>297</v>
      </c>
      <c r="C51" s="422"/>
      <c r="D51" s="422"/>
      <c r="E51" s="303">
        <f>'1.sz.mell '!C54</f>
        <v>0</v>
      </c>
    </row>
    <row r="52" spans="1:5" s="1" customFormat="1" ht="12" customHeight="1" thickBot="1">
      <c r="A52" s="19" t="s">
        <v>179</v>
      </c>
      <c r="B52" s="20" t="s">
        <v>298</v>
      </c>
      <c r="C52" s="417">
        <f>SUM(C53:C55)</f>
        <v>1647809</v>
      </c>
      <c r="D52" s="417">
        <f>SUM(D53:D55)</f>
        <v>974178</v>
      </c>
      <c r="E52" s="277">
        <f>SUM(E53:E55)</f>
        <v>507200</v>
      </c>
    </row>
    <row r="53" spans="1:5" s="1" customFormat="1" ht="12" customHeight="1">
      <c r="A53" s="14" t="s">
        <v>97</v>
      </c>
      <c r="B53" s="436" t="s">
        <v>299</v>
      </c>
      <c r="C53" s="419"/>
      <c r="D53" s="419"/>
      <c r="E53" s="279">
        <f>'1.sz.mell '!C56</f>
        <v>0</v>
      </c>
    </row>
    <row r="54" spans="1:5" s="1" customFormat="1" ht="12" customHeight="1">
      <c r="A54" s="13" t="s">
        <v>98</v>
      </c>
      <c r="B54" s="437" t="s">
        <v>430</v>
      </c>
      <c r="C54" s="418"/>
      <c r="D54" s="418"/>
      <c r="E54" s="279">
        <f>'1.sz.mell '!C57</f>
        <v>0</v>
      </c>
    </row>
    <row r="55" spans="1:5" s="1" customFormat="1" ht="12" customHeight="1">
      <c r="A55" s="13" t="s">
        <v>302</v>
      </c>
      <c r="B55" s="437" t="s">
        <v>300</v>
      </c>
      <c r="C55" s="418">
        <v>1647809</v>
      </c>
      <c r="D55" s="418">
        <f>395200+578978</f>
        <v>974178</v>
      </c>
      <c r="E55" s="279">
        <f>'1.sz.mell '!C58</f>
        <v>507200</v>
      </c>
    </row>
    <row r="56" spans="1:5" s="1" customFormat="1" ht="12" customHeight="1" thickBot="1">
      <c r="A56" s="15" t="s">
        <v>303</v>
      </c>
      <c r="B56" s="307" t="s">
        <v>301</v>
      </c>
      <c r="C56" s="420"/>
      <c r="D56" s="420"/>
      <c r="E56" s="279">
        <f>'1.sz.mell '!C59</f>
        <v>0</v>
      </c>
    </row>
    <row r="57" spans="1:5" s="1" customFormat="1" ht="12" customHeight="1" thickBot="1">
      <c r="A57" s="19" t="s">
        <v>26</v>
      </c>
      <c r="B57" s="305" t="s">
        <v>304</v>
      </c>
      <c r="C57" s="417">
        <f>SUM(C58:C60)</f>
        <v>0</v>
      </c>
      <c r="D57" s="417">
        <f>SUM(D58:D60)</f>
        <v>0</v>
      </c>
      <c r="E57" s="277">
        <f>SUM(E58:E60)</f>
        <v>0</v>
      </c>
    </row>
    <row r="58" spans="1:5" s="1" customFormat="1" ht="12" customHeight="1">
      <c r="A58" s="14" t="s">
        <v>180</v>
      </c>
      <c r="B58" s="436" t="s">
        <v>306</v>
      </c>
      <c r="C58" s="421"/>
      <c r="D58" s="421"/>
      <c r="E58" s="281">
        <f>'1.sz.mell '!C61</f>
        <v>0</v>
      </c>
    </row>
    <row r="59" spans="1:5" s="1" customFormat="1" ht="12" customHeight="1">
      <c r="A59" s="13" t="s">
        <v>181</v>
      </c>
      <c r="B59" s="437" t="s">
        <v>431</v>
      </c>
      <c r="C59" s="421"/>
      <c r="D59" s="421"/>
      <c r="E59" s="281">
        <f>'1.sz.mell '!C62</f>
        <v>0</v>
      </c>
    </row>
    <row r="60" spans="1:5" s="1" customFormat="1" ht="12" customHeight="1">
      <c r="A60" s="13" t="s">
        <v>232</v>
      </c>
      <c r="B60" s="437" t="s">
        <v>307</v>
      </c>
      <c r="C60" s="421"/>
      <c r="D60" s="421"/>
      <c r="E60" s="281">
        <f>'1.sz.mell '!C63</f>
        <v>0</v>
      </c>
    </row>
    <row r="61" spans="1:5" s="1" customFormat="1" ht="12" customHeight="1" thickBot="1">
      <c r="A61" s="15" t="s">
        <v>305</v>
      </c>
      <c r="B61" s="307" t="s">
        <v>308</v>
      </c>
      <c r="C61" s="421"/>
      <c r="D61" s="421"/>
      <c r="E61" s="281">
        <f>'1.sz.mell '!C64</f>
        <v>0</v>
      </c>
    </row>
    <row r="62" spans="1:5" s="1" customFormat="1" ht="12" customHeight="1" thickBot="1">
      <c r="A62" s="506" t="s">
        <v>480</v>
      </c>
      <c r="B62" s="20" t="s">
        <v>309</v>
      </c>
      <c r="C62" s="424">
        <f>+C5+C12+C19+C26+C34+C46+C52+C57</f>
        <v>112019963</v>
      </c>
      <c r="D62" s="424">
        <f>+D5+D12+D19+D26+D34+D46+D52+D57</f>
        <v>61124753</v>
      </c>
      <c r="E62" s="466">
        <f>+E5+E12+E19+E26+E34+E46+E52+E57</f>
        <v>47521389</v>
      </c>
    </row>
    <row r="63" spans="1:5" s="1" customFormat="1" ht="12" customHeight="1" thickBot="1">
      <c r="A63" s="482" t="s">
        <v>310</v>
      </c>
      <c r="B63" s="305" t="s">
        <v>549</v>
      </c>
      <c r="C63" s="417">
        <f>SUM(C64:C66)</f>
        <v>0</v>
      </c>
      <c r="D63" s="417">
        <f>SUM(D64:D66)</f>
        <v>0</v>
      </c>
      <c r="E63" s="277">
        <f>SUM(E64:E66)</f>
        <v>0</v>
      </c>
    </row>
    <row r="64" spans="1:5" s="1" customFormat="1" ht="12" customHeight="1">
      <c r="A64" s="14" t="s">
        <v>339</v>
      </c>
      <c r="B64" s="436" t="s">
        <v>312</v>
      </c>
      <c r="C64" s="421"/>
      <c r="D64" s="421"/>
      <c r="E64" s="281">
        <f>'1.sz.mell '!C67</f>
        <v>0</v>
      </c>
    </row>
    <row r="65" spans="1:5" s="1" customFormat="1" ht="12" customHeight="1">
      <c r="A65" s="13" t="s">
        <v>348</v>
      </c>
      <c r="B65" s="437" t="s">
        <v>313</v>
      </c>
      <c r="C65" s="421"/>
      <c r="D65" s="421"/>
      <c r="E65" s="281">
        <f>'1.sz.mell '!C68</f>
        <v>0</v>
      </c>
    </row>
    <row r="66" spans="1:5" s="1" customFormat="1" ht="12" customHeight="1" thickBot="1">
      <c r="A66" s="15" t="s">
        <v>349</v>
      </c>
      <c r="B66" s="500" t="s">
        <v>465</v>
      </c>
      <c r="C66" s="421"/>
      <c r="D66" s="421"/>
      <c r="E66" s="281">
        <f>'1.sz.mell '!C69</f>
        <v>0</v>
      </c>
    </row>
    <row r="67" spans="1:5" s="1" customFormat="1" ht="12" customHeight="1" thickBot="1">
      <c r="A67" s="482" t="s">
        <v>315</v>
      </c>
      <c r="B67" s="305" t="s">
        <v>316</v>
      </c>
      <c r="C67" s="417">
        <f>SUM(C68:C71)</f>
        <v>0</v>
      </c>
      <c r="D67" s="417">
        <f>SUM(D68:D71)</f>
        <v>0</v>
      </c>
      <c r="E67" s="277">
        <f>SUM(E68:E71)</f>
        <v>0</v>
      </c>
    </row>
    <row r="68" spans="1:5" s="1" customFormat="1" ht="12" customHeight="1">
      <c r="A68" s="14" t="s">
        <v>148</v>
      </c>
      <c r="B68" s="585" t="s">
        <v>317</v>
      </c>
      <c r="C68" s="421"/>
      <c r="D68" s="421"/>
      <c r="E68" s="281">
        <f>'1.sz.mell '!C71</f>
        <v>0</v>
      </c>
    </row>
    <row r="69" spans="1:7" s="1" customFormat="1" ht="13.5" customHeight="1">
      <c r="A69" s="13" t="s">
        <v>149</v>
      </c>
      <c r="B69" s="585" t="s">
        <v>577</v>
      </c>
      <c r="C69" s="421"/>
      <c r="D69" s="421"/>
      <c r="E69" s="281">
        <f>'1.sz.mell '!C72</f>
        <v>0</v>
      </c>
      <c r="G69" s="41"/>
    </row>
    <row r="70" spans="1:5" s="1" customFormat="1" ht="12" customHeight="1">
      <c r="A70" s="13" t="s">
        <v>340</v>
      </c>
      <c r="B70" s="585" t="s">
        <v>318</v>
      </c>
      <c r="C70" s="421"/>
      <c r="D70" s="421"/>
      <c r="E70" s="281">
        <f>'1.sz.mell '!C73</f>
        <v>0</v>
      </c>
    </row>
    <row r="71" spans="1:5" s="1" customFormat="1" ht="12" customHeight="1" thickBot="1">
      <c r="A71" s="15" t="s">
        <v>341</v>
      </c>
      <c r="B71" s="586" t="s">
        <v>578</v>
      </c>
      <c r="C71" s="421"/>
      <c r="D71" s="421"/>
      <c r="E71" s="281">
        <f>'1.sz.mell '!C74</f>
        <v>0</v>
      </c>
    </row>
    <row r="72" spans="1:5" s="1" customFormat="1" ht="12" customHeight="1" thickBot="1">
      <c r="A72" s="482" t="s">
        <v>319</v>
      </c>
      <c r="B72" s="305" t="s">
        <v>320</v>
      </c>
      <c r="C72" s="417">
        <f>SUM(C73:C74)</f>
        <v>24313386</v>
      </c>
      <c r="D72" s="417">
        <f>SUM(D73:D74)</f>
        <v>87912899</v>
      </c>
      <c r="E72" s="277">
        <f>SUM(E73:E74)</f>
        <v>90431747</v>
      </c>
    </row>
    <row r="73" spans="1:5" s="1" customFormat="1" ht="12" customHeight="1">
      <c r="A73" s="14" t="s">
        <v>342</v>
      </c>
      <c r="B73" s="436" t="s">
        <v>321</v>
      </c>
      <c r="C73" s="421">
        <v>24313386</v>
      </c>
      <c r="D73" s="421">
        <v>87912899</v>
      </c>
      <c r="E73" s="281">
        <f>'1.sz.mell '!C76</f>
        <v>90431747</v>
      </c>
    </row>
    <row r="74" spans="1:5" s="1" customFormat="1" ht="12" customHeight="1" thickBot="1">
      <c r="A74" s="15" t="s">
        <v>343</v>
      </c>
      <c r="B74" s="307" t="s">
        <v>322</v>
      </c>
      <c r="C74" s="421"/>
      <c r="D74" s="421"/>
      <c r="E74" s="281">
        <f>'1.sz.mell '!C77</f>
        <v>0</v>
      </c>
    </row>
    <row r="75" spans="1:5" s="1" customFormat="1" ht="12" customHeight="1" thickBot="1">
      <c r="A75" s="482" t="s">
        <v>323</v>
      </c>
      <c r="B75" s="305" t="s">
        <v>324</v>
      </c>
      <c r="C75" s="417">
        <f>SUM(C76:C78)</f>
        <v>0</v>
      </c>
      <c r="D75" s="417">
        <f>SUM(D76:D78)</f>
        <v>1075926</v>
      </c>
      <c r="E75" s="277">
        <f>SUM(E76:E78)</f>
        <v>0</v>
      </c>
    </row>
    <row r="76" spans="1:5" s="1" customFormat="1" ht="12" customHeight="1">
      <c r="A76" s="14" t="s">
        <v>344</v>
      </c>
      <c r="B76" s="436" t="s">
        <v>325</v>
      </c>
      <c r="C76" s="421"/>
      <c r="D76" s="421">
        <v>1075926</v>
      </c>
      <c r="E76" s="281">
        <f>'1.sz.mell '!C79</f>
        <v>0</v>
      </c>
    </row>
    <row r="77" spans="1:5" s="1" customFormat="1" ht="12" customHeight="1">
      <c r="A77" s="13" t="s">
        <v>345</v>
      </c>
      <c r="B77" s="437" t="s">
        <v>326</v>
      </c>
      <c r="C77" s="421"/>
      <c r="D77" s="421"/>
      <c r="E77" s="281">
        <f>'1.sz.mell '!C80</f>
        <v>0</v>
      </c>
    </row>
    <row r="78" spans="1:5" s="1" customFormat="1" ht="12" customHeight="1" thickBot="1">
      <c r="A78" s="15" t="s">
        <v>346</v>
      </c>
      <c r="B78" s="307" t="s">
        <v>579</v>
      </c>
      <c r="C78" s="421"/>
      <c r="D78" s="421"/>
      <c r="E78" s="281">
        <f>'1.sz.mell '!C81</f>
        <v>0</v>
      </c>
    </row>
    <row r="79" spans="1:5" s="1" customFormat="1" ht="12" customHeight="1" thickBot="1">
      <c r="A79" s="482" t="s">
        <v>327</v>
      </c>
      <c r="B79" s="305" t="s">
        <v>347</v>
      </c>
      <c r="C79" s="417">
        <f>SUM(C80:C83)</f>
        <v>0</v>
      </c>
      <c r="D79" s="417">
        <f>SUM(D80:D83)</f>
        <v>0</v>
      </c>
      <c r="E79" s="277">
        <f>SUM(E80:E83)</f>
        <v>0</v>
      </c>
    </row>
    <row r="80" spans="1:5" s="1" customFormat="1" ht="12" customHeight="1">
      <c r="A80" s="440" t="s">
        <v>328</v>
      </c>
      <c r="B80" s="436" t="s">
        <v>329</v>
      </c>
      <c r="C80" s="421"/>
      <c r="D80" s="421"/>
      <c r="E80" s="281">
        <f>'1.sz.mell '!C83</f>
        <v>0</v>
      </c>
    </row>
    <row r="81" spans="1:5" s="1" customFormat="1" ht="12" customHeight="1">
      <c r="A81" s="441" t="s">
        <v>330</v>
      </c>
      <c r="B81" s="437" t="s">
        <v>331</v>
      </c>
      <c r="C81" s="421"/>
      <c r="D81" s="421"/>
      <c r="E81" s="281">
        <f>'1.sz.mell '!C84</f>
        <v>0</v>
      </c>
    </row>
    <row r="82" spans="1:5" s="1" customFormat="1" ht="12" customHeight="1">
      <c r="A82" s="441" t="s">
        <v>332</v>
      </c>
      <c r="B82" s="437" t="s">
        <v>333</v>
      </c>
      <c r="C82" s="421"/>
      <c r="D82" s="421"/>
      <c r="E82" s="281">
        <f>'1.sz.mell '!C85</f>
        <v>0</v>
      </c>
    </row>
    <row r="83" spans="1:5" s="1" customFormat="1" ht="12" customHeight="1" thickBot="1">
      <c r="A83" s="442" t="s">
        <v>334</v>
      </c>
      <c r="B83" s="307" t="s">
        <v>335</v>
      </c>
      <c r="C83" s="421"/>
      <c r="D83" s="421"/>
      <c r="E83" s="281">
        <f>'1.sz.mell '!C86</f>
        <v>0</v>
      </c>
    </row>
    <row r="84" spans="1:5" s="1" customFormat="1" ht="12" customHeight="1" thickBot="1">
      <c r="A84" s="482" t="s">
        <v>336</v>
      </c>
      <c r="B84" s="305" t="s">
        <v>479</v>
      </c>
      <c r="C84" s="484"/>
      <c r="D84" s="484"/>
      <c r="E84" s="485"/>
    </row>
    <row r="85" spans="1:5" s="1" customFormat="1" ht="12" customHeight="1" thickBot="1">
      <c r="A85" s="482" t="s">
        <v>338</v>
      </c>
      <c r="B85" s="305" t="s">
        <v>337</v>
      </c>
      <c r="C85" s="484"/>
      <c r="D85" s="484"/>
      <c r="E85" s="485"/>
    </row>
    <row r="86" spans="1:5" s="1" customFormat="1" ht="12" customHeight="1" thickBot="1">
      <c r="A86" s="482" t="s">
        <v>350</v>
      </c>
      <c r="B86" s="443" t="s">
        <v>482</v>
      </c>
      <c r="C86" s="424">
        <f>+C63+C67+C72+C75+C79+C85+C84</f>
        <v>24313386</v>
      </c>
      <c r="D86" s="424">
        <f>+D63+D67+D72+D75+D79+D85+D84</f>
        <v>88988825</v>
      </c>
      <c r="E86" s="466">
        <f>+E63+E67+E72+E75+E79+E85+E84</f>
        <v>90431747</v>
      </c>
    </row>
    <row r="87" spans="1:5" s="1" customFormat="1" ht="12" customHeight="1" thickBot="1">
      <c r="A87" s="483" t="s">
        <v>481</v>
      </c>
      <c r="B87" s="444" t="s">
        <v>483</v>
      </c>
      <c r="C87" s="424">
        <f>+C62+C86</f>
        <v>136333349</v>
      </c>
      <c r="D87" s="424">
        <f>+D62+D86</f>
        <v>150113578</v>
      </c>
      <c r="E87" s="466">
        <f>+E62+E86</f>
        <v>137953136</v>
      </c>
    </row>
    <row r="88" spans="1:5" s="1" customFormat="1" ht="12" customHeight="1">
      <c r="A88" s="386"/>
      <c r="B88" s="387"/>
      <c r="C88" s="388"/>
      <c r="D88" s="389"/>
      <c r="E88" s="390"/>
    </row>
    <row r="89" spans="1:5" s="1" customFormat="1" ht="12" customHeight="1">
      <c r="A89" s="646" t="s">
        <v>48</v>
      </c>
      <c r="B89" s="646"/>
      <c r="C89" s="646"/>
      <c r="D89" s="646"/>
      <c r="E89" s="646"/>
    </row>
    <row r="90" spans="1:5" s="1" customFormat="1" ht="12" customHeight="1" thickBot="1">
      <c r="A90" s="643" t="s">
        <v>152</v>
      </c>
      <c r="B90" s="643"/>
      <c r="C90" s="403"/>
      <c r="D90" s="145"/>
      <c r="E90" s="320" t="str">
        <f>E2</f>
        <v>Forintban!</v>
      </c>
    </row>
    <row r="91" spans="1:6" s="1" customFormat="1" ht="24" customHeight="1" thickBot="1">
      <c r="A91" s="22" t="s">
        <v>17</v>
      </c>
      <c r="B91" s="23" t="s">
        <v>49</v>
      </c>
      <c r="C91" s="23" t="str">
        <f>+C3</f>
        <v>2017. évi tény</v>
      </c>
      <c r="D91" s="23" t="str">
        <f>+D3</f>
        <v>2018 évi várható</v>
      </c>
      <c r="E91" s="165" t="str">
        <f>+E3</f>
        <v>2019  évi előirányzat</v>
      </c>
      <c r="F91" s="153"/>
    </row>
    <row r="92" spans="1:6" s="1" customFormat="1" ht="12" customHeight="1" thickBot="1">
      <c r="A92" s="31" t="s">
        <v>497</v>
      </c>
      <c r="B92" s="32" t="s">
        <v>498</v>
      </c>
      <c r="C92" s="32" t="s">
        <v>499</v>
      </c>
      <c r="D92" s="32" t="s">
        <v>501</v>
      </c>
      <c r="E92" s="467" t="s">
        <v>500</v>
      </c>
      <c r="F92" s="153"/>
    </row>
    <row r="93" spans="1:6" s="1" customFormat="1" ht="15" customHeight="1" thickBot="1">
      <c r="A93" s="21" t="s">
        <v>19</v>
      </c>
      <c r="B93" s="27" t="s">
        <v>441</v>
      </c>
      <c r="C93" s="416">
        <f>C94+C95+C96+C97+C98+C111</f>
        <v>48094644</v>
      </c>
      <c r="D93" s="416">
        <f>D94+D95+D96+D97+D98+D111</f>
        <v>44631700</v>
      </c>
      <c r="E93" s="510">
        <f>E94+E95+E96+E97+E98+E111</f>
        <v>76453117</v>
      </c>
      <c r="F93" s="153"/>
    </row>
    <row r="94" spans="1:5" s="1" customFormat="1" ht="12.75" customHeight="1">
      <c r="A94" s="16" t="s">
        <v>99</v>
      </c>
      <c r="B94" s="9" t="s">
        <v>50</v>
      </c>
      <c r="C94" s="516">
        <v>15021851</v>
      </c>
      <c r="D94" s="516">
        <v>15503233</v>
      </c>
      <c r="E94" s="511">
        <f>'1.sz.mell '!C97</f>
        <v>11624668</v>
      </c>
    </row>
    <row r="95" spans="1:5" ht="16.5" customHeight="1">
      <c r="A95" s="13" t="s">
        <v>100</v>
      </c>
      <c r="B95" s="7" t="s">
        <v>182</v>
      </c>
      <c r="C95" s="418">
        <v>2870108</v>
      </c>
      <c r="D95" s="418">
        <v>2651679</v>
      </c>
      <c r="E95" s="278">
        <f>'1.sz.mell '!C98</f>
        <v>2231810</v>
      </c>
    </row>
    <row r="96" spans="1:5" ht="15.75">
      <c r="A96" s="13" t="s">
        <v>101</v>
      </c>
      <c r="B96" s="7" t="s">
        <v>139</v>
      </c>
      <c r="C96" s="420">
        <v>15529661</v>
      </c>
      <c r="D96" s="420">
        <v>14613082</v>
      </c>
      <c r="E96" s="278">
        <f>'1.sz.mell '!C99</f>
        <v>27911898</v>
      </c>
    </row>
    <row r="97" spans="1:5" s="40" customFormat="1" ht="12" customHeight="1">
      <c r="A97" s="13" t="s">
        <v>102</v>
      </c>
      <c r="B97" s="10" t="s">
        <v>183</v>
      </c>
      <c r="C97" s="420">
        <v>4576860</v>
      </c>
      <c r="D97" s="420">
        <v>3701020</v>
      </c>
      <c r="E97" s="278">
        <f>'1.sz.mell '!C100</f>
        <v>4600000</v>
      </c>
    </row>
    <row r="98" spans="1:5" ht="12" customHeight="1">
      <c r="A98" s="13" t="s">
        <v>112</v>
      </c>
      <c r="B98" s="18" t="s">
        <v>184</v>
      </c>
      <c r="C98" s="420">
        <v>10096164</v>
      </c>
      <c r="D98" s="420">
        <v>8162686</v>
      </c>
      <c r="E98" s="278">
        <f>'1.sz.mell '!C101</f>
        <v>4420806</v>
      </c>
    </row>
    <row r="99" spans="1:5" ht="12" customHeight="1">
      <c r="A99" s="13" t="s">
        <v>103</v>
      </c>
      <c r="B99" s="7" t="s">
        <v>446</v>
      </c>
      <c r="C99" s="420">
        <v>1489030</v>
      </c>
      <c r="D99" s="420">
        <v>614674</v>
      </c>
      <c r="E99" s="278">
        <f>'1.sz.mell '!C102</f>
        <v>503100</v>
      </c>
    </row>
    <row r="100" spans="1:5" ht="12" customHeight="1">
      <c r="A100" s="13" t="s">
        <v>104</v>
      </c>
      <c r="B100" s="149" t="s">
        <v>445</v>
      </c>
      <c r="C100" s="420"/>
      <c r="D100" s="420"/>
      <c r="E100" s="278">
        <f>'1.sz.mell '!C103</f>
        <v>0</v>
      </c>
    </row>
    <row r="101" spans="1:5" ht="12" customHeight="1">
      <c r="A101" s="13" t="s">
        <v>113</v>
      </c>
      <c r="B101" s="149" t="s">
        <v>444</v>
      </c>
      <c r="C101" s="420"/>
      <c r="D101" s="420"/>
      <c r="E101" s="278">
        <f>'1.sz.mell '!C104</f>
        <v>0</v>
      </c>
    </row>
    <row r="102" spans="1:5" ht="12" customHeight="1">
      <c r="A102" s="13" t="s">
        <v>114</v>
      </c>
      <c r="B102" s="147" t="s">
        <v>353</v>
      </c>
      <c r="C102" s="420"/>
      <c r="D102" s="420"/>
      <c r="E102" s="278">
        <f>'1.sz.mell '!C105</f>
        <v>0</v>
      </c>
    </row>
    <row r="103" spans="1:5" ht="12" customHeight="1">
      <c r="A103" s="13" t="s">
        <v>115</v>
      </c>
      <c r="B103" s="148" t="s">
        <v>354</v>
      </c>
      <c r="C103" s="420"/>
      <c r="D103" s="420"/>
      <c r="E103" s="278">
        <f>'1.sz.mell '!C106</f>
        <v>2862706</v>
      </c>
    </row>
    <row r="104" spans="1:5" ht="12" customHeight="1">
      <c r="A104" s="13" t="s">
        <v>116</v>
      </c>
      <c r="B104" s="148" t="s">
        <v>355</v>
      </c>
      <c r="C104" s="420"/>
      <c r="D104" s="420"/>
      <c r="E104" s="278">
        <f>'1.sz.mell '!C107</f>
        <v>0</v>
      </c>
    </row>
    <row r="105" spans="1:5" ht="12" customHeight="1">
      <c r="A105" s="13" t="s">
        <v>118</v>
      </c>
      <c r="B105" s="147" t="s">
        <v>356</v>
      </c>
      <c r="C105" s="420">
        <v>2449534</v>
      </c>
      <c r="D105" s="420">
        <f>150000+1525511+254201</f>
        <v>1929712</v>
      </c>
      <c r="E105" s="278">
        <f>'1.sz.mell '!C108</f>
        <v>0</v>
      </c>
    </row>
    <row r="106" spans="1:5" ht="12" customHeight="1">
      <c r="A106" s="13" t="s">
        <v>185</v>
      </c>
      <c r="B106" s="147" t="s">
        <v>357</v>
      </c>
      <c r="C106" s="420"/>
      <c r="D106" s="420"/>
      <c r="E106" s="278">
        <f>'1.sz.mell '!C109</f>
        <v>0</v>
      </c>
    </row>
    <row r="107" spans="1:5" ht="12" customHeight="1">
      <c r="A107" s="13" t="s">
        <v>351</v>
      </c>
      <c r="B107" s="148" t="s">
        <v>358</v>
      </c>
      <c r="C107" s="420"/>
      <c r="D107" s="420"/>
      <c r="E107" s="278">
        <f>'1.sz.mell '!C110</f>
        <v>0</v>
      </c>
    </row>
    <row r="108" spans="1:5" ht="12" customHeight="1">
      <c r="A108" s="12" t="s">
        <v>352</v>
      </c>
      <c r="B108" s="149" t="s">
        <v>359</v>
      </c>
      <c r="C108" s="420"/>
      <c r="D108" s="420"/>
      <c r="E108" s="278">
        <f>'1.sz.mell '!C111</f>
        <v>0</v>
      </c>
    </row>
    <row r="109" spans="1:5" ht="12" customHeight="1">
      <c r="A109" s="13" t="s">
        <v>442</v>
      </c>
      <c r="B109" s="149" t="s">
        <v>360</v>
      </c>
      <c r="C109" s="420"/>
      <c r="D109" s="420"/>
      <c r="E109" s="278">
        <f>'1.sz.mell '!C112</f>
        <v>0</v>
      </c>
    </row>
    <row r="110" spans="1:5" ht="12" customHeight="1">
      <c r="A110" s="15" t="s">
        <v>443</v>
      </c>
      <c r="B110" s="149" t="s">
        <v>361</v>
      </c>
      <c r="C110" s="420">
        <v>6157600</v>
      </c>
      <c r="D110" s="420">
        <f>4568300+1050000</f>
        <v>5618300</v>
      </c>
      <c r="E110" s="278">
        <f>'1.sz.mell '!C113</f>
        <v>1055000</v>
      </c>
    </row>
    <row r="111" spans="1:5" ht="12" customHeight="1">
      <c r="A111" s="13" t="s">
        <v>447</v>
      </c>
      <c r="B111" s="10" t="s">
        <v>51</v>
      </c>
      <c r="C111" s="418"/>
      <c r="D111" s="418"/>
      <c r="E111" s="278">
        <f>'1.sz.mell '!C114</f>
        <v>25663935</v>
      </c>
    </row>
    <row r="112" spans="1:5" ht="12" customHeight="1">
      <c r="A112" s="13" t="s">
        <v>448</v>
      </c>
      <c r="B112" s="7" t="s">
        <v>450</v>
      </c>
      <c r="C112" s="418"/>
      <c r="D112" s="418"/>
      <c r="E112" s="278">
        <f>'1.sz.mell '!C115</f>
        <v>2317000</v>
      </c>
    </row>
    <row r="113" spans="1:5" ht="12" customHeight="1" thickBot="1">
      <c r="A113" s="17" t="s">
        <v>449</v>
      </c>
      <c r="B113" s="504" t="s">
        <v>451</v>
      </c>
      <c r="C113" s="517"/>
      <c r="D113" s="517"/>
      <c r="E113" s="278">
        <f>'1.sz.mell '!C116</f>
        <v>23346935</v>
      </c>
    </row>
    <row r="114" spans="1:5" ht="12" customHeight="1" thickBot="1">
      <c r="A114" s="501" t="s">
        <v>20</v>
      </c>
      <c r="B114" s="502" t="s">
        <v>362</v>
      </c>
      <c r="C114" s="518">
        <f>+C115+C117+C119</f>
        <v>412724</v>
      </c>
      <c r="D114" s="518">
        <f>+D115+D117+D119</f>
        <v>14058762</v>
      </c>
      <c r="E114" s="512">
        <f>+E115+E117+E119</f>
        <v>60424093</v>
      </c>
    </row>
    <row r="115" spans="1:5" ht="12" customHeight="1">
      <c r="A115" s="14" t="s">
        <v>105</v>
      </c>
      <c r="B115" s="7" t="s">
        <v>231</v>
      </c>
      <c r="C115" s="419">
        <v>412724</v>
      </c>
      <c r="D115" s="419">
        <v>4064370</v>
      </c>
      <c r="E115" s="279">
        <f>'1.sz.mell '!C118</f>
        <v>60424093</v>
      </c>
    </row>
    <row r="116" spans="1:5" ht="15.75">
      <c r="A116" s="14" t="s">
        <v>106</v>
      </c>
      <c r="B116" s="11" t="s">
        <v>366</v>
      </c>
      <c r="C116" s="419"/>
      <c r="D116" s="419"/>
      <c r="E116" s="279">
        <f>'1.sz.mell '!C119</f>
        <v>60124093</v>
      </c>
    </row>
    <row r="117" spans="1:5" ht="12" customHeight="1">
      <c r="A117" s="14" t="s">
        <v>107</v>
      </c>
      <c r="B117" s="11" t="s">
        <v>186</v>
      </c>
      <c r="C117" s="418"/>
      <c r="D117" s="418">
        <v>9994392</v>
      </c>
      <c r="E117" s="279">
        <f>'1.sz.mell '!C120</f>
        <v>0</v>
      </c>
    </row>
    <row r="118" spans="1:5" ht="12" customHeight="1">
      <c r="A118" s="14" t="s">
        <v>108</v>
      </c>
      <c r="B118" s="11" t="s">
        <v>367</v>
      </c>
      <c r="C118" s="418"/>
      <c r="D118" s="418"/>
      <c r="E118" s="279">
        <f>'1.sz.mell '!C121</f>
        <v>0</v>
      </c>
    </row>
    <row r="119" spans="1:5" ht="12" customHeight="1">
      <c r="A119" s="14" t="s">
        <v>109</v>
      </c>
      <c r="B119" s="307" t="s">
        <v>233</v>
      </c>
      <c r="C119" s="418"/>
      <c r="D119" s="418"/>
      <c r="E119" s="279">
        <f>'1.sz.mell '!C122</f>
        <v>0</v>
      </c>
    </row>
    <row r="120" spans="1:5" ht="12" customHeight="1">
      <c r="A120" s="14" t="s">
        <v>117</v>
      </c>
      <c r="B120" s="306" t="s">
        <v>432</v>
      </c>
      <c r="C120" s="418"/>
      <c r="D120" s="418"/>
      <c r="E120" s="279">
        <f>'1.sz.mell '!C123</f>
        <v>0</v>
      </c>
    </row>
    <row r="121" spans="1:5" ht="12" customHeight="1">
      <c r="A121" s="14" t="s">
        <v>119</v>
      </c>
      <c r="B121" s="432" t="s">
        <v>372</v>
      </c>
      <c r="C121" s="418"/>
      <c r="D121" s="418"/>
      <c r="E121" s="279">
        <f>'1.sz.mell '!C124</f>
        <v>0</v>
      </c>
    </row>
    <row r="122" spans="1:5" ht="12" customHeight="1">
      <c r="A122" s="14" t="s">
        <v>187</v>
      </c>
      <c r="B122" s="148" t="s">
        <v>355</v>
      </c>
      <c r="C122" s="418"/>
      <c r="D122" s="418"/>
      <c r="E122" s="279">
        <f>'1.sz.mell '!C125</f>
        <v>0</v>
      </c>
    </row>
    <row r="123" spans="1:5" ht="12" customHeight="1">
      <c r="A123" s="14" t="s">
        <v>188</v>
      </c>
      <c r="B123" s="148" t="s">
        <v>371</v>
      </c>
      <c r="C123" s="418"/>
      <c r="D123" s="418"/>
      <c r="E123" s="279">
        <f>'1.sz.mell '!C126</f>
        <v>0</v>
      </c>
    </row>
    <row r="124" spans="1:5" ht="12" customHeight="1">
      <c r="A124" s="14" t="s">
        <v>189</v>
      </c>
      <c r="B124" s="148" t="s">
        <v>370</v>
      </c>
      <c r="C124" s="418"/>
      <c r="D124" s="418"/>
      <c r="E124" s="279">
        <f>'1.sz.mell '!C127</f>
        <v>0</v>
      </c>
    </row>
    <row r="125" spans="1:5" ht="12" customHeight="1">
      <c r="A125" s="14" t="s">
        <v>363</v>
      </c>
      <c r="B125" s="148" t="s">
        <v>358</v>
      </c>
      <c r="C125" s="418"/>
      <c r="D125" s="418"/>
      <c r="E125" s="279">
        <f>'1.sz.mell '!C128</f>
        <v>0</v>
      </c>
    </row>
    <row r="126" spans="1:5" ht="12" customHeight="1">
      <c r="A126" s="14" t="s">
        <v>364</v>
      </c>
      <c r="B126" s="148" t="s">
        <v>369</v>
      </c>
      <c r="C126" s="418"/>
      <c r="D126" s="418"/>
      <c r="E126" s="279">
        <f>'1.sz.mell '!C129</f>
        <v>0</v>
      </c>
    </row>
    <row r="127" spans="1:5" ht="12" customHeight="1" thickBot="1">
      <c r="A127" s="12" t="s">
        <v>365</v>
      </c>
      <c r="B127" s="148" t="s">
        <v>368</v>
      </c>
      <c r="C127" s="420"/>
      <c r="D127" s="420"/>
      <c r="E127" s="279">
        <f>'1.sz.mell '!C130</f>
        <v>0</v>
      </c>
    </row>
    <row r="128" spans="1:5" ht="12" customHeight="1" thickBot="1">
      <c r="A128" s="19" t="s">
        <v>21</v>
      </c>
      <c r="B128" s="129" t="s">
        <v>452</v>
      </c>
      <c r="C128" s="417">
        <f>+C93+C114</f>
        <v>48507368</v>
      </c>
      <c r="D128" s="417">
        <f>+D93+D114</f>
        <v>58690462</v>
      </c>
      <c r="E128" s="277">
        <f>+E93+E114</f>
        <v>136877210</v>
      </c>
    </row>
    <row r="129" spans="1:5" ht="12" customHeight="1" thickBot="1">
      <c r="A129" s="19" t="s">
        <v>22</v>
      </c>
      <c r="B129" s="129" t="s">
        <v>453</v>
      </c>
      <c r="C129" s="417">
        <f>+C130+C131+C132</f>
        <v>0</v>
      </c>
      <c r="D129" s="417">
        <f>+D130+D131+D132</f>
        <v>0</v>
      </c>
      <c r="E129" s="277">
        <f>+E130+E131+E132</f>
        <v>0</v>
      </c>
    </row>
    <row r="130" spans="1:5" ht="12" customHeight="1">
      <c r="A130" s="14" t="s">
        <v>270</v>
      </c>
      <c r="B130" s="11" t="s">
        <v>460</v>
      </c>
      <c r="C130" s="418"/>
      <c r="D130" s="418"/>
      <c r="E130" s="278">
        <f>'1.sz.mell '!C133</f>
        <v>0</v>
      </c>
    </row>
    <row r="131" spans="1:5" ht="12" customHeight="1">
      <c r="A131" s="14" t="s">
        <v>271</v>
      </c>
      <c r="B131" s="11" t="s">
        <v>461</v>
      </c>
      <c r="C131" s="418"/>
      <c r="D131" s="418"/>
      <c r="E131" s="278">
        <f>'1.sz.mell '!C134</f>
        <v>0</v>
      </c>
    </row>
    <row r="132" spans="1:5" ht="12" customHeight="1" thickBot="1">
      <c r="A132" s="12" t="s">
        <v>272</v>
      </c>
      <c r="B132" s="11" t="s">
        <v>462</v>
      </c>
      <c r="C132" s="418"/>
      <c r="D132" s="418"/>
      <c r="E132" s="278">
        <f>'1.sz.mell '!C135</f>
        <v>0</v>
      </c>
    </row>
    <row r="133" spans="1:5" ht="12" customHeight="1" thickBot="1">
      <c r="A133" s="19" t="s">
        <v>23</v>
      </c>
      <c r="B133" s="129" t="s">
        <v>454</v>
      </c>
      <c r="C133" s="417">
        <f>SUM(C134:C139)</f>
        <v>0</v>
      </c>
      <c r="D133" s="417">
        <f>SUM(D134:D139)</f>
        <v>0</v>
      </c>
      <c r="E133" s="277">
        <f>SUM(E134:E139)</f>
        <v>0</v>
      </c>
    </row>
    <row r="134" spans="1:5" ht="12" customHeight="1">
      <c r="A134" s="14" t="s">
        <v>92</v>
      </c>
      <c r="B134" s="8" t="s">
        <v>463</v>
      </c>
      <c r="C134" s="418"/>
      <c r="D134" s="418"/>
      <c r="E134" s="278">
        <f>'1.sz.mell '!C149</f>
        <v>0</v>
      </c>
    </row>
    <row r="135" spans="1:5" ht="12" customHeight="1">
      <c r="A135" s="14" t="s">
        <v>93</v>
      </c>
      <c r="B135" s="8" t="s">
        <v>455</v>
      </c>
      <c r="C135" s="418"/>
      <c r="D135" s="418"/>
      <c r="E135" s="278"/>
    </row>
    <row r="136" spans="1:5" ht="12" customHeight="1">
      <c r="A136" s="14" t="s">
        <v>94</v>
      </c>
      <c r="B136" s="8" t="s">
        <v>456</v>
      </c>
      <c r="C136" s="418"/>
      <c r="D136" s="418"/>
      <c r="E136" s="278"/>
    </row>
    <row r="137" spans="1:5" ht="12" customHeight="1">
      <c r="A137" s="14" t="s">
        <v>174</v>
      </c>
      <c r="B137" s="8" t="s">
        <v>457</v>
      </c>
      <c r="C137" s="418"/>
      <c r="D137" s="418"/>
      <c r="E137" s="278"/>
    </row>
    <row r="138" spans="1:5" ht="12" customHeight="1">
      <c r="A138" s="14" t="s">
        <v>175</v>
      </c>
      <c r="B138" s="8" t="s">
        <v>458</v>
      </c>
      <c r="C138" s="418"/>
      <c r="D138" s="418"/>
      <c r="E138" s="278"/>
    </row>
    <row r="139" spans="1:5" ht="12" customHeight="1" thickBot="1">
      <c r="A139" s="12" t="s">
        <v>176</v>
      </c>
      <c r="B139" s="8" t="s">
        <v>459</v>
      </c>
      <c r="C139" s="418"/>
      <c r="D139" s="418"/>
      <c r="E139" s="278"/>
    </row>
    <row r="140" spans="1:5" ht="12" customHeight="1" thickBot="1">
      <c r="A140" s="19" t="s">
        <v>24</v>
      </c>
      <c r="B140" s="129" t="s">
        <v>467</v>
      </c>
      <c r="C140" s="424">
        <f>+C141+C142+C143+C144</f>
        <v>904451</v>
      </c>
      <c r="D140" s="424">
        <f>+D141+D142+D143+D144</f>
        <v>991369</v>
      </c>
      <c r="E140" s="466">
        <f>+E141+E142+E143+E144</f>
        <v>1075926</v>
      </c>
    </row>
    <row r="141" spans="1:5" ht="12" customHeight="1">
      <c r="A141" s="14" t="s">
        <v>95</v>
      </c>
      <c r="B141" s="8" t="s">
        <v>373</v>
      </c>
      <c r="C141" s="418"/>
      <c r="D141" s="418"/>
      <c r="E141" s="278"/>
    </row>
    <row r="142" spans="1:5" ht="12" customHeight="1">
      <c r="A142" s="14" t="s">
        <v>96</v>
      </c>
      <c r="B142" s="8" t="s">
        <v>374</v>
      </c>
      <c r="C142" s="418">
        <v>904451</v>
      </c>
      <c r="D142" s="418">
        <v>991369</v>
      </c>
      <c r="E142" s="278">
        <f>'1.sz.mell '!C145</f>
        <v>1075926</v>
      </c>
    </row>
    <row r="143" spans="1:5" ht="12" customHeight="1">
      <c r="A143" s="14" t="s">
        <v>290</v>
      </c>
      <c r="B143" s="8" t="s">
        <v>468</v>
      </c>
      <c r="C143" s="418"/>
      <c r="D143" s="418"/>
      <c r="E143" s="278"/>
    </row>
    <row r="144" spans="1:5" ht="12" customHeight="1" thickBot="1">
      <c r="A144" s="12" t="s">
        <v>291</v>
      </c>
      <c r="B144" s="6" t="s">
        <v>393</v>
      </c>
      <c r="C144" s="418"/>
      <c r="D144" s="418"/>
      <c r="E144" s="278"/>
    </row>
    <row r="145" spans="1:5" ht="12" customHeight="1" thickBot="1">
      <c r="A145" s="19" t="s">
        <v>25</v>
      </c>
      <c r="B145" s="129" t="s">
        <v>469</v>
      </c>
      <c r="C145" s="519">
        <f>SUM(C146:C150)</f>
        <v>0</v>
      </c>
      <c r="D145" s="519">
        <f>SUM(D146:D150)</f>
        <v>0</v>
      </c>
      <c r="E145" s="513">
        <f>SUM(E146:E150)</f>
        <v>0</v>
      </c>
    </row>
    <row r="146" spans="1:5" ht="12" customHeight="1">
      <c r="A146" s="14" t="s">
        <v>97</v>
      </c>
      <c r="B146" s="8" t="s">
        <v>464</v>
      </c>
      <c r="C146" s="418"/>
      <c r="D146" s="418"/>
      <c r="E146" s="278"/>
    </row>
    <row r="147" spans="1:5" ht="12" customHeight="1">
      <c r="A147" s="14" t="s">
        <v>98</v>
      </c>
      <c r="B147" s="8" t="s">
        <v>471</v>
      </c>
      <c r="C147" s="418"/>
      <c r="D147" s="418"/>
      <c r="E147" s="278"/>
    </row>
    <row r="148" spans="1:5" ht="12" customHeight="1">
      <c r="A148" s="14" t="s">
        <v>302</v>
      </c>
      <c r="B148" s="8" t="s">
        <v>466</v>
      </c>
      <c r="C148" s="418"/>
      <c r="D148" s="418"/>
      <c r="E148" s="278"/>
    </row>
    <row r="149" spans="1:5" ht="12" customHeight="1">
      <c r="A149" s="14" t="s">
        <v>303</v>
      </c>
      <c r="B149" s="8" t="s">
        <v>472</v>
      </c>
      <c r="C149" s="418"/>
      <c r="D149" s="418"/>
      <c r="E149" s="278"/>
    </row>
    <row r="150" spans="1:5" ht="12" customHeight="1" thickBot="1">
      <c r="A150" s="14" t="s">
        <v>470</v>
      </c>
      <c r="B150" s="8" t="s">
        <v>473</v>
      </c>
      <c r="C150" s="418"/>
      <c r="D150" s="418"/>
      <c r="E150" s="278"/>
    </row>
    <row r="151" spans="1:5" ht="12" customHeight="1" thickBot="1">
      <c r="A151" s="19" t="s">
        <v>26</v>
      </c>
      <c r="B151" s="129" t="s">
        <v>474</v>
      </c>
      <c r="C151" s="520"/>
      <c r="D151" s="520"/>
      <c r="E151" s="514"/>
    </row>
    <row r="152" spans="1:5" ht="12" customHeight="1" thickBot="1">
      <c r="A152" s="19" t="s">
        <v>27</v>
      </c>
      <c r="B152" s="129" t="s">
        <v>475</v>
      </c>
      <c r="C152" s="520"/>
      <c r="D152" s="520"/>
      <c r="E152" s="514"/>
    </row>
    <row r="153" spans="1:6" ht="15" customHeight="1" thickBot="1">
      <c r="A153" s="19" t="s">
        <v>28</v>
      </c>
      <c r="B153" s="129" t="s">
        <v>477</v>
      </c>
      <c r="C153" s="521">
        <f>+C129+C133+C140+C145+C151+C152</f>
        <v>904451</v>
      </c>
      <c r="D153" s="521">
        <f>+D129+D133+D140+D145+D151+D152</f>
        <v>991369</v>
      </c>
      <c r="E153" s="515">
        <f>+E129+E133+E140+E145+E151+E152</f>
        <v>1075926</v>
      </c>
      <c r="F153" s="130"/>
    </row>
    <row r="154" spans="1:5" s="1" customFormat="1" ht="12.75" customHeight="1" thickBot="1">
      <c r="A154" s="308" t="s">
        <v>29</v>
      </c>
      <c r="B154" s="399" t="s">
        <v>476</v>
      </c>
      <c r="C154" s="521">
        <f>+C128+C153</f>
        <v>49411819</v>
      </c>
      <c r="D154" s="521">
        <f>+D128+D153</f>
        <v>59681831</v>
      </c>
      <c r="E154" s="515">
        <f>+E128+E153</f>
        <v>137953136</v>
      </c>
    </row>
    <row r="155" ht="15.75">
      <c r="C155" s="402"/>
    </row>
    <row r="156" ht="15.75">
      <c r="C156" s="402"/>
    </row>
    <row r="157" ht="15.75">
      <c r="C157" s="402"/>
    </row>
    <row r="158" ht="16.5" customHeight="1">
      <c r="C158" s="402"/>
    </row>
    <row r="159" ht="15.75">
      <c r="C159" s="402"/>
    </row>
    <row r="160" ht="15.75">
      <c r="C160" s="402"/>
    </row>
    <row r="161" ht="15.75">
      <c r="C161" s="402"/>
    </row>
    <row r="162" ht="15.75">
      <c r="C162" s="402"/>
    </row>
    <row r="163" ht="15.75">
      <c r="C163" s="402"/>
    </row>
    <row r="164" ht="15.75">
      <c r="C164" s="402"/>
    </row>
    <row r="165" ht="15.75">
      <c r="C165" s="402"/>
    </row>
    <row r="166" ht="15.75">
      <c r="C166" s="402"/>
    </row>
    <row r="167" ht="15.75">
      <c r="C167" s="402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Siójut Község Önkormányzat
2019.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C11" sqref="C11"/>
    </sheetView>
  </sheetViews>
  <sheetFormatPr defaultColWidth="9.00390625" defaultRowHeight="12.75"/>
  <cols>
    <col min="1" max="1" width="6.875" style="196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94" t="s">
        <v>4</v>
      </c>
      <c r="B1" s="694"/>
      <c r="C1" s="694"/>
      <c r="D1" s="694"/>
      <c r="E1" s="694"/>
      <c r="F1" s="694"/>
      <c r="G1" s="694"/>
      <c r="H1" s="694"/>
      <c r="I1" s="694"/>
    </row>
    <row r="2" ht="20.25" customHeight="1" thickBot="1">
      <c r="I2" s="494" t="str">
        <f>'1. sz tájékoztató t.'!E2</f>
        <v>Forintban!</v>
      </c>
    </row>
    <row r="3" spans="1:9" s="495" customFormat="1" ht="26.25" customHeight="1">
      <c r="A3" s="702" t="s">
        <v>70</v>
      </c>
      <c r="B3" s="697" t="s">
        <v>86</v>
      </c>
      <c r="C3" s="702" t="s">
        <v>87</v>
      </c>
      <c r="D3" s="702" t="str">
        <f>+CONCATENATE(LEFT(ÖSSZEFÜGGÉSEK!A5,4)," előtti kifizetés")</f>
        <v>2018 előtti kifizetés</v>
      </c>
      <c r="E3" s="699" t="s">
        <v>69</v>
      </c>
      <c r="F3" s="700"/>
      <c r="G3" s="700"/>
      <c r="H3" s="701"/>
      <c r="I3" s="697" t="s">
        <v>52</v>
      </c>
    </row>
    <row r="4" spans="1:9" s="496" customFormat="1" ht="32.25" customHeight="1" thickBot="1">
      <c r="A4" s="703"/>
      <c r="B4" s="698"/>
      <c r="C4" s="698"/>
      <c r="D4" s="703"/>
      <c r="E4" s="282" t="str">
        <f>+CONCATENATE(LEFT(ÖSSZEFÜGGÉSEK!A5,4),".")</f>
        <v>2018.</v>
      </c>
      <c r="F4" s="282" t="str">
        <f>+CONCATENATE(LEFT(ÖSSZEFÜGGÉSEK!A5,4)+1,".")</f>
        <v>2019.</v>
      </c>
      <c r="G4" s="282" t="str">
        <f>+CONCATENATE(LEFT(ÖSSZEFÜGGÉSEK!A5,4)+2,".")</f>
        <v>2020.</v>
      </c>
      <c r="H4" s="283" t="str">
        <f>+CONCATENATE(LEFT(ÖSSZEFÜGGÉSEK!A5,4)+2,".",CHAR(10)," után")</f>
        <v>2020.
 után</v>
      </c>
      <c r="I4" s="698"/>
    </row>
    <row r="5" spans="1:9" s="497" customFormat="1" ht="12.75" customHeight="1" thickBot="1">
      <c r="A5" s="284" t="s">
        <v>497</v>
      </c>
      <c r="B5" s="285" t="s">
        <v>498</v>
      </c>
      <c r="C5" s="286" t="s">
        <v>499</v>
      </c>
      <c r="D5" s="285" t="s">
        <v>501</v>
      </c>
      <c r="E5" s="284" t="s">
        <v>500</v>
      </c>
      <c r="F5" s="286" t="s">
        <v>502</v>
      </c>
      <c r="G5" s="286" t="s">
        <v>503</v>
      </c>
      <c r="H5" s="287" t="s">
        <v>504</v>
      </c>
      <c r="I5" s="288" t="s">
        <v>505</v>
      </c>
    </row>
    <row r="6" spans="1:9" ht="24.75" customHeight="1" thickBot="1">
      <c r="A6" s="289" t="s">
        <v>19</v>
      </c>
      <c r="B6" s="290" t="s">
        <v>5</v>
      </c>
      <c r="C6" s="548"/>
      <c r="D6" s="549">
        <f>+D7+D8</f>
        <v>0</v>
      </c>
      <c r="E6" s="550">
        <f>+E7+E8</f>
        <v>0</v>
      </c>
      <c r="F6" s="551">
        <f>+F7+F8</f>
        <v>0</v>
      </c>
      <c r="G6" s="551">
        <f>+G7+G8</f>
        <v>0</v>
      </c>
      <c r="H6" s="552">
        <f>+H7+H8</f>
        <v>0</v>
      </c>
      <c r="I6" s="71">
        <f aca="true" t="shared" si="0" ref="I6:I17">SUM(D6:H6)</f>
        <v>0</v>
      </c>
    </row>
    <row r="7" spans="1:10" ht="19.5" customHeight="1">
      <c r="A7" s="291" t="s">
        <v>20</v>
      </c>
      <c r="B7" s="72" t="s">
        <v>71</v>
      </c>
      <c r="C7" s="553"/>
      <c r="D7" s="554"/>
      <c r="E7" s="555"/>
      <c r="F7" s="556"/>
      <c r="G7" s="556"/>
      <c r="H7" s="557"/>
      <c r="I7" s="292">
        <f t="shared" si="0"/>
        <v>0</v>
      </c>
      <c r="J7" s="693" t="s">
        <v>532</v>
      </c>
    </row>
    <row r="8" spans="1:10" ht="19.5" customHeight="1" thickBot="1">
      <c r="A8" s="291" t="s">
        <v>21</v>
      </c>
      <c r="B8" s="72" t="s">
        <v>71</v>
      </c>
      <c r="C8" s="553"/>
      <c r="D8" s="554"/>
      <c r="E8" s="555"/>
      <c r="F8" s="556"/>
      <c r="G8" s="556"/>
      <c r="H8" s="557"/>
      <c r="I8" s="292">
        <f t="shared" si="0"/>
        <v>0</v>
      </c>
      <c r="J8" s="693"/>
    </row>
    <row r="9" spans="1:10" ht="25.5" customHeight="1" thickBot="1">
      <c r="A9" s="289" t="s">
        <v>22</v>
      </c>
      <c r="B9" s="290" t="s">
        <v>6</v>
      </c>
      <c r="C9" s="548"/>
      <c r="D9" s="549">
        <f>+D10+D11</f>
        <v>0</v>
      </c>
      <c r="E9" s="550">
        <f>+E10+E11</f>
        <v>0</v>
      </c>
      <c r="F9" s="551">
        <f>+F10+F11</f>
        <v>0</v>
      </c>
      <c r="G9" s="551">
        <f>+G10+G11</f>
        <v>0</v>
      </c>
      <c r="H9" s="552">
        <f>+H10+H11</f>
        <v>0</v>
      </c>
      <c r="I9" s="71">
        <f t="shared" si="0"/>
        <v>0</v>
      </c>
      <c r="J9" s="693"/>
    </row>
    <row r="10" spans="1:10" ht="19.5" customHeight="1">
      <c r="A10" s="291" t="s">
        <v>23</v>
      </c>
      <c r="B10" s="72" t="s">
        <v>71</v>
      </c>
      <c r="C10" s="553"/>
      <c r="D10" s="554"/>
      <c r="E10" s="555"/>
      <c r="F10" s="556"/>
      <c r="G10" s="556"/>
      <c r="H10" s="557"/>
      <c r="I10" s="292">
        <f t="shared" si="0"/>
        <v>0</v>
      </c>
      <c r="J10" s="693"/>
    </row>
    <row r="11" spans="1:10" ht="19.5" customHeight="1" thickBot="1">
      <c r="A11" s="291" t="s">
        <v>24</v>
      </c>
      <c r="B11" s="72" t="s">
        <v>71</v>
      </c>
      <c r="C11" s="553"/>
      <c r="D11" s="554"/>
      <c r="E11" s="555"/>
      <c r="F11" s="556"/>
      <c r="G11" s="556"/>
      <c r="H11" s="557"/>
      <c r="I11" s="292">
        <f t="shared" si="0"/>
        <v>0</v>
      </c>
      <c r="J11" s="693"/>
    </row>
    <row r="12" spans="1:10" ht="19.5" customHeight="1" thickBot="1">
      <c r="A12" s="289" t="s">
        <v>25</v>
      </c>
      <c r="B12" s="290" t="s">
        <v>207</v>
      </c>
      <c r="C12" s="548"/>
      <c r="D12" s="549">
        <f>+D13</f>
        <v>0</v>
      </c>
      <c r="E12" s="550">
        <f>+E13</f>
        <v>0</v>
      </c>
      <c r="F12" s="551">
        <f>+F13</f>
        <v>0</v>
      </c>
      <c r="G12" s="551">
        <f>+G13</f>
        <v>0</v>
      </c>
      <c r="H12" s="552">
        <f>+H13</f>
        <v>0</v>
      </c>
      <c r="I12" s="71">
        <f t="shared" si="0"/>
        <v>0</v>
      </c>
      <c r="J12" s="693"/>
    </row>
    <row r="13" spans="1:10" ht="19.5" customHeight="1" thickBot="1">
      <c r="A13" s="291" t="s">
        <v>26</v>
      </c>
      <c r="B13" s="72" t="s">
        <v>71</v>
      </c>
      <c r="C13" s="553"/>
      <c r="D13" s="554"/>
      <c r="E13" s="555"/>
      <c r="F13" s="556"/>
      <c r="G13" s="556"/>
      <c r="H13" s="557"/>
      <c r="I13" s="292">
        <f t="shared" si="0"/>
        <v>0</v>
      </c>
      <c r="J13" s="693"/>
    </row>
    <row r="14" spans="1:10" ht="19.5" customHeight="1" thickBot="1">
      <c r="A14" s="289" t="s">
        <v>27</v>
      </c>
      <c r="B14" s="290" t="s">
        <v>208</v>
      </c>
      <c r="C14" s="548"/>
      <c r="D14" s="549">
        <f>+D15</f>
        <v>0</v>
      </c>
      <c r="E14" s="550">
        <f>+E15</f>
        <v>0</v>
      </c>
      <c r="F14" s="551">
        <f>+F15</f>
        <v>0</v>
      </c>
      <c r="G14" s="551">
        <f>+G15</f>
        <v>0</v>
      </c>
      <c r="H14" s="552">
        <f>+H15</f>
        <v>0</v>
      </c>
      <c r="I14" s="71">
        <f t="shared" si="0"/>
        <v>0</v>
      </c>
      <c r="J14" s="693"/>
    </row>
    <row r="15" spans="1:10" ht="19.5" customHeight="1" thickBot="1">
      <c r="A15" s="293" t="s">
        <v>28</v>
      </c>
      <c r="B15" s="73" t="s">
        <v>71</v>
      </c>
      <c r="C15" s="558"/>
      <c r="D15" s="559"/>
      <c r="E15" s="560"/>
      <c r="F15" s="561"/>
      <c r="G15" s="561"/>
      <c r="H15" s="562"/>
      <c r="I15" s="294">
        <f t="shared" si="0"/>
        <v>0</v>
      </c>
      <c r="J15" s="693"/>
    </row>
    <row r="16" spans="1:10" ht="19.5" customHeight="1" thickBot="1">
      <c r="A16" s="289" t="s">
        <v>29</v>
      </c>
      <c r="B16" s="295" t="s">
        <v>209</v>
      </c>
      <c r="C16" s="548"/>
      <c r="D16" s="549">
        <f>+D17</f>
        <v>0</v>
      </c>
      <c r="E16" s="550">
        <f>+E17</f>
        <v>0</v>
      </c>
      <c r="F16" s="551">
        <f>+F17</f>
        <v>0</v>
      </c>
      <c r="G16" s="551">
        <f>+G17</f>
        <v>0</v>
      </c>
      <c r="H16" s="552">
        <f>+H17</f>
        <v>0</v>
      </c>
      <c r="I16" s="71">
        <f t="shared" si="0"/>
        <v>0</v>
      </c>
      <c r="J16" s="693"/>
    </row>
    <row r="17" spans="1:10" ht="19.5" customHeight="1" thickBot="1">
      <c r="A17" s="296" t="s">
        <v>30</v>
      </c>
      <c r="B17" s="74" t="s">
        <v>71</v>
      </c>
      <c r="C17" s="563"/>
      <c r="D17" s="564"/>
      <c r="E17" s="565"/>
      <c r="F17" s="566"/>
      <c r="G17" s="566"/>
      <c r="H17" s="567"/>
      <c r="I17" s="297">
        <f t="shared" si="0"/>
        <v>0</v>
      </c>
      <c r="J17" s="693"/>
    </row>
    <row r="18" spans="1:10" ht="19.5" customHeight="1" thickBot="1">
      <c r="A18" s="695" t="s">
        <v>145</v>
      </c>
      <c r="B18" s="696"/>
      <c r="C18" s="568"/>
      <c r="D18" s="549">
        <f aca="true" t="shared" si="1" ref="D18:I18">+D6+D9+D12+D14+D16</f>
        <v>0</v>
      </c>
      <c r="E18" s="550">
        <f t="shared" si="1"/>
        <v>0</v>
      </c>
      <c r="F18" s="551">
        <f t="shared" si="1"/>
        <v>0</v>
      </c>
      <c r="G18" s="551">
        <f t="shared" si="1"/>
        <v>0</v>
      </c>
      <c r="H18" s="552">
        <f t="shared" si="1"/>
        <v>0</v>
      </c>
      <c r="I18" s="71">
        <f t="shared" si="1"/>
        <v>0</v>
      </c>
      <c r="J18" s="693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BreakPreview" zoomScaleNormal="91" zoomScaleSheetLayoutView="100" workbookViewId="0" topLeftCell="A118">
      <selection activeCell="H120" sqref="H120"/>
    </sheetView>
  </sheetViews>
  <sheetFormatPr defaultColWidth="9.00390625" defaultRowHeight="12.75"/>
  <cols>
    <col min="1" max="1" width="9.50390625" style="400" customWidth="1"/>
    <col min="2" max="2" width="83.00390625" style="400" customWidth="1"/>
    <col min="3" max="3" width="16.50390625" style="401" customWidth="1"/>
    <col min="4" max="4" width="14.00390625" style="433" customWidth="1"/>
    <col min="5" max="5" width="16.50390625" style="433" customWidth="1"/>
    <col min="6" max="16384" width="9.375" style="433" customWidth="1"/>
  </cols>
  <sheetData>
    <row r="1" spans="1:5" s="633" customFormat="1" ht="15.75" customHeight="1">
      <c r="A1" s="647" t="s">
        <v>623</v>
      </c>
      <c r="B1" s="647"/>
      <c r="C1" s="648" t="str">
        <f>'1.sz.mell '!C1:E1</f>
        <v>a 4/2019 (III. 11) sz önkormányzati rendelethez</v>
      </c>
      <c r="D1" s="648"/>
      <c r="E1" s="648"/>
    </row>
    <row r="2" spans="1:5" ht="15.75" customHeight="1">
      <c r="A2" s="646" t="s">
        <v>616</v>
      </c>
      <c r="B2" s="646"/>
      <c r="C2" s="646"/>
      <c r="D2" s="646"/>
      <c r="E2" s="646"/>
    </row>
    <row r="3" spans="1:5" ht="15.75" customHeight="1">
      <c r="A3" s="646" t="s">
        <v>617</v>
      </c>
      <c r="B3" s="646"/>
      <c r="C3" s="646"/>
      <c r="D3" s="646"/>
      <c r="E3" s="646"/>
    </row>
    <row r="4" spans="1:5" ht="15.75" customHeight="1">
      <c r="A4" s="646" t="s">
        <v>16</v>
      </c>
      <c r="B4" s="646"/>
      <c r="C4" s="646"/>
      <c r="D4" s="646"/>
      <c r="E4" s="646"/>
    </row>
    <row r="5" spans="1:5" ht="15.75" customHeight="1" thickBot="1">
      <c r="A5" s="642" t="s">
        <v>151</v>
      </c>
      <c r="B5" s="642"/>
      <c r="C5" s="644" t="str">
        <f>'1.sz.mell '!C5</f>
        <v>Forintban!</v>
      </c>
      <c r="D5" s="644"/>
      <c r="E5" s="644"/>
    </row>
    <row r="6" spans="1:5" ht="37.5" customHeight="1" thickBot="1">
      <c r="A6" s="22" t="s">
        <v>70</v>
      </c>
      <c r="B6" s="23" t="s">
        <v>18</v>
      </c>
      <c r="C6" s="39" t="str">
        <f>'1.sz.mell '!C94</f>
        <v>2019  évi előirányzat</v>
      </c>
      <c r="D6" s="39" t="str">
        <f>'1.sz.mell '!D6</f>
        <v>3. sz módosítás</v>
      </c>
      <c r="E6" s="39" t="str">
        <f>'1.sz.mell '!E6</f>
        <v>2. sz módosítás utáni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26899140</v>
      </c>
      <c r="D8" s="310">
        <f>+D9+D10+D11+D12+D13+D14</f>
        <v>55360</v>
      </c>
      <c r="E8" s="310">
        <f>+E9+E10+E11+E12+E13+E14</f>
        <v>26954500</v>
      </c>
    </row>
    <row r="9" spans="1:5" s="435" customFormat="1" ht="12" customHeight="1">
      <c r="A9" s="14" t="s">
        <v>99</v>
      </c>
      <c r="B9" s="436" t="s">
        <v>255</v>
      </c>
      <c r="C9" s="313">
        <v>19274700</v>
      </c>
      <c r="D9" s="313"/>
      <c r="E9" s="313">
        <f aca="true" t="shared" si="0" ref="E9:E14">C9+D9</f>
        <v>19274700</v>
      </c>
    </row>
    <row r="10" spans="1:5" s="435" customFormat="1" ht="12" customHeight="1">
      <c r="A10" s="13" t="s">
        <v>100</v>
      </c>
      <c r="B10" s="437" t="s">
        <v>256</v>
      </c>
      <c r="C10" s="312"/>
      <c r="D10" s="312"/>
      <c r="E10" s="313">
        <f t="shared" si="0"/>
        <v>0</v>
      </c>
    </row>
    <row r="11" spans="1:5" s="435" customFormat="1" ht="12" customHeight="1">
      <c r="A11" s="13" t="s">
        <v>101</v>
      </c>
      <c r="B11" s="437" t="s">
        <v>556</v>
      </c>
      <c r="C11" s="312">
        <v>5824440</v>
      </c>
      <c r="D11" s="312"/>
      <c r="E11" s="313">
        <f t="shared" si="0"/>
        <v>5824440</v>
      </c>
    </row>
    <row r="12" spans="1:5" s="435" customFormat="1" ht="12" customHeight="1">
      <c r="A12" s="13" t="s">
        <v>102</v>
      </c>
      <c r="B12" s="437" t="s">
        <v>258</v>
      </c>
      <c r="C12" s="312">
        <v>1800000</v>
      </c>
      <c r="D12" s="312"/>
      <c r="E12" s="313">
        <f t="shared" si="0"/>
        <v>1800000</v>
      </c>
    </row>
    <row r="13" spans="1:5" s="435" customFormat="1" ht="12" customHeight="1">
      <c r="A13" s="13" t="s">
        <v>147</v>
      </c>
      <c r="B13" s="306" t="s">
        <v>436</v>
      </c>
      <c r="C13" s="312"/>
      <c r="D13" s="312"/>
      <c r="E13" s="313">
        <f t="shared" si="0"/>
        <v>0</v>
      </c>
    </row>
    <row r="14" spans="1:5" s="435" customFormat="1" ht="12" customHeight="1" thickBot="1">
      <c r="A14" s="15" t="s">
        <v>103</v>
      </c>
      <c r="B14" s="307" t="s">
        <v>437</v>
      </c>
      <c r="C14" s="312"/>
      <c r="D14" s="312">
        <v>55360</v>
      </c>
      <c r="E14" s="313">
        <f t="shared" si="0"/>
        <v>55360</v>
      </c>
    </row>
    <row r="15" spans="1:5" s="435" customFormat="1" ht="12" customHeight="1" thickBot="1">
      <c r="A15" s="19" t="s">
        <v>20</v>
      </c>
      <c r="B15" s="305" t="s">
        <v>259</v>
      </c>
      <c r="C15" s="310">
        <f>+C16+C17+C18+C19+C20</f>
        <v>4512188</v>
      </c>
      <c r="D15" s="310">
        <f>+D16+D17+D18+D19+D20</f>
        <v>6682603</v>
      </c>
      <c r="E15" s="310">
        <f>+E16+E17+E18+E19+E20</f>
        <v>11194791</v>
      </c>
    </row>
    <row r="16" spans="1:5" s="435" customFormat="1" ht="12" customHeight="1">
      <c r="A16" s="14" t="s">
        <v>105</v>
      </c>
      <c r="B16" s="436" t="s">
        <v>260</v>
      </c>
      <c r="C16" s="313"/>
      <c r="D16" s="313"/>
      <c r="E16" s="313">
        <f aca="true" t="shared" si="1" ref="E16:E21">C16+D16</f>
        <v>0</v>
      </c>
    </row>
    <row r="17" spans="1:5" s="435" customFormat="1" ht="12" customHeight="1">
      <c r="A17" s="13" t="s">
        <v>106</v>
      </c>
      <c r="B17" s="437" t="s">
        <v>261</v>
      </c>
      <c r="C17" s="312"/>
      <c r="D17" s="312"/>
      <c r="E17" s="313">
        <f t="shared" si="1"/>
        <v>0</v>
      </c>
    </row>
    <row r="18" spans="1:5" s="435" customFormat="1" ht="12" customHeight="1">
      <c r="A18" s="13" t="s">
        <v>107</v>
      </c>
      <c r="B18" s="437" t="s">
        <v>426</v>
      </c>
      <c r="C18" s="312"/>
      <c r="D18" s="312"/>
      <c r="E18" s="313">
        <f t="shared" si="1"/>
        <v>0</v>
      </c>
    </row>
    <row r="19" spans="1:5" s="435" customFormat="1" ht="12" customHeight="1">
      <c r="A19" s="13" t="s">
        <v>108</v>
      </c>
      <c r="B19" s="437" t="s">
        <v>427</v>
      </c>
      <c r="C19" s="312"/>
      <c r="D19" s="312"/>
      <c r="E19" s="313">
        <f t="shared" si="1"/>
        <v>0</v>
      </c>
    </row>
    <row r="20" spans="1:5" s="435" customFormat="1" ht="12" customHeight="1">
      <c r="A20" s="13" t="s">
        <v>109</v>
      </c>
      <c r="B20" s="437" t="s">
        <v>580</v>
      </c>
      <c r="C20" s="312">
        <v>4512188</v>
      </c>
      <c r="D20" s="312">
        <f>4716815+183986+186254+593966+424262+90000+50000+443320-6000</f>
        <v>6682603</v>
      </c>
      <c r="E20" s="313">
        <f t="shared" si="1"/>
        <v>11194791</v>
      </c>
    </row>
    <row r="21" spans="1:5" s="435" customFormat="1" ht="12" customHeight="1" thickBot="1">
      <c r="A21" s="15" t="s">
        <v>117</v>
      </c>
      <c r="B21" s="307" t="s">
        <v>263</v>
      </c>
      <c r="C21" s="314">
        <v>3170000</v>
      </c>
      <c r="D21" s="314">
        <f>593966+424262</f>
        <v>1018228</v>
      </c>
      <c r="E21" s="313">
        <f t="shared" si="1"/>
        <v>4188228</v>
      </c>
    </row>
    <row r="22" spans="1:5" s="435" customFormat="1" ht="12" customHeight="1" thickBot="1">
      <c r="A22" s="19" t="s">
        <v>21</v>
      </c>
      <c r="B22" s="20" t="s">
        <v>264</v>
      </c>
      <c r="C22" s="310">
        <f>+C23+C24+C25+C26+C27</f>
        <v>3097856</v>
      </c>
      <c r="D22" s="310">
        <f>+D23+D24+D25+D26+D27</f>
        <v>16186866</v>
      </c>
      <c r="E22" s="310">
        <f>+E23+E24+E25+E26+E27</f>
        <v>19284722</v>
      </c>
    </row>
    <row r="23" spans="1:5" s="435" customFormat="1" ht="12" customHeight="1">
      <c r="A23" s="14" t="s">
        <v>88</v>
      </c>
      <c r="B23" s="436" t="s">
        <v>265</v>
      </c>
      <c r="C23" s="313"/>
      <c r="D23" s="313"/>
      <c r="E23" s="313">
        <f aca="true" t="shared" si="2" ref="E23:E28">C23+D23</f>
        <v>0</v>
      </c>
    </row>
    <row r="24" spans="1:5" s="435" customFormat="1" ht="12" customHeight="1">
      <c r="A24" s="13" t="s">
        <v>89</v>
      </c>
      <c r="B24" s="437" t="s">
        <v>266</v>
      </c>
      <c r="C24" s="312"/>
      <c r="D24" s="312"/>
      <c r="E24" s="313">
        <f t="shared" si="2"/>
        <v>0</v>
      </c>
    </row>
    <row r="25" spans="1:5" s="435" customFormat="1" ht="12" customHeight="1">
      <c r="A25" s="13" t="s">
        <v>90</v>
      </c>
      <c r="B25" s="437" t="s">
        <v>428</v>
      </c>
      <c r="C25" s="312"/>
      <c r="D25" s="312"/>
      <c r="E25" s="313">
        <f t="shared" si="2"/>
        <v>0</v>
      </c>
    </row>
    <row r="26" spans="1:5" s="435" customFormat="1" ht="12" customHeight="1">
      <c r="A26" s="13" t="s">
        <v>91</v>
      </c>
      <c r="B26" s="437" t="s">
        <v>429</v>
      </c>
      <c r="C26" s="312"/>
      <c r="D26" s="312"/>
      <c r="E26" s="313">
        <f t="shared" si="2"/>
        <v>0</v>
      </c>
    </row>
    <row r="27" spans="1:5" s="435" customFormat="1" ht="12" customHeight="1">
      <c r="A27" s="13" t="s">
        <v>170</v>
      </c>
      <c r="B27" s="437" t="s">
        <v>267</v>
      </c>
      <c r="C27" s="312">
        <v>3097856</v>
      </c>
      <c r="D27" s="312">
        <f>234586+15952280</f>
        <v>16186866</v>
      </c>
      <c r="E27" s="313">
        <f t="shared" si="2"/>
        <v>19284722</v>
      </c>
    </row>
    <row r="28" spans="1:5" s="435" customFormat="1" ht="12" customHeight="1" thickBot="1">
      <c r="A28" s="15" t="s">
        <v>171</v>
      </c>
      <c r="B28" s="438" t="s">
        <v>268</v>
      </c>
      <c r="C28" s="314"/>
      <c r="D28" s="314"/>
      <c r="E28" s="313">
        <f t="shared" si="2"/>
        <v>0</v>
      </c>
    </row>
    <row r="29" spans="1:5" s="435" customFormat="1" ht="12" customHeight="1" thickBot="1">
      <c r="A29" s="19" t="s">
        <v>172</v>
      </c>
      <c r="B29" s="20" t="s">
        <v>566</v>
      </c>
      <c r="C29" s="316">
        <f>SUM(C30:C36)</f>
        <v>6460000</v>
      </c>
      <c r="D29" s="316">
        <f>SUM(D30:D36)</f>
        <v>0</v>
      </c>
      <c r="E29" s="316">
        <f>SUM(E30:E36)</f>
        <v>6460000</v>
      </c>
    </row>
    <row r="30" spans="1:5" s="435" customFormat="1" ht="12" customHeight="1">
      <c r="A30" s="14" t="s">
        <v>270</v>
      </c>
      <c r="B30" s="436" t="s">
        <v>561</v>
      </c>
      <c r="C30" s="313">
        <v>2050000</v>
      </c>
      <c r="D30" s="313"/>
      <c r="E30" s="313">
        <f>C30+D30</f>
        <v>2050000</v>
      </c>
    </row>
    <row r="31" spans="1:5" s="435" customFormat="1" ht="12" customHeight="1">
      <c r="A31" s="13" t="s">
        <v>271</v>
      </c>
      <c r="B31" s="437" t="s">
        <v>562</v>
      </c>
      <c r="C31" s="312"/>
      <c r="D31" s="312"/>
      <c r="E31" s="313">
        <f aca="true" t="shared" si="3" ref="E31:E36">C31+D31</f>
        <v>0</v>
      </c>
    </row>
    <row r="32" spans="1:5" s="435" customFormat="1" ht="12" customHeight="1">
      <c r="A32" s="13" t="s">
        <v>272</v>
      </c>
      <c r="B32" s="437" t="s">
        <v>563</v>
      </c>
      <c r="C32" s="312">
        <v>3000000</v>
      </c>
      <c r="D32" s="312"/>
      <c r="E32" s="313">
        <f t="shared" si="3"/>
        <v>3000000</v>
      </c>
    </row>
    <row r="33" spans="1:5" s="435" customFormat="1" ht="12" customHeight="1">
      <c r="A33" s="13" t="s">
        <v>273</v>
      </c>
      <c r="B33" s="437" t="s">
        <v>564</v>
      </c>
      <c r="C33" s="312">
        <v>10000</v>
      </c>
      <c r="D33" s="312"/>
      <c r="E33" s="313">
        <f t="shared" si="3"/>
        <v>10000</v>
      </c>
    </row>
    <row r="34" spans="1:5" s="435" customFormat="1" ht="12" customHeight="1">
      <c r="A34" s="13" t="s">
        <v>558</v>
      </c>
      <c r="B34" s="437" t="s">
        <v>274</v>
      </c>
      <c r="C34" s="312">
        <v>1300000</v>
      </c>
      <c r="D34" s="312"/>
      <c r="E34" s="313">
        <f t="shared" si="3"/>
        <v>1300000</v>
      </c>
    </row>
    <row r="35" spans="1:5" s="435" customFormat="1" ht="12" customHeight="1">
      <c r="A35" s="13" t="s">
        <v>559</v>
      </c>
      <c r="B35" s="437" t="s">
        <v>275</v>
      </c>
      <c r="C35" s="312"/>
      <c r="D35" s="312"/>
      <c r="E35" s="313">
        <f t="shared" si="3"/>
        <v>0</v>
      </c>
    </row>
    <row r="36" spans="1:5" s="435" customFormat="1" ht="12" customHeight="1" thickBot="1">
      <c r="A36" s="15" t="s">
        <v>560</v>
      </c>
      <c r="B36" s="533" t="s">
        <v>276</v>
      </c>
      <c r="C36" s="314">
        <v>100000</v>
      </c>
      <c r="D36" s="314"/>
      <c r="E36" s="313">
        <f t="shared" si="3"/>
        <v>100000</v>
      </c>
    </row>
    <row r="37" spans="1:5" s="435" customFormat="1" ht="12" customHeight="1" thickBot="1">
      <c r="A37" s="19" t="s">
        <v>23</v>
      </c>
      <c r="B37" s="20" t="s">
        <v>438</v>
      </c>
      <c r="C37" s="310">
        <f>SUM(C38:C48)</f>
        <v>6035005</v>
      </c>
      <c r="D37" s="310">
        <f>SUM(D38:D48)</f>
        <v>0</v>
      </c>
      <c r="E37" s="310">
        <f>SUM(E38:E48)</f>
        <v>6035005</v>
      </c>
    </row>
    <row r="38" spans="1:5" s="435" customFormat="1" ht="12" customHeight="1">
      <c r="A38" s="14" t="s">
        <v>92</v>
      </c>
      <c r="B38" s="436" t="s">
        <v>279</v>
      </c>
      <c r="C38" s="313"/>
      <c r="D38" s="313"/>
      <c r="E38" s="313">
        <f>C38+D38</f>
        <v>0</v>
      </c>
    </row>
    <row r="39" spans="1:5" s="435" customFormat="1" ht="12" customHeight="1">
      <c r="A39" s="13" t="s">
        <v>93</v>
      </c>
      <c r="B39" s="437" t="s">
        <v>280</v>
      </c>
      <c r="C39" s="312">
        <v>8000</v>
      </c>
      <c r="D39" s="312"/>
      <c r="E39" s="312">
        <v>8000</v>
      </c>
    </row>
    <row r="40" spans="1:5" s="435" customFormat="1" ht="12" customHeight="1">
      <c r="A40" s="13" t="s">
        <v>94</v>
      </c>
      <c r="B40" s="437" t="s">
        <v>281</v>
      </c>
      <c r="C40" s="312">
        <v>144175</v>
      </c>
      <c r="D40" s="312"/>
      <c r="E40" s="312">
        <v>144175</v>
      </c>
    </row>
    <row r="41" spans="1:5" s="435" customFormat="1" ht="12" customHeight="1">
      <c r="A41" s="13" t="s">
        <v>174</v>
      </c>
      <c r="B41" s="437" t="s">
        <v>282</v>
      </c>
      <c r="C41" s="312">
        <v>5277830</v>
      </c>
      <c r="D41" s="312"/>
      <c r="E41" s="312">
        <v>5277830</v>
      </c>
    </row>
    <row r="42" spans="1:5" s="435" customFormat="1" ht="12" customHeight="1">
      <c r="A42" s="13" t="s">
        <v>175</v>
      </c>
      <c r="B42" s="437" t="s">
        <v>283</v>
      </c>
      <c r="C42" s="312">
        <v>600000</v>
      </c>
      <c r="D42" s="312"/>
      <c r="E42" s="312">
        <v>600000</v>
      </c>
    </row>
    <row r="43" spans="1:5" s="435" customFormat="1" ht="12" customHeight="1">
      <c r="A43" s="13" t="s">
        <v>176</v>
      </c>
      <c r="B43" s="437" t="s">
        <v>284</v>
      </c>
      <c r="C43" s="312"/>
      <c r="D43" s="312"/>
      <c r="E43" s="312"/>
    </row>
    <row r="44" spans="1:5" s="435" customFormat="1" ht="12" customHeight="1">
      <c r="A44" s="13" t="s">
        <v>177</v>
      </c>
      <c r="B44" s="437" t="s">
        <v>285</v>
      </c>
      <c r="C44" s="312"/>
      <c r="D44" s="312"/>
      <c r="E44" s="312"/>
    </row>
    <row r="45" spans="1:5" s="435" customFormat="1" ht="12" customHeight="1">
      <c r="A45" s="13" t="s">
        <v>178</v>
      </c>
      <c r="B45" s="437" t="s">
        <v>565</v>
      </c>
      <c r="C45" s="312">
        <v>5000</v>
      </c>
      <c r="D45" s="312"/>
      <c r="E45" s="312">
        <v>5000</v>
      </c>
    </row>
    <row r="46" spans="1:5" s="435" customFormat="1" ht="12" customHeight="1">
      <c r="A46" s="13" t="s">
        <v>277</v>
      </c>
      <c r="B46" s="437" t="s">
        <v>287</v>
      </c>
      <c r="C46" s="315"/>
      <c r="D46" s="315"/>
      <c r="E46" s="315"/>
    </row>
    <row r="47" spans="1:5" s="435" customFormat="1" ht="12" customHeight="1">
      <c r="A47" s="15" t="s">
        <v>278</v>
      </c>
      <c r="B47" s="438" t="s">
        <v>440</v>
      </c>
      <c r="C47" s="423"/>
      <c r="D47" s="423"/>
      <c r="E47" s="423"/>
    </row>
    <row r="48" spans="1:5" s="435" customFormat="1" ht="12" customHeight="1" thickBot="1">
      <c r="A48" s="15" t="s">
        <v>439</v>
      </c>
      <c r="B48" s="307" t="s">
        <v>288</v>
      </c>
      <c r="C48" s="423"/>
      <c r="D48" s="423"/>
      <c r="E48" s="423"/>
    </row>
    <row r="49" spans="1:5" s="435" customFormat="1" ht="12" customHeight="1" thickBot="1">
      <c r="A49" s="19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435" customFormat="1" ht="12" customHeight="1">
      <c r="A50" s="14" t="s">
        <v>95</v>
      </c>
      <c r="B50" s="436" t="s">
        <v>293</v>
      </c>
      <c r="C50" s="479"/>
      <c r="D50" s="479"/>
      <c r="E50" s="479">
        <f>C50+D50</f>
        <v>0</v>
      </c>
    </row>
    <row r="51" spans="1:5" s="435" customFormat="1" ht="12" customHeight="1">
      <c r="A51" s="13" t="s">
        <v>96</v>
      </c>
      <c r="B51" s="437" t="s">
        <v>294</v>
      </c>
      <c r="C51" s="315"/>
      <c r="D51" s="315"/>
      <c r="E51" s="479">
        <f>C51+D51</f>
        <v>0</v>
      </c>
    </row>
    <row r="52" spans="1:5" s="435" customFormat="1" ht="12" customHeight="1">
      <c r="A52" s="13" t="s">
        <v>290</v>
      </c>
      <c r="B52" s="437" t="s">
        <v>295</v>
      </c>
      <c r="C52" s="315"/>
      <c r="D52" s="315"/>
      <c r="E52" s="479">
        <f>C52+D52</f>
        <v>0</v>
      </c>
    </row>
    <row r="53" spans="1:5" s="435" customFormat="1" ht="12" customHeight="1">
      <c r="A53" s="13" t="s">
        <v>291</v>
      </c>
      <c r="B53" s="437" t="s">
        <v>296</v>
      </c>
      <c r="C53" s="315"/>
      <c r="D53" s="315"/>
      <c r="E53" s="479">
        <f>C53+D53</f>
        <v>0</v>
      </c>
    </row>
    <row r="54" spans="1:5" s="435" customFormat="1" ht="12" customHeight="1" thickBot="1">
      <c r="A54" s="15" t="s">
        <v>292</v>
      </c>
      <c r="B54" s="307" t="s">
        <v>297</v>
      </c>
      <c r="C54" s="423"/>
      <c r="D54" s="423"/>
      <c r="E54" s="479">
        <f>C54+D54</f>
        <v>0</v>
      </c>
    </row>
    <row r="55" spans="1:5" s="435" customFormat="1" ht="12" customHeight="1" thickBot="1">
      <c r="A55" s="19" t="s">
        <v>179</v>
      </c>
      <c r="B55" s="20" t="s">
        <v>298</v>
      </c>
      <c r="C55" s="310">
        <f>SUM(C56:C58)</f>
        <v>507200</v>
      </c>
      <c r="D55" s="310">
        <f>SUM(D56:D58)</f>
        <v>0</v>
      </c>
      <c r="E55" s="310">
        <f>SUM(E56:E58)</f>
        <v>507200</v>
      </c>
    </row>
    <row r="56" spans="1:5" s="435" customFormat="1" ht="12" customHeight="1">
      <c r="A56" s="14" t="s">
        <v>97</v>
      </c>
      <c r="B56" s="436" t="s">
        <v>299</v>
      </c>
      <c r="C56" s="313"/>
      <c r="D56" s="313"/>
      <c r="E56" s="313">
        <f>C56+D56</f>
        <v>0</v>
      </c>
    </row>
    <row r="57" spans="1:5" s="435" customFormat="1" ht="12" customHeight="1">
      <c r="A57" s="13" t="s">
        <v>98</v>
      </c>
      <c r="B57" s="437" t="s">
        <v>430</v>
      </c>
      <c r="C57" s="312"/>
      <c r="D57" s="312"/>
      <c r="E57" s="313">
        <f>C57+D57</f>
        <v>0</v>
      </c>
    </row>
    <row r="58" spans="1:5" s="435" customFormat="1" ht="12" customHeight="1">
      <c r="A58" s="13" t="s">
        <v>302</v>
      </c>
      <c r="B58" s="437" t="s">
        <v>300</v>
      </c>
      <c r="C58" s="312">
        <v>507200</v>
      </c>
      <c r="D58" s="312"/>
      <c r="E58" s="313">
        <f>C58+D58</f>
        <v>507200</v>
      </c>
    </row>
    <row r="59" spans="1:5" s="435" customFormat="1" ht="12" customHeight="1" thickBot="1">
      <c r="A59" s="15" t="s">
        <v>303</v>
      </c>
      <c r="B59" s="307" t="s">
        <v>301</v>
      </c>
      <c r="C59" s="314"/>
      <c r="D59" s="314"/>
      <c r="E59" s="313">
        <f>C59+D59</f>
        <v>0</v>
      </c>
    </row>
    <row r="60" spans="1:5" s="435" customFormat="1" ht="12" customHeight="1" thickBot="1">
      <c r="A60" s="19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435" customFormat="1" ht="12" customHeight="1">
      <c r="A61" s="14" t="s">
        <v>180</v>
      </c>
      <c r="B61" s="436" t="s">
        <v>306</v>
      </c>
      <c r="C61" s="315"/>
      <c r="D61" s="315"/>
      <c r="E61" s="315"/>
    </row>
    <row r="62" spans="1:5" s="435" customFormat="1" ht="12" customHeight="1">
      <c r="A62" s="13" t="s">
        <v>181</v>
      </c>
      <c r="B62" s="437" t="s">
        <v>431</v>
      </c>
      <c r="C62" s="315"/>
      <c r="D62" s="315"/>
      <c r="E62" s="315"/>
    </row>
    <row r="63" spans="1:5" s="435" customFormat="1" ht="12" customHeight="1">
      <c r="A63" s="13" t="s">
        <v>232</v>
      </c>
      <c r="B63" s="437" t="s">
        <v>307</v>
      </c>
      <c r="C63" s="315"/>
      <c r="D63" s="315"/>
      <c r="E63" s="315"/>
    </row>
    <row r="64" spans="1:5" s="435" customFormat="1" ht="12" customHeight="1" thickBot="1">
      <c r="A64" s="15" t="s">
        <v>305</v>
      </c>
      <c r="B64" s="307" t="s">
        <v>308</v>
      </c>
      <c r="C64" s="315"/>
      <c r="D64" s="315"/>
      <c r="E64" s="315"/>
    </row>
    <row r="65" spans="1:5" s="435" customFormat="1" ht="12" customHeight="1" thickBot="1">
      <c r="A65" s="506" t="s">
        <v>480</v>
      </c>
      <c r="B65" s="20" t="s">
        <v>309</v>
      </c>
      <c r="C65" s="316">
        <f>+C8+C15+C22+C29+C37+C49+C55+C60</f>
        <v>47511389</v>
      </c>
      <c r="D65" s="316">
        <f>+D8+D15+D22+D29+D37+D49+D55+D60</f>
        <v>22924829</v>
      </c>
      <c r="E65" s="316">
        <f>+E8+E15+E22+E29+E37+E49+E55+E60</f>
        <v>70436218</v>
      </c>
    </row>
    <row r="66" spans="1:5" s="435" customFormat="1" ht="12" customHeight="1" thickBot="1">
      <c r="A66" s="482" t="s">
        <v>310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435" customFormat="1" ht="12" customHeight="1">
      <c r="A67" s="14" t="s">
        <v>339</v>
      </c>
      <c r="B67" s="436" t="s">
        <v>312</v>
      </c>
      <c r="C67" s="315"/>
      <c r="D67" s="315"/>
      <c r="E67" s="315"/>
    </row>
    <row r="68" spans="1:5" s="435" customFormat="1" ht="12" customHeight="1">
      <c r="A68" s="13" t="s">
        <v>348</v>
      </c>
      <c r="B68" s="437" t="s">
        <v>313</v>
      </c>
      <c r="C68" s="315"/>
      <c r="D68" s="315"/>
      <c r="E68" s="315"/>
    </row>
    <row r="69" spans="1:5" s="435" customFormat="1" ht="12" customHeight="1" thickBot="1">
      <c r="A69" s="15" t="s">
        <v>349</v>
      </c>
      <c r="B69" s="500" t="s">
        <v>465</v>
      </c>
      <c r="C69" s="315"/>
      <c r="D69" s="315"/>
      <c r="E69" s="315"/>
    </row>
    <row r="70" spans="1:5" s="435" customFormat="1" ht="12" customHeight="1" thickBot="1">
      <c r="A70" s="482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435" customFormat="1" ht="12" customHeight="1">
      <c r="A71" s="14" t="s">
        <v>148</v>
      </c>
      <c r="B71" s="436" t="s">
        <v>317</v>
      </c>
      <c r="C71" s="315"/>
      <c r="D71" s="315"/>
      <c r="E71" s="315"/>
    </row>
    <row r="72" spans="1:5" s="435" customFormat="1" ht="12" customHeight="1">
      <c r="A72" s="13" t="s">
        <v>149</v>
      </c>
      <c r="B72" s="437" t="s">
        <v>577</v>
      </c>
      <c r="C72" s="315"/>
      <c r="D72" s="315"/>
      <c r="E72" s="315"/>
    </row>
    <row r="73" spans="1:5" s="435" customFormat="1" ht="12" customHeight="1">
      <c r="A73" s="13" t="s">
        <v>340</v>
      </c>
      <c r="B73" s="437" t="s">
        <v>318</v>
      </c>
      <c r="C73" s="315"/>
      <c r="D73" s="315"/>
      <c r="E73" s="315"/>
    </row>
    <row r="74" spans="1:5" s="435" customFormat="1" ht="12" customHeight="1" thickBot="1">
      <c r="A74" s="15" t="s">
        <v>341</v>
      </c>
      <c r="B74" s="307" t="s">
        <v>578</v>
      </c>
      <c r="C74" s="315"/>
      <c r="D74" s="315"/>
      <c r="E74" s="315"/>
    </row>
    <row r="75" spans="1:5" s="435" customFormat="1" ht="12" customHeight="1" thickBot="1">
      <c r="A75" s="482" t="s">
        <v>319</v>
      </c>
      <c r="B75" s="305" t="s">
        <v>320</v>
      </c>
      <c r="C75" s="310">
        <f>SUM(C76:C77)</f>
        <v>90431747</v>
      </c>
      <c r="D75" s="310">
        <f>SUM(D76:D77)</f>
        <v>0</v>
      </c>
      <c r="E75" s="310">
        <f>SUM(E76:E77)</f>
        <v>90431747</v>
      </c>
    </row>
    <row r="76" spans="1:5" s="435" customFormat="1" ht="12" customHeight="1">
      <c r="A76" s="14" t="s">
        <v>342</v>
      </c>
      <c r="B76" s="436" t="s">
        <v>321</v>
      </c>
      <c r="C76" s="315">
        <v>90431747</v>
      </c>
      <c r="D76" s="315"/>
      <c r="E76" s="315">
        <f>C76+D76</f>
        <v>90431747</v>
      </c>
    </row>
    <row r="77" spans="1:5" s="435" customFormat="1" ht="12" customHeight="1" thickBot="1">
      <c r="A77" s="15" t="s">
        <v>343</v>
      </c>
      <c r="B77" s="307" t="s">
        <v>322</v>
      </c>
      <c r="C77" s="315"/>
      <c r="D77" s="315"/>
      <c r="E77" s="315"/>
    </row>
    <row r="78" spans="1:5" s="435" customFormat="1" ht="12" customHeight="1" thickBot="1">
      <c r="A78" s="482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435" customFormat="1" ht="12" customHeight="1">
      <c r="A79" s="14" t="s">
        <v>344</v>
      </c>
      <c r="B79" s="436" t="s">
        <v>325</v>
      </c>
      <c r="C79" s="315"/>
      <c r="D79" s="315"/>
      <c r="E79" s="315"/>
    </row>
    <row r="80" spans="1:5" s="435" customFormat="1" ht="12" customHeight="1">
      <c r="A80" s="13" t="s">
        <v>345</v>
      </c>
      <c r="B80" s="437" t="s">
        <v>326</v>
      </c>
      <c r="C80" s="315"/>
      <c r="D80" s="315"/>
      <c r="E80" s="315"/>
    </row>
    <row r="81" spans="1:5" s="435" customFormat="1" ht="12" customHeight="1" thickBot="1">
      <c r="A81" s="15" t="s">
        <v>346</v>
      </c>
      <c r="B81" s="307" t="s">
        <v>579</v>
      </c>
      <c r="C81" s="315"/>
      <c r="D81" s="315"/>
      <c r="E81" s="315"/>
    </row>
    <row r="82" spans="1:5" s="435" customFormat="1" ht="12" customHeight="1" thickBot="1">
      <c r="A82" s="482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435" customFormat="1" ht="12" customHeight="1">
      <c r="A83" s="440" t="s">
        <v>328</v>
      </c>
      <c r="B83" s="436" t="s">
        <v>329</v>
      </c>
      <c r="C83" s="315"/>
      <c r="D83" s="315"/>
      <c r="E83" s="315"/>
    </row>
    <row r="84" spans="1:5" s="435" customFormat="1" ht="12" customHeight="1">
      <c r="A84" s="441" t="s">
        <v>330</v>
      </c>
      <c r="B84" s="437" t="s">
        <v>331</v>
      </c>
      <c r="C84" s="315"/>
      <c r="D84" s="315"/>
      <c r="E84" s="315"/>
    </row>
    <row r="85" spans="1:5" s="435" customFormat="1" ht="12" customHeight="1">
      <c r="A85" s="441" t="s">
        <v>332</v>
      </c>
      <c r="B85" s="437" t="s">
        <v>333</v>
      </c>
      <c r="C85" s="315"/>
      <c r="D85" s="315"/>
      <c r="E85" s="315"/>
    </row>
    <row r="86" spans="1:5" s="435" customFormat="1" ht="12" customHeight="1" thickBot="1">
      <c r="A86" s="442" t="s">
        <v>334</v>
      </c>
      <c r="B86" s="307" t="s">
        <v>335</v>
      </c>
      <c r="C86" s="315"/>
      <c r="D86" s="315"/>
      <c r="E86" s="315"/>
    </row>
    <row r="87" spans="1:5" s="435" customFormat="1" ht="12" customHeight="1" thickBot="1">
      <c r="A87" s="482" t="s">
        <v>336</v>
      </c>
      <c r="B87" s="305" t="s">
        <v>479</v>
      </c>
      <c r="C87" s="480"/>
      <c r="D87" s="480"/>
      <c r="E87" s="480"/>
    </row>
    <row r="88" spans="1:5" s="435" customFormat="1" ht="13.5" customHeight="1" thickBot="1">
      <c r="A88" s="482" t="s">
        <v>338</v>
      </c>
      <c r="B88" s="305" t="s">
        <v>337</v>
      </c>
      <c r="C88" s="480"/>
      <c r="D88" s="480"/>
      <c r="E88" s="480"/>
    </row>
    <row r="89" spans="1:5" s="435" customFormat="1" ht="15.75" customHeight="1" thickBot="1">
      <c r="A89" s="482" t="s">
        <v>350</v>
      </c>
      <c r="B89" s="443" t="s">
        <v>482</v>
      </c>
      <c r="C89" s="316">
        <f>+C66+C70+C75+C78+C82+C88+C87</f>
        <v>90431747</v>
      </c>
      <c r="D89" s="316">
        <f>+D66+D70+D75+D78+D82+D88+D87</f>
        <v>0</v>
      </c>
      <c r="E89" s="316">
        <f>+E66+E70+E75+E78+E82+E88+E87</f>
        <v>90431747</v>
      </c>
    </row>
    <row r="90" spans="1:5" s="435" customFormat="1" ht="16.5" customHeight="1" thickBot="1">
      <c r="A90" s="483" t="s">
        <v>481</v>
      </c>
      <c r="B90" s="444" t="s">
        <v>483</v>
      </c>
      <c r="C90" s="316">
        <f>+C65+C89</f>
        <v>137943136</v>
      </c>
      <c r="D90" s="316">
        <f>+D65+D89</f>
        <v>22924829</v>
      </c>
      <c r="E90" s="316">
        <f>+E65+E89</f>
        <v>160867965</v>
      </c>
    </row>
    <row r="91" spans="1:3" s="435" customFormat="1" ht="83.25" customHeight="1">
      <c r="A91" s="4"/>
      <c r="B91" s="5"/>
      <c r="C91" s="317"/>
    </row>
    <row r="92" spans="1:5" ht="16.5" customHeight="1">
      <c r="A92" s="646" t="s">
        <v>48</v>
      </c>
      <c r="B92" s="646"/>
      <c r="C92" s="646"/>
      <c r="D92" s="646"/>
      <c r="E92" s="646"/>
    </row>
    <row r="93" spans="1:5" s="445" customFormat="1" ht="16.5" customHeight="1" thickBot="1">
      <c r="A93" s="643" t="s">
        <v>152</v>
      </c>
      <c r="B93" s="643"/>
      <c r="C93" s="645" t="str">
        <f>C5</f>
        <v>Forintban!</v>
      </c>
      <c r="D93" s="645"/>
      <c r="E93" s="645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3. sz módosítás</v>
      </c>
      <c r="E94" s="39" t="str">
        <f>+E6</f>
        <v>2.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72440411</v>
      </c>
      <c r="D96" s="309">
        <f>D97+D98+D99+D100+D101+D114</f>
        <v>6087856</v>
      </c>
      <c r="E96" s="309">
        <f>E97+E98+E99+E100+E101+E114</f>
        <v>78528267</v>
      </c>
    </row>
    <row r="97" spans="1:5" ht="12" customHeight="1">
      <c r="A97" s="16" t="s">
        <v>99</v>
      </c>
      <c r="B97" s="9" t="s">
        <v>50</v>
      </c>
      <c r="C97" s="311">
        <v>11624668</v>
      </c>
      <c r="D97" s="311">
        <f>4771180+318197+120000+407650</f>
        <v>5617027</v>
      </c>
      <c r="E97" s="311">
        <f>C97+D97</f>
        <v>17241695</v>
      </c>
    </row>
    <row r="98" spans="1:5" ht="12" customHeight="1">
      <c r="A98" s="13" t="s">
        <v>100</v>
      </c>
      <c r="B98" s="7" t="s">
        <v>182</v>
      </c>
      <c r="C98" s="312">
        <v>2231810</v>
      </c>
      <c r="D98" s="312">
        <f>465190+106065+18900+35670</f>
        <v>625825</v>
      </c>
      <c r="E98" s="312">
        <f>C98+D98</f>
        <v>2857635</v>
      </c>
    </row>
    <row r="99" spans="1:5" ht="12" customHeight="1">
      <c r="A99" s="13" t="s">
        <v>101</v>
      </c>
      <c r="B99" s="7" t="s">
        <v>139</v>
      </c>
      <c r="C99" s="314">
        <f>27911898-'1.2.sz.mell '!C99</f>
        <v>27190898</v>
      </c>
      <c r="D99" s="314">
        <f>183986-1815591+1352550+593966+306240+433286-94409-25490+200000-200000+33212</f>
        <v>967750</v>
      </c>
      <c r="E99" s="312">
        <f aca="true" t="shared" si="4" ref="E99:E116">C99+D99</f>
        <v>28158648</v>
      </c>
    </row>
    <row r="100" spans="1:5" ht="12" customHeight="1">
      <c r="A100" s="13" t="s">
        <v>102</v>
      </c>
      <c r="B100" s="10" t="s">
        <v>183</v>
      </c>
      <c r="C100" s="314">
        <v>4600000</v>
      </c>
      <c r="D100" s="314">
        <f>90000-6000</f>
        <v>84000</v>
      </c>
      <c r="E100" s="312">
        <f t="shared" si="4"/>
        <v>4684000</v>
      </c>
    </row>
    <row r="101" spans="1:5" ht="12" customHeight="1">
      <c r="A101" s="13" t="s">
        <v>112</v>
      </c>
      <c r="B101" s="18" t="s">
        <v>184</v>
      </c>
      <c r="C101" s="314">
        <f>C106+C113+C102</f>
        <v>1129100</v>
      </c>
      <c r="D101" s="314">
        <f>D106+D113+D102</f>
        <v>1833521</v>
      </c>
      <c r="E101" s="312">
        <f t="shared" si="4"/>
        <v>2962621</v>
      </c>
    </row>
    <row r="102" spans="1:5" ht="12" customHeight="1">
      <c r="A102" s="13" t="s">
        <v>103</v>
      </c>
      <c r="B102" s="7" t="s">
        <v>446</v>
      </c>
      <c r="C102" s="314">
        <v>503100</v>
      </c>
      <c r="D102" s="314">
        <f>1815591+13930+4000</f>
        <v>1833521</v>
      </c>
      <c r="E102" s="312">
        <f t="shared" si="4"/>
        <v>2336621</v>
      </c>
    </row>
    <row r="103" spans="1:5" ht="12" customHeight="1">
      <c r="A103" s="13" t="s">
        <v>104</v>
      </c>
      <c r="B103" s="149" t="s">
        <v>445</v>
      </c>
      <c r="C103" s="314"/>
      <c r="D103" s="314"/>
      <c r="E103" s="312">
        <f t="shared" si="4"/>
        <v>0</v>
      </c>
    </row>
    <row r="104" spans="1:5" ht="12" customHeight="1">
      <c r="A104" s="13" t="s">
        <v>113</v>
      </c>
      <c r="B104" s="149" t="s">
        <v>444</v>
      </c>
      <c r="C104" s="314"/>
      <c r="D104" s="314"/>
      <c r="E104" s="312">
        <f t="shared" si="4"/>
        <v>0</v>
      </c>
    </row>
    <row r="105" spans="1:5" ht="12" customHeight="1">
      <c r="A105" s="13" t="s">
        <v>114</v>
      </c>
      <c r="B105" s="147" t="s">
        <v>353</v>
      </c>
      <c r="C105" s="314"/>
      <c r="D105" s="314"/>
      <c r="E105" s="312">
        <f t="shared" si="4"/>
        <v>0</v>
      </c>
    </row>
    <row r="106" spans="1:5" ht="12" customHeight="1">
      <c r="A106" s="13" t="s">
        <v>115</v>
      </c>
      <c r="B106" s="148" t="s">
        <v>354</v>
      </c>
      <c r="C106" s="314">
        <f>371000+250000</f>
        <v>621000</v>
      </c>
      <c r="D106" s="314"/>
      <c r="E106" s="312">
        <f t="shared" si="4"/>
        <v>621000</v>
      </c>
    </row>
    <row r="107" spans="1:5" ht="12" customHeight="1">
      <c r="A107" s="13" t="s">
        <v>116</v>
      </c>
      <c r="B107" s="148" t="s">
        <v>355</v>
      </c>
      <c r="C107" s="314"/>
      <c r="D107" s="314"/>
      <c r="E107" s="312">
        <f t="shared" si="4"/>
        <v>0</v>
      </c>
    </row>
    <row r="108" spans="1:5" ht="12" customHeight="1">
      <c r="A108" s="13" t="s">
        <v>118</v>
      </c>
      <c r="B108" s="147" t="s">
        <v>356</v>
      </c>
      <c r="C108" s="314"/>
      <c r="D108" s="314"/>
      <c r="E108" s="312">
        <f t="shared" si="4"/>
        <v>0</v>
      </c>
    </row>
    <row r="109" spans="1:5" ht="12" customHeight="1">
      <c r="A109" s="13" t="s">
        <v>185</v>
      </c>
      <c r="B109" s="147" t="s">
        <v>357</v>
      </c>
      <c r="C109" s="314"/>
      <c r="D109" s="314"/>
      <c r="E109" s="312">
        <f t="shared" si="4"/>
        <v>0</v>
      </c>
    </row>
    <row r="110" spans="1:5" ht="12" customHeight="1">
      <c r="A110" s="13" t="s">
        <v>351</v>
      </c>
      <c r="B110" s="148" t="s">
        <v>358</v>
      </c>
      <c r="C110" s="314"/>
      <c r="D110" s="314"/>
      <c r="E110" s="312">
        <f t="shared" si="4"/>
        <v>0</v>
      </c>
    </row>
    <row r="111" spans="1:5" ht="12" customHeight="1">
      <c r="A111" s="12" t="s">
        <v>352</v>
      </c>
      <c r="B111" s="149" t="s">
        <v>359</v>
      </c>
      <c r="C111" s="314"/>
      <c r="D111" s="314"/>
      <c r="E111" s="312">
        <f t="shared" si="4"/>
        <v>0</v>
      </c>
    </row>
    <row r="112" spans="1:5" ht="12" customHeight="1">
      <c r="A112" s="13" t="s">
        <v>442</v>
      </c>
      <c r="B112" s="149" t="s">
        <v>360</v>
      </c>
      <c r="C112" s="314"/>
      <c r="D112" s="314"/>
      <c r="E112" s="312">
        <f t="shared" si="4"/>
        <v>0</v>
      </c>
    </row>
    <row r="113" spans="1:5" ht="12" customHeight="1">
      <c r="A113" s="15" t="s">
        <v>443</v>
      </c>
      <c r="B113" s="149" t="s">
        <v>361</v>
      </c>
      <c r="C113" s="314">
        <f>1055000-'1.2.sz.mell '!C113</f>
        <v>5000</v>
      </c>
      <c r="D113" s="314"/>
      <c r="E113" s="312">
        <f t="shared" si="4"/>
        <v>5000</v>
      </c>
    </row>
    <row r="114" spans="1:5" ht="12" customHeight="1">
      <c r="A114" s="13" t="s">
        <v>447</v>
      </c>
      <c r="B114" s="10" t="s">
        <v>51</v>
      </c>
      <c r="C114" s="312">
        <f>SUM(C115:C116)</f>
        <v>25663935</v>
      </c>
      <c r="D114" s="312">
        <f>SUM(D115:D116)</f>
        <v>-3040267</v>
      </c>
      <c r="E114" s="312">
        <f>SUM(E115:E116)</f>
        <v>22623668</v>
      </c>
    </row>
    <row r="115" spans="1:5" ht="12" customHeight="1">
      <c r="A115" s="13" t="s">
        <v>448</v>
      </c>
      <c r="B115" s="7" t="s">
        <v>450</v>
      </c>
      <c r="C115" s="312">
        <v>2317000</v>
      </c>
      <c r="D115" s="312">
        <f>186254+50000-13930+51360-138900-306240-8-330200-200000-33212</f>
        <v>-734876</v>
      </c>
      <c r="E115" s="312">
        <f t="shared" si="4"/>
        <v>1582124</v>
      </c>
    </row>
    <row r="116" spans="1:5" ht="12" customHeight="1" thickBot="1">
      <c r="A116" s="17" t="s">
        <v>449</v>
      </c>
      <c r="B116" s="504" t="s">
        <v>451</v>
      </c>
      <c r="C116" s="318">
        <v>23346935</v>
      </c>
      <c r="D116" s="318">
        <f>-519555-1352550-433286</f>
        <v>-2305391</v>
      </c>
      <c r="E116" s="312">
        <f t="shared" si="4"/>
        <v>21041544</v>
      </c>
    </row>
    <row r="117" spans="1:5" ht="12" customHeight="1" thickBot="1">
      <c r="A117" s="501" t="s">
        <v>20</v>
      </c>
      <c r="B117" s="502" t="s">
        <v>362</v>
      </c>
      <c r="C117" s="503">
        <f>+C118+C120+C122</f>
        <v>60424093</v>
      </c>
      <c r="D117" s="503">
        <f>+D118+D120+D122</f>
        <v>16836973</v>
      </c>
      <c r="E117" s="503">
        <f>+E118+E120+E122</f>
        <v>77261066</v>
      </c>
    </row>
    <row r="118" spans="1:5" ht="12" customHeight="1">
      <c r="A118" s="14" t="s">
        <v>105</v>
      </c>
      <c r="B118" s="7" t="s">
        <v>231</v>
      </c>
      <c r="C118" s="313">
        <v>60424093</v>
      </c>
      <c r="D118" s="313">
        <f>8+200000</f>
        <v>200008</v>
      </c>
      <c r="E118" s="313">
        <f>C118+D118</f>
        <v>60624101</v>
      </c>
    </row>
    <row r="119" spans="1:5" ht="12" customHeight="1">
      <c r="A119" s="14" t="s">
        <v>106</v>
      </c>
      <c r="B119" s="11" t="s">
        <v>366</v>
      </c>
      <c r="C119" s="313">
        <v>60124093</v>
      </c>
      <c r="D119" s="313">
        <v>8</v>
      </c>
      <c r="E119" s="313">
        <f>C119+D119</f>
        <v>60124101</v>
      </c>
    </row>
    <row r="120" spans="1:5" ht="12" customHeight="1">
      <c r="A120" s="14" t="s">
        <v>107</v>
      </c>
      <c r="B120" s="11" t="s">
        <v>186</v>
      </c>
      <c r="C120" s="312"/>
      <c r="D120" s="312">
        <f>15952280+330200</f>
        <v>16282480</v>
      </c>
      <c r="E120" s="313">
        <f aca="true" t="shared" si="5" ref="E120:E130">C120+D120</f>
        <v>16282480</v>
      </c>
    </row>
    <row r="121" spans="1:5" ht="12" customHeight="1">
      <c r="A121" s="14" t="s">
        <v>108</v>
      </c>
      <c r="B121" s="11" t="s">
        <v>367</v>
      </c>
      <c r="C121" s="278"/>
      <c r="D121" s="278">
        <f>D120</f>
        <v>16282480</v>
      </c>
      <c r="E121" s="313">
        <f t="shared" si="5"/>
        <v>16282480</v>
      </c>
    </row>
    <row r="122" spans="1:5" ht="12" customHeight="1">
      <c r="A122" s="14" t="s">
        <v>109</v>
      </c>
      <c r="B122" s="307" t="s">
        <v>581</v>
      </c>
      <c r="C122" s="278"/>
      <c r="D122" s="278">
        <f>234586+94409+25490</f>
        <v>354485</v>
      </c>
      <c r="E122" s="313">
        <f t="shared" si="5"/>
        <v>354485</v>
      </c>
    </row>
    <row r="123" spans="1:5" ht="12" customHeight="1">
      <c r="A123" s="14" t="s">
        <v>117</v>
      </c>
      <c r="B123" s="306" t="s">
        <v>432</v>
      </c>
      <c r="C123" s="278"/>
      <c r="D123" s="278"/>
      <c r="E123" s="313">
        <f t="shared" si="5"/>
        <v>0</v>
      </c>
    </row>
    <row r="124" spans="1:5" ht="12" customHeight="1">
      <c r="A124" s="14" t="s">
        <v>119</v>
      </c>
      <c r="B124" s="432" t="s">
        <v>372</v>
      </c>
      <c r="C124" s="278"/>
      <c r="D124" s="278"/>
      <c r="E124" s="313">
        <f t="shared" si="5"/>
        <v>0</v>
      </c>
    </row>
    <row r="125" spans="1:5" ht="15.75">
      <c r="A125" s="14" t="s">
        <v>187</v>
      </c>
      <c r="B125" s="148" t="s">
        <v>355</v>
      </c>
      <c r="C125" s="278"/>
      <c r="D125" s="278"/>
      <c r="E125" s="313">
        <f t="shared" si="5"/>
        <v>0</v>
      </c>
    </row>
    <row r="126" spans="1:5" ht="12" customHeight="1">
      <c r="A126" s="14" t="s">
        <v>188</v>
      </c>
      <c r="B126" s="148" t="s">
        <v>371</v>
      </c>
      <c r="C126" s="278"/>
      <c r="D126" s="278"/>
      <c r="E126" s="313">
        <f t="shared" si="5"/>
        <v>0</v>
      </c>
    </row>
    <row r="127" spans="1:5" ht="12" customHeight="1">
      <c r="A127" s="14" t="s">
        <v>189</v>
      </c>
      <c r="B127" s="148" t="s">
        <v>370</v>
      </c>
      <c r="C127" s="278"/>
      <c r="D127" s="278"/>
      <c r="E127" s="313">
        <f t="shared" si="5"/>
        <v>0</v>
      </c>
    </row>
    <row r="128" spans="1:5" ht="12" customHeight="1">
      <c r="A128" s="14" t="s">
        <v>363</v>
      </c>
      <c r="B128" s="148" t="s">
        <v>358</v>
      </c>
      <c r="C128" s="278"/>
      <c r="D128" s="278"/>
      <c r="E128" s="313">
        <f t="shared" si="5"/>
        <v>0</v>
      </c>
    </row>
    <row r="129" spans="1:5" ht="12" customHeight="1">
      <c r="A129" s="14" t="s">
        <v>364</v>
      </c>
      <c r="B129" s="148" t="s">
        <v>369</v>
      </c>
      <c r="C129" s="278"/>
      <c r="D129" s="278"/>
      <c r="E129" s="313">
        <f t="shared" si="5"/>
        <v>0</v>
      </c>
    </row>
    <row r="130" spans="1:5" ht="16.5" thickBot="1">
      <c r="A130" s="12" t="s">
        <v>365</v>
      </c>
      <c r="B130" s="148" t="s">
        <v>368</v>
      </c>
      <c r="C130" s="280"/>
      <c r="D130" s="280">
        <f>D122</f>
        <v>354485</v>
      </c>
      <c r="E130" s="313">
        <f t="shared" si="5"/>
        <v>354485</v>
      </c>
    </row>
    <row r="131" spans="1:5" ht="12" customHeight="1" thickBot="1">
      <c r="A131" s="19" t="s">
        <v>21</v>
      </c>
      <c r="B131" s="129" t="s">
        <v>452</v>
      </c>
      <c r="C131" s="310">
        <f>+C96+C117</f>
        <v>132864504</v>
      </c>
      <c r="D131" s="310">
        <f>+D96+D117</f>
        <v>22924829</v>
      </c>
      <c r="E131" s="310">
        <f>+E96+E117</f>
        <v>155789333</v>
      </c>
    </row>
    <row r="132" spans="1:5" ht="12" customHeight="1" thickBot="1">
      <c r="A132" s="19" t="s">
        <v>22</v>
      </c>
      <c r="B132" s="129" t="s">
        <v>453</v>
      </c>
      <c r="C132" s="310">
        <f>+C133+C134+C135</f>
        <v>0</v>
      </c>
      <c r="D132" s="310">
        <f>+D133+D134+D135</f>
        <v>0</v>
      </c>
      <c r="E132" s="310">
        <f>+E133+E134+E135</f>
        <v>0</v>
      </c>
    </row>
    <row r="133" spans="1:5" ht="12" customHeight="1">
      <c r="A133" s="14" t="s">
        <v>270</v>
      </c>
      <c r="B133" s="11" t="s">
        <v>460</v>
      </c>
      <c r="C133" s="278"/>
      <c r="D133" s="278"/>
      <c r="E133" s="278"/>
    </row>
    <row r="134" spans="1:5" ht="12" customHeight="1">
      <c r="A134" s="14" t="s">
        <v>271</v>
      </c>
      <c r="B134" s="11" t="s">
        <v>461</v>
      </c>
      <c r="C134" s="278"/>
      <c r="D134" s="278"/>
      <c r="E134" s="278"/>
    </row>
    <row r="135" spans="1:5" ht="12" customHeight="1" thickBot="1">
      <c r="A135" s="12" t="s">
        <v>272</v>
      </c>
      <c r="B135" s="11" t="s">
        <v>462</v>
      </c>
      <c r="C135" s="278"/>
      <c r="D135" s="278"/>
      <c r="E135" s="278"/>
    </row>
    <row r="136" spans="1:5" ht="12" customHeight="1" thickBot="1">
      <c r="A136" s="19" t="s">
        <v>23</v>
      </c>
      <c r="B136" s="129" t="s">
        <v>454</v>
      </c>
      <c r="C136" s="310">
        <f>SUM(C137:C142)</f>
        <v>0</v>
      </c>
      <c r="D136" s="310">
        <f>SUM(D137:D142)</f>
        <v>0</v>
      </c>
      <c r="E136" s="310">
        <f>SUM(E137:E142)</f>
        <v>0</v>
      </c>
    </row>
    <row r="137" spans="1:5" ht="12" customHeight="1">
      <c r="A137" s="14" t="s">
        <v>92</v>
      </c>
      <c r="B137" s="8" t="s">
        <v>463</v>
      </c>
      <c r="C137" s="278"/>
      <c r="D137" s="278"/>
      <c r="E137" s="278"/>
    </row>
    <row r="138" spans="1:5" ht="12" customHeight="1">
      <c r="A138" s="14" t="s">
        <v>93</v>
      </c>
      <c r="B138" s="8" t="s">
        <v>455</v>
      </c>
      <c r="C138" s="278"/>
      <c r="D138" s="278"/>
      <c r="E138" s="278"/>
    </row>
    <row r="139" spans="1:5" ht="12" customHeight="1">
      <c r="A139" s="14" t="s">
        <v>94</v>
      </c>
      <c r="B139" s="8" t="s">
        <v>456</v>
      </c>
      <c r="C139" s="278"/>
      <c r="D139" s="278"/>
      <c r="E139" s="278"/>
    </row>
    <row r="140" spans="1:5" ht="12" customHeight="1">
      <c r="A140" s="14" t="s">
        <v>174</v>
      </c>
      <c r="B140" s="8" t="s">
        <v>457</v>
      </c>
      <c r="C140" s="278"/>
      <c r="D140" s="278"/>
      <c r="E140" s="278"/>
    </row>
    <row r="141" spans="1:5" ht="12" customHeight="1">
      <c r="A141" s="14" t="s">
        <v>175</v>
      </c>
      <c r="B141" s="8" t="s">
        <v>458</v>
      </c>
      <c r="C141" s="278"/>
      <c r="D141" s="278"/>
      <c r="E141" s="278"/>
    </row>
    <row r="142" spans="1:5" ht="12" customHeight="1" thickBot="1">
      <c r="A142" s="12" t="s">
        <v>176</v>
      </c>
      <c r="B142" s="8" t="s">
        <v>459</v>
      </c>
      <c r="C142" s="278"/>
      <c r="D142" s="278"/>
      <c r="E142" s="278"/>
    </row>
    <row r="143" spans="1:5" ht="12" customHeight="1" thickBot="1">
      <c r="A143" s="19" t="s">
        <v>24</v>
      </c>
      <c r="B143" s="129" t="s">
        <v>467</v>
      </c>
      <c r="C143" s="316">
        <f>+C144+C145+C146+C147</f>
        <v>1075926</v>
      </c>
      <c r="D143" s="316">
        <f>+D144+D145+D146+D147</f>
        <v>0</v>
      </c>
      <c r="E143" s="316">
        <f>+E144+E145+E146+E147</f>
        <v>1075926</v>
      </c>
    </row>
    <row r="144" spans="1:5" ht="12" customHeight="1">
      <c r="A144" s="14" t="s">
        <v>95</v>
      </c>
      <c r="B144" s="8" t="s">
        <v>373</v>
      </c>
      <c r="C144" s="278"/>
      <c r="D144" s="278"/>
      <c r="E144" s="278"/>
    </row>
    <row r="145" spans="1:5" ht="12" customHeight="1">
      <c r="A145" s="14" t="s">
        <v>96</v>
      </c>
      <c r="B145" s="8" t="s">
        <v>374</v>
      </c>
      <c r="C145" s="278">
        <v>1075926</v>
      </c>
      <c r="D145" s="278"/>
      <c r="E145" s="278">
        <f>C145+D145</f>
        <v>1075926</v>
      </c>
    </row>
    <row r="146" spans="1:5" ht="12" customHeight="1">
      <c r="A146" s="14" t="s">
        <v>290</v>
      </c>
      <c r="B146" s="8" t="s">
        <v>468</v>
      </c>
      <c r="C146" s="278"/>
      <c r="D146" s="278"/>
      <c r="E146" s="278"/>
    </row>
    <row r="147" spans="1:5" ht="12" customHeight="1" thickBot="1">
      <c r="A147" s="12" t="s">
        <v>291</v>
      </c>
      <c r="B147" s="6" t="s">
        <v>393</v>
      </c>
      <c r="C147" s="278"/>
      <c r="D147" s="278"/>
      <c r="E147" s="278"/>
    </row>
    <row r="148" spans="1:5" ht="12" customHeight="1" thickBot="1">
      <c r="A148" s="19" t="s">
        <v>25</v>
      </c>
      <c r="B148" s="129" t="s">
        <v>469</v>
      </c>
      <c r="C148" s="319">
        <f>SUM(C149:C153)</f>
        <v>0</v>
      </c>
      <c r="D148" s="319">
        <f>SUM(D149:D153)</f>
        <v>0</v>
      </c>
      <c r="E148" s="319">
        <f>SUM(E149:E153)</f>
        <v>0</v>
      </c>
    </row>
    <row r="149" spans="1:5" ht="12" customHeight="1">
      <c r="A149" s="14" t="s">
        <v>97</v>
      </c>
      <c r="B149" s="8" t="s">
        <v>464</v>
      </c>
      <c r="C149" s="278"/>
      <c r="D149" s="278"/>
      <c r="E149" s="278"/>
    </row>
    <row r="150" spans="1:5" ht="12" customHeight="1">
      <c r="A150" s="14" t="s">
        <v>98</v>
      </c>
      <c r="B150" s="8" t="s">
        <v>471</v>
      </c>
      <c r="C150" s="278"/>
      <c r="D150" s="278"/>
      <c r="E150" s="278"/>
    </row>
    <row r="151" spans="1:5" ht="12" customHeight="1">
      <c r="A151" s="14" t="s">
        <v>302</v>
      </c>
      <c r="B151" s="8" t="s">
        <v>466</v>
      </c>
      <c r="C151" s="278"/>
      <c r="D151" s="278"/>
      <c r="E151" s="278"/>
    </row>
    <row r="152" spans="1:5" ht="12" customHeight="1">
      <c r="A152" s="14" t="s">
        <v>303</v>
      </c>
      <c r="B152" s="8" t="s">
        <v>472</v>
      </c>
      <c r="C152" s="278"/>
      <c r="D152" s="278"/>
      <c r="E152" s="278"/>
    </row>
    <row r="153" spans="1:5" ht="12" customHeight="1" thickBot="1">
      <c r="A153" s="14" t="s">
        <v>470</v>
      </c>
      <c r="B153" s="8" t="s">
        <v>473</v>
      </c>
      <c r="C153" s="278"/>
      <c r="D153" s="278"/>
      <c r="E153" s="278"/>
    </row>
    <row r="154" spans="1:5" ht="12" customHeight="1" thickBot="1">
      <c r="A154" s="19" t="s">
        <v>26</v>
      </c>
      <c r="B154" s="129" t="s">
        <v>474</v>
      </c>
      <c r="C154" s="505"/>
      <c r="D154" s="505"/>
      <c r="E154" s="505"/>
    </row>
    <row r="155" spans="1:5" ht="12" customHeight="1" thickBot="1">
      <c r="A155" s="19" t="s">
        <v>27</v>
      </c>
      <c r="B155" s="129" t="s">
        <v>475</v>
      </c>
      <c r="C155" s="505"/>
      <c r="D155" s="505"/>
      <c r="E155" s="505"/>
    </row>
    <row r="156" spans="1:9" ht="15" customHeight="1" thickBot="1">
      <c r="A156" s="19" t="s">
        <v>28</v>
      </c>
      <c r="B156" s="129" t="s">
        <v>477</v>
      </c>
      <c r="C156" s="446">
        <f>+C132+C136+C143+C148+C154+C155</f>
        <v>1075926</v>
      </c>
      <c r="D156" s="446">
        <f>+D132+D136+D143+D148+D154+D155</f>
        <v>0</v>
      </c>
      <c r="E156" s="446">
        <f>+E132+E136+E143+E148+E154+E155</f>
        <v>1075926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399" t="s">
        <v>476</v>
      </c>
      <c r="C157" s="446">
        <f>+C131+C156</f>
        <v>133940430</v>
      </c>
      <c r="D157" s="446">
        <f>+D131+D156</f>
        <v>22924829</v>
      </c>
      <c r="E157" s="446">
        <f>+E131+E156</f>
        <v>156865259</v>
      </c>
    </row>
    <row r="158" ht="7.5" customHeight="1"/>
    <row r="159" spans="1:5" ht="15.75">
      <c r="A159" s="649" t="s">
        <v>375</v>
      </c>
      <c r="B159" s="649"/>
      <c r="C159" s="649"/>
      <c r="D159" s="649"/>
      <c r="E159" s="649"/>
    </row>
    <row r="160" spans="1:5" ht="15" customHeight="1" thickBot="1">
      <c r="A160" s="642" t="s">
        <v>153</v>
      </c>
      <c r="B160" s="642"/>
      <c r="C160" s="644" t="str">
        <f>C93</f>
        <v>Forintban!</v>
      </c>
      <c r="D160" s="644"/>
      <c r="E160" s="644"/>
    </row>
    <row r="161" spans="1:5" ht="13.5" customHeight="1" thickBot="1">
      <c r="A161" s="19">
        <v>1</v>
      </c>
      <c r="B161" s="26" t="s">
        <v>478</v>
      </c>
      <c r="C161" s="310">
        <f>+C65-C131</f>
        <v>-85353115</v>
      </c>
      <c r="D161" s="310">
        <f>+D65-D131</f>
        <v>0</v>
      </c>
      <c r="E161" s="310">
        <f>+E65-E131</f>
        <v>-85353115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89355821</v>
      </c>
      <c r="D162" s="310">
        <f>+D89-D156</f>
        <v>0</v>
      </c>
      <c r="E162" s="310">
        <f>+E89-E156</f>
        <v>89355821</v>
      </c>
    </row>
  </sheetData>
  <sheetProtection/>
  <mergeCells count="13">
    <mergeCell ref="A93:B93"/>
    <mergeCell ref="A160:B160"/>
    <mergeCell ref="C5:E5"/>
    <mergeCell ref="C93:E93"/>
    <mergeCell ref="A92:E92"/>
    <mergeCell ref="A159:E159"/>
    <mergeCell ref="C160:E160"/>
    <mergeCell ref="A1:B1"/>
    <mergeCell ref="C1:E1"/>
    <mergeCell ref="A2:E2"/>
    <mergeCell ref="A3:E3"/>
    <mergeCell ref="A4:E4"/>
    <mergeCell ref="A5:B5"/>
  </mergeCells>
  <printOptions horizontalCentered="1"/>
  <pageMargins left="0.7874015748031497" right="0.7874015748031497" top="0.5905511811023623" bottom="0.5905511811023623" header="0.5905511811023623" footer="0.5905511811023623"/>
  <pageSetup fitToHeight="2" horizontalDpi="600" verticalDpi="600" orientation="portrait" paperSize="9" scale="57" r:id="rId1"/>
  <headerFooter alignWithMargins="0">
    <oddFooter>&amp;CMódosította az 9/2019 (IX.24.) sz. önkormányzati rendelet, hatályos 2019 szeptember 25-től</oddFooter>
  </headerFooter>
  <rowBreaks count="1" manualBreakCount="1">
    <brk id="9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9" sqref="C9"/>
    </sheetView>
  </sheetViews>
  <sheetFormatPr defaultColWidth="9.00390625" defaultRowHeight="12.75"/>
  <cols>
    <col min="1" max="1" width="5.875" style="8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705" t="s">
        <v>7</v>
      </c>
      <c r="C1" s="705"/>
      <c r="D1" s="705"/>
    </row>
    <row r="2" spans="1:4" s="76" customFormat="1" ht="16.5" thickBot="1">
      <c r="A2" s="75"/>
      <c r="B2" s="391"/>
      <c r="D2" s="44" t="str">
        <f>'2. sz tájékoztató t'!I2</f>
        <v>Forintban!</v>
      </c>
    </row>
    <row r="3" spans="1:4" s="78" customFormat="1" ht="48" customHeight="1" thickBot="1">
      <c r="A3" s="77" t="s">
        <v>17</v>
      </c>
      <c r="B3" s="202" t="s">
        <v>18</v>
      </c>
      <c r="C3" s="202" t="s">
        <v>72</v>
      </c>
      <c r="D3" s="203" t="s">
        <v>73</v>
      </c>
    </row>
    <row r="4" spans="1:4" s="78" customFormat="1" ht="13.5" customHeight="1" thickBot="1">
      <c r="A4" s="35" t="s">
        <v>497</v>
      </c>
      <c r="B4" s="205" t="s">
        <v>498</v>
      </c>
      <c r="C4" s="205" t="s">
        <v>499</v>
      </c>
      <c r="D4" s="206" t="s">
        <v>501</v>
      </c>
    </row>
    <row r="5" spans="1:4" ht="18" customHeight="1">
      <c r="A5" s="139" t="s">
        <v>19</v>
      </c>
      <c r="B5" s="207" t="s">
        <v>166</v>
      </c>
      <c r="C5" s="137"/>
      <c r="D5" s="79"/>
    </row>
    <row r="6" spans="1:4" ht="18" customHeight="1">
      <c r="A6" s="80" t="s">
        <v>20</v>
      </c>
      <c r="B6" s="208" t="s">
        <v>167</v>
      </c>
      <c r="C6" s="138"/>
      <c r="D6" s="82"/>
    </row>
    <row r="7" spans="1:4" ht="18" customHeight="1">
      <c r="A7" s="80" t="s">
        <v>21</v>
      </c>
      <c r="B7" s="208" t="s">
        <v>120</v>
      </c>
      <c r="C7" s="138"/>
      <c r="D7" s="82"/>
    </row>
    <row r="8" spans="1:4" ht="18" customHeight="1">
      <c r="A8" s="80" t="s">
        <v>22</v>
      </c>
      <c r="B8" s="208" t="s">
        <v>121</v>
      </c>
      <c r="C8" s="138"/>
      <c r="D8" s="82"/>
    </row>
    <row r="9" spans="1:4" ht="18" customHeight="1">
      <c r="A9" s="80" t="s">
        <v>23</v>
      </c>
      <c r="B9" s="208" t="s">
        <v>159</v>
      </c>
      <c r="C9" s="138">
        <v>2147218</v>
      </c>
      <c r="D9" s="82">
        <v>303500</v>
      </c>
    </row>
    <row r="10" spans="1:4" ht="18" customHeight="1">
      <c r="A10" s="80" t="s">
        <v>24</v>
      </c>
      <c r="B10" s="208" t="s">
        <v>160</v>
      </c>
      <c r="C10" s="138"/>
      <c r="D10" s="82"/>
    </row>
    <row r="11" spans="1:4" ht="18" customHeight="1">
      <c r="A11" s="80" t="s">
        <v>25</v>
      </c>
      <c r="B11" s="209" t="s">
        <v>161</v>
      </c>
      <c r="C11" s="138">
        <v>420718</v>
      </c>
      <c r="D11" s="82">
        <v>8000</v>
      </c>
    </row>
    <row r="12" spans="1:4" ht="18" customHeight="1">
      <c r="A12" s="80" t="s">
        <v>27</v>
      </c>
      <c r="B12" s="209" t="s">
        <v>162</v>
      </c>
      <c r="C12" s="138">
        <v>1726500</v>
      </c>
      <c r="D12" s="82">
        <v>295500</v>
      </c>
    </row>
    <row r="13" spans="1:4" ht="18" customHeight="1">
      <c r="A13" s="80" t="s">
        <v>28</v>
      </c>
      <c r="B13" s="209" t="s">
        <v>163</v>
      </c>
      <c r="C13" s="138"/>
      <c r="D13" s="82"/>
    </row>
    <row r="14" spans="1:4" ht="18" customHeight="1">
      <c r="A14" s="80" t="s">
        <v>29</v>
      </c>
      <c r="B14" s="209" t="s">
        <v>164</v>
      </c>
      <c r="C14" s="138"/>
      <c r="D14" s="82"/>
    </row>
    <row r="15" spans="1:4" ht="22.5" customHeight="1">
      <c r="A15" s="80" t="s">
        <v>30</v>
      </c>
      <c r="B15" s="209" t="s">
        <v>165</v>
      </c>
      <c r="C15" s="138"/>
      <c r="D15" s="82"/>
    </row>
    <row r="16" spans="1:4" ht="18" customHeight="1">
      <c r="A16" s="80" t="s">
        <v>31</v>
      </c>
      <c r="B16" s="208" t="s">
        <v>122</v>
      </c>
      <c r="C16" s="138">
        <v>3428730</v>
      </c>
      <c r="D16" s="82">
        <v>149620</v>
      </c>
    </row>
    <row r="17" spans="1:4" ht="18" customHeight="1">
      <c r="A17" s="80" t="s">
        <v>32</v>
      </c>
      <c r="B17" s="208" t="s">
        <v>9</v>
      </c>
      <c r="C17" s="138"/>
      <c r="D17" s="82"/>
    </row>
    <row r="18" spans="1:4" ht="18" customHeight="1">
      <c r="A18" s="80" t="s">
        <v>33</v>
      </c>
      <c r="B18" s="208" t="s">
        <v>8</v>
      </c>
      <c r="C18" s="138"/>
      <c r="D18" s="82"/>
    </row>
    <row r="19" spans="1:4" ht="18" customHeight="1">
      <c r="A19" s="80" t="s">
        <v>34</v>
      </c>
      <c r="B19" s="208" t="s">
        <v>123</v>
      </c>
      <c r="C19" s="138"/>
      <c r="D19" s="82"/>
    </row>
    <row r="20" spans="1:4" ht="18" customHeight="1">
      <c r="A20" s="80" t="s">
        <v>35</v>
      </c>
      <c r="B20" s="208" t="s">
        <v>124</v>
      </c>
      <c r="C20" s="138"/>
      <c r="D20" s="82"/>
    </row>
    <row r="21" spans="1:4" ht="18" customHeight="1">
      <c r="A21" s="80" t="s">
        <v>36</v>
      </c>
      <c r="B21" s="128"/>
      <c r="C21" s="81"/>
      <c r="D21" s="82"/>
    </row>
    <row r="22" spans="1:4" ht="18" customHeight="1">
      <c r="A22" s="80" t="s">
        <v>37</v>
      </c>
      <c r="B22" s="83"/>
      <c r="C22" s="81"/>
      <c r="D22" s="82"/>
    </row>
    <row r="23" spans="1:4" ht="18" customHeight="1">
      <c r="A23" s="80" t="s">
        <v>38</v>
      </c>
      <c r="B23" s="83"/>
      <c r="C23" s="81"/>
      <c r="D23" s="82"/>
    </row>
    <row r="24" spans="1:4" ht="18" customHeight="1">
      <c r="A24" s="80" t="s">
        <v>39</v>
      </c>
      <c r="B24" s="83"/>
      <c r="C24" s="81"/>
      <c r="D24" s="82"/>
    </row>
    <row r="25" spans="1:4" ht="18" customHeight="1">
      <c r="A25" s="80" t="s">
        <v>40</v>
      </c>
      <c r="B25" s="83"/>
      <c r="C25" s="81"/>
      <c r="D25" s="82"/>
    </row>
    <row r="26" spans="1:4" ht="18" customHeight="1">
      <c r="A26" s="80" t="s">
        <v>41</v>
      </c>
      <c r="B26" s="83"/>
      <c r="C26" s="81"/>
      <c r="D26" s="82"/>
    </row>
    <row r="27" spans="1:4" ht="18" customHeight="1">
      <c r="A27" s="80" t="s">
        <v>42</v>
      </c>
      <c r="B27" s="83"/>
      <c r="C27" s="81"/>
      <c r="D27" s="82"/>
    </row>
    <row r="28" spans="1:4" ht="18" customHeight="1">
      <c r="A28" s="80" t="s">
        <v>43</v>
      </c>
      <c r="B28" s="83"/>
      <c r="C28" s="81"/>
      <c r="D28" s="82"/>
    </row>
    <row r="29" spans="1:4" ht="18" customHeight="1" thickBot="1">
      <c r="A29" s="140" t="s">
        <v>44</v>
      </c>
      <c r="B29" s="84"/>
      <c r="C29" s="85"/>
      <c r="D29" s="86"/>
    </row>
    <row r="30" spans="1:4" ht="18" customHeight="1" thickBot="1">
      <c r="A30" s="36" t="s">
        <v>45</v>
      </c>
      <c r="B30" s="213" t="s">
        <v>54</v>
      </c>
      <c r="C30" s="214">
        <f>+C5+C6+C7+C8+C9+C16+C17+C18+C19+C20+C21+C22+C23+C24+C25+C26+C27+C28+C29</f>
        <v>5575948</v>
      </c>
      <c r="D30" s="215">
        <f>+D5+D6+D7+D8+D9+D16+D17+D18+D19+D20+D21+D22+D23+D24+D25+D26+D27+D28+D29</f>
        <v>453120</v>
      </c>
    </row>
    <row r="31" spans="1:4" ht="8.25" customHeight="1">
      <c r="A31" s="87"/>
      <c r="B31" s="704"/>
      <c r="C31" s="704"/>
      <c r="D31" s="70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172" zoomScaleNormal="172" workbookViewId="0" topLeftCell="A1">
      <selection activeCell="B4" sqref="B3:P4"/>
    </sheetView>
  </sheetViews>
  <sheetFormatPr defaultColWidth="9.00390625" defaultRowHeight="12.75"/>
  <cols>
    <col min="1" max="1" width="4.875" style="104" customWidth="1"/>
    <col min="2" max="2" width="31.125" style="117" customWidth="1"/>
    <col min="3" max="4" width="9.00390625" style="117" customWidth="1"/>
    <col min="5" max="5" width="9.50390625" style="117" customWidth="1"/>
    <col min="6" max="6" width="8.875" style="117" customWidth="1"/>
    <col min="7" max="7" width="8.625" style="117" customWidth="1"/>
    <col min="8" max="8" width="8.875" style="117" customWidth="1"/>
    <col min="9" max="9" width="8.125" style="117" customWidth="1"/>
    <col min="10" max="14" width="9.50390625" style="117" customWidth="1"/>
    <col min="15" max="15" width="9.50390625" style="117" hidden="1" customWidth="1"/>
    <col min="16" max="16" width="12.625" style="104" customWidth="1"/>
    <col min="17" max="17" width="14.625" style="594" hidden="1" customWidth="1"/>
    <col min="18" max="18" width="11.875" style="610" hidden="1" customWidth="1"/>
    <col min="19" max="19" width="12.00390625" style="117" bestFit="1" customWidth="1"/>
    <col min="20" max="20" width="14.625" style="117" hidden="1" customWidth="1"/>
    <col min="21" max="16384" width="9.375" style="117" customWidth="1"/>
  </cols>
  <sheetData>
    <row r="1" spans="1:16" ht="31.5" customHeight="1">
      <c r="A1" s="709" t="s">
        <v>613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</row>
    <row r="2" ht="16.5" thickBot="1">
      <c r="P2" s="3" t="str">
        <f>'3. sz tájékoztató t.'!D2</f>
        <v>Forintban!</v>
      </c>
    </row>
    <row r="3" spans="1:18" s="104" customFormat="1" ht="25.5" customHeight="1" thickBot="1">
      <c r="A3" s="101" t="s">
        <v>17</v>
      </c>
      <c r="B3" s="102" t="s">
        <v>62</v>
      </c>
      <c r="C3" s="102" t="s">
        <v>74</v>
      </c>
      <c r="D3" s="102" t="s">
        <v>75</v>
      </c>
      <c r="E3" s="102" t="s">
        <v>76</v>
      </c>
      <c r="F3" s="102" t="s">
        <v>77</v>
      </c>
      <c r="G3" s="102" t="s">
        <v>78</v>
      </c>
      <c r="H3" s="102" t="s">
        <v>79</v>
      </c>
      <c r="I3" s="102" t="s">
        <v>80</v>
      </c>
      <c r="J3" s="102" t="s">
        <v>81</v>
      </c>
      <c r="K3" s="102" t="s">
        <v>82</v>
      </c>
      <c r="L3" s="102" t="s">
        <v>83</v>
      </c>
      <c r="M3" s="102" t="s">
        <v>84</v>
      </c>
      <c r="N3" s="102" t="s">
        <v>85</v>
      </c>
      <c r="O3" s="605" t="s">
        <v>52</v>
      </c>
      <c r="P3" s="103" t="s">
        <v>54</v>
      </c>
      <c r="Q3" s="595"/>
      <c r="R3" s="611"/>
    </row>
    <row r="4" spans="1:18" s="106" customFormat="1" ht="15" customHeight="1" thickBot="1">
      <c r="A4" s="105" t="s">
        <v>19</v>
      </c>
      <c r="B4" s="706" t="s">
        <v>57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8"/>
      <c r="Q4" s="596"/>
      <c r="R4" s="612"/>
    </row>
    <row r="5" spans="1:20" s="106" customFormat="1" ht="22.5">
      <c r="A5" s="107" t="s">
        <v>20</v>
      </c>
      <c r="B5" s="498" t="s">
        <v>376</v>
      </c>
      <c r="C5" s="569">
        <v>2241595</v>
      </c>
      <c r="D5" s="569">
        <v>2241595</v>
      </c>
      <c r="E5" s="569">
        <v>2241595</v>
      </c>
      <c r="F5" s="569">
        <v>2241595</v>
      </c>
      <c r="G5" s="569">
        <v>2241595</v>
      </c>
      <c r="H5" s="569">
        <v>2241595</v>
      </c>
      <c r="I5" s="569">
        <v>2241595</v>
      </c>
      <c r="J5" s="569">
        <v>2241595</v>
      </c>
      <c r="K5" s="569">
        <v>2241595</v>
      </c>
      <c r="L5" s="569">
        <v>2241595</v>
      </c>
      <c r="M5" s="569">
        <v>2241595</v>
      </c>
      <c r="N5" s="569">
        <v>2241595</v>
      </c>
      <c r="O5" s="606">
        <f>SUM(C5:N5)</f>
        <v>26899140</v>
      </c>
      <c r="P5" s="108">
        <f>'1.sz.mell '!C8</f>
        <v>26899140</v>
      </c>
      <c r="Q5" s="596">
        <v>24785220</v>
      </c>
      <c r="R5" s="613">
        <f>O5-P5</f>
        <v>0</v>
      </c>
      <c r="T5" s="106">
        <f>P5/12</f>
        <v>2241595</v>
      </c>
    </row>
    <row r="6" spans="1:18" s="111" customFormat="1" ht="22.5">
      <c r="A6" s="109" t="s">
        <v>21</v>
      </c>
      <c r="B6" s="300" t="s">
        <v>423</v>
      </c>
      <c r="C6" s="570">
        <v>447396</v>
      </c>
      <c r="D6" s="570">
        <v>447396</v>
      </c>
      <c r="E6" s="570">
        <v>447396</v>
      </c>
      <c r="F6" s="570"/>
      <c r="G6" s="570"/>
      <c r="H6" s="570"/>
      <c r="I6" s="570"/>
      <c r="J6" s="570"/>
      <c r="K6" s="570"/>
      <c r="L6" s="570"/>
      <c r="M6" s="570"/>
      <c r="N6" s="570">
        <v>3170000</v>
      </c>
      <c r="O6" s="570">
        <f aca="true" t="shared" si="0" ref="O6:O13">SUM(C6:N6)</f>
        <v>4512188</v>
      </c>
      <c r="P6" s="110">
        <f>'1.sz.mell '!C15</f>
        <v>4512188</v>
      </c>
      <c r="Q6" s="597">
        <v>5148989</v>
      </c>
      <c r="R6" s="613">
        <f aca="true" t="shared" si="1" ref="R6:R26">O6-P6</f>
        <v>0</v>
      </c>
    </row>
    <row r="7" spans="1:18" s="111" customFormat="1" ht="22.5">
      <c r="A7" s="109" t="s">
        <v>22</v>
      </c>
      <c r="B7" s="299" t="s">
        <v>424</v>
      </c>
      <c r="C7" s="571"/>
      <c r="D7" s="571"/>
      <c r="E7" s="571"/>
      <c r="F7" s="571"/>
      <c r="G7" s="571">
        <v>3097856</v>
      </c>
      <c r="H7" s="571"/>
      <c r="I7" s="571"/>
      <c r="J7" s="571"/>
      <c r="K7" s="571"/>
      <c r="L7" s="571"/>
      <c r="M7" s="571"/>
      <c r="N7" s="571"/>
      <c r="O7" s="570">
        <f t="shared" si="0"/>
        <v>3097856</v>
      </c>
      <c r="P7" s="112">
        <v>3097856</v>
      </c>
      <c r="Q7" s="597">
        <v>5534363</v>
      </c>
      <c r="R7" s="613">
        <f t="shared" si="1"/>
        <v>0</v>
      </c>
    </row>
    <row r="8" spans="1:18" s="111" customFormat="1" ht="13.5" customHeight="1">
      <c r="A8" s="109" t="s">
        <v>23</v>
      </c>
      <c r="B8" s="298" t="s">
        <v>173</v>
      </c>
      <c r="C8" s="570">
        <v>100000</v>
      </c>
      <c r="D8" s="570">
        <v>150000</v>
      </c>
      <c r="E8" s="570">
        <v>2480000</v>
      </c>
      <c r="F8" s="570">
        <v>150000</v>
      </c>
      <c r="G8" s="570">
        <v>250000</v>
      </c>
      <c r="H8" s="570">
        <v>150000</v>
      </c>
      <c r="I8" s="570">
        <v>150000</v>
      </c>
      <c r="J8" s="570">
        <v>150000</v>
      </c>
      <c r="K8" s="570">
        <v>2480000</v>
      </c>
      <c r="L8" s="570">
        <v>150000</v>
      </c>
      <c r="M8" s="570">
        <v>200000</v>
      </c>
      <c r="N8" s="570">
        <v>50000</v>
      </c>
      <c r="O8" s="570">
        <f t="shared" si="0"/>
        <v>6460000</v>
      </c>
      <c r="P8" s="110">
        <f>'1.sz.mell '!C29</f>
        <v>6460000</v>
      </c>
      <c r="Q8" s="597">
        <v>6460000</v>
      </c>
      <c r="R8" s="613">
        <f t="shared" si="1"/>
        <v>0</v>
      </c>
    </row>
    <row r="9" spans="1:18" s="111" customFormat="1" ht="13.5" customHeight="1">
      <c r="A9" s="109" t="s">
        <v>24</v>
      </c>
      <c r="B9" s="298" t="s">
        <v>425</v>
      </c>
      <c r="C9" s="570">
        <v>40000</v>
      </c>
      <c r="D9" s="570">
        <v>34005</v>
      </c>
      <c r="E9" s="570">
        <v>278000</v>
      </c>
      <c r="F9" s="570">
        <v>120000</v>
      </c>
      <c r="G9" s="570">
        <v>1490000</v>
      </c>
      <c r="H9" s="570">
        <v>270000</v>
      </c>
      <c r="I9" s="570">
        <v>165000</v>
      </c>
      <c r="J9" s="570">
        <v>180000</v>
      </c>
      <c r="K9" s="570">
        <v>1780000</v>
      </c>
      <c r="L9" s="570">
        <v>185000</v>
      </c>
      <c r="M9" s="570">
        <v>1293000</v>
      </c>
      <c r="N9" s="570">
        <v>210000</v>
      </c>
      <c r="O9" s="570">
        <f t="shared" si="0"/>
        <v>6045005</v>
      </c>
      <c r="P9" s="110">
        <f>'1.sz.mell '!C37</f>
        <v>6045005</v>
      </c>
      <c r="Q9" s="597">
        <v>6061000</v>
      </c>
      <c r="R9" s="613">
        <f t="shared" si="1"/>
        <v>0</v>
      </c>
    </row>
    <row r="10" spans="1:18" s="111" customFormat="1" ht="13.5" customHeight="1">
      <c r="A10" s="109" t="s">
        <v>25</v>
      </c>
      <c r="B10" s="298" t="s">
        <v>10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>
        <f t="shared" si="0"/>
        <v>0</v>
      </c>
      <c r="P10" s="110">
        <f>SUM(C10:N10)</f>
        <v>0</v>
      </c>
      <c r="Q10" s="597"/>
      <c r="R10" s="613">
        <f t="shared" si="1"/>
        <v>0</v>
      </c>
    </row>
    <row r="11" spans="1:18" s="111" customFormat="1" ht="15" customHeight="1">
      <c r="A11" s="109" t="s">
        <v>26</v>
      </c>
      <c r="B11" s="298" t="s">
        <v>378</v>
      </c>
      <c r="C11" s="570"/>
      <c r="D11" s="570">
        <v>507200</v>
      </c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>
        <f t="shared" si="0"/>
        <v>507200</v>
      </c>
      <c r="P11" s="110">
        <f>'1.sz.mell '!C55</f>
        <v>507200</v>
      </c>
      <c r="Q11" s="597"/>
      <c r="R11" s="613">
        <f t="shared" si="1"/>
        <v>0</v>
      </c>
    </row>
    <row r="12" spans="1:18" s="111" customFormat="1" ht="22.5">
      <c r="A12" s="109" t="s">
        <v>27</v>
      </c>
      <c r="B12" s="300" t="s">
        <v>411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>
        <f t="shared" si="0"/>
        <v>0</v>
      </c>
      <c r="P12" s="110">
        <f>SUM(C12:N12)</f>
        <v>0</v>
      </c>
      <c r="Q12" s="597"/>
      <c r="R12" s="613">
        <f t="shared" si="1"/>
        <v>0</v>
      </c>
    </row>
    <row r="13" spans="1:20" s="111" customFormat="1" ht="13.5" customHeight="1" thickBot="1">
      <c r="A13" s="109" t="s">
        <v>28</v>
      </c>
      <c r="B13" s="298" t="s">
        <v>11</v>
      </c>
      <c r="C13" s="570">
        <v>90431747</v>
      </c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606">
        <f t="shared" si="0"/>
        <v>90431747</v>
      </c>
      <c r="P13" s="110">
        <f>'1.sz.mell '!C75</f>
        <v>90431747</v>
      </c>
      <c r="Q13" s="597">
        <v>88277985</v>
      </c>
      <c r="R13" s="613">
        <f t="shared" si="1"/>
        <v>0</v>
      </c>
      <c r="T13" s="603"/>
    </row>
    <row r="14" spans="1:20" s="106" customFormat="1" ht="15.75" customHeight="1" thickBot="1">
      <c r="A14" s="105" t="s">
        <v>29</v>
      </c>
      <c r="B14" s="37" t="s">
        <v>110</v>
      </c>
      <c r="C14" s="572">
        <f aca="true" t="shared" si="2" ref="C14:N14">SUM(C5:C13)</f>
        <v>93260738</v>
      </c>
      <c r="D14" s="572">
        <f t="shared" si="2"/>
        <v>3380196</v>
      </c>
      <c r="E14" s="572">
        <f t="shared" si="2"/>
        <v>5446991</v>
      </c>
      <c r="F14" s="572">
        <f t="shared" si="2"/>
        <v>2511595</v>
      </c>
      <c r="G14" s="572">
        <f t="shared" si="2"/>
        <v>7079451</v>
      </c>
      <c r="H14" s="572">
        <f t="shared" si="2"/>
        <v>2661595</v>
      </c>
      <c r="I14" s="572">
        <f t="shared" si="2"/>
        <v>2556595</v>
      </c>
      <c r="J14" s="572">
        <f t="shared" si="2"/>
        <v>2571595</v>
      </c>
      <c r="K14" s="572">
        <f t="shared" si="2"/>
        <v>6501595</v>
      </c>
      <c r="L14" s="572">
        <f t="shared" si="2"/>
        <v>2576595</v>
      </c>
      <c r="M14" s="572">
        <f t="shared" si="2"/>
        <v>3734595</v>
      </c>
      <c r="N14" s="572">
        <f t="shared" si="2"/>
        <v>5671595</v>
      </c>
      <c r="O14" s="608">
        <f>SUM(C14:N14)</f>
        <v>137953136</v>
      </c>
      <c r="P14" s="113">
        <f>SUM(P5:P13)</f>
        <v>137953136</v>
      </c>
      <c r="Q14" s="596">
        <v>136267557</v>
      </c>
      <c r="R14" s="613">
        <f t="shared" si="1"/>
        <v>0</v>
      </c>
      <c r="T14" s="604"/>
    </row>
    <row r="15" spans="1:18" s="106" customFormat="1" ht="15" customHeight="1" thickBot="1">
      <c r="A15" s="105" t="s">
        <v>30</v>
      </c>
      <c r="B15" s="706" t="s">
        <v>58</v>
      </c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8"/>
      <c r="Q15" s="596"/>
      <c r="R15" s="613">
        <f t="shared" si="1"/>
        <v>0</v>
      </c>
    </row>
    <row r="16" spans="1:19" s="111" customFormat="1" ht="13.5" customHeight="1">
      <c r="A16" s="114" t="s">
        <v>31</v>
      </c>
      <c r="B16" s="301" t="s">
        <v>63</v>
      </c>
      <c r="C16" s="571">
        <v>850000</v>
      </c>
      <c r="D16" s="571">
        <v>850000</v>
      </c>
      <c r="E16" s="571">
        <v>874668</v>
      </c>
      <c r="F16" s="571">
        <v>850000</v>
      </c>
      <c r="G16" s="571">
        <v>850000</v>
      </c>
      <c r="H16" s="571">
        <v>850000</v>
      </c>
      <c r="I16" s="571">
        <v>1200000</v>
      </c>
      <c r="J16" s="571">
        <v>950000</v>
      </c>
      <c r="K16" s="571">
        <v>900000</v>
      </c>
      <c r="L16" s="571">
        <v>850000</v>
      </c>
      <c r="M16" s="571">
        <v>1400000</v>
      </c>
      <c r="N16" s="571">
        <v>1200000</v>
      </c>
      <c r="O16" s="607">
        <f>SUM(C16:N16)</f>
        <v>11624668</v>
      </c>
      <c r="P16" s="112">
        <f>'1.sz.mell '!C97</f>
        <v>11624668</v>
      </c>
      <c r="Q16" s="597">
        <v>11061110</v>
      </c>
      <c r="R16" s="613">
        <f t="shared" si="1"/>
        <v>0</v>
      </c>
      <c r="S16" s="597"/>
    </row>
    <row r="17" spans="1:18" s="111" customFormat="1" ht="27" customHeight="1">
      <c r="A17" s="109" t="s">
        <v>32</v>
      </c>
      <c r="B17" s="300" t="s">
        <v>182</v>
      </c>
      <c r="C17" s="570">
        <f>C16*0.195</f>
        <v>165750</v>
      </c>
      <c r="D17" s="570">
        <f aca="true" t="shared" si="3" ref="D17:N17">D16*0.195</f>
        <v>165750</v>
      </c>
      <c r="E17" s="570">
        <f t="shared" si="3"/>
        <v>170560.26</v>
      </c>
      <c r="F17" s="570">
        <f t="shared" si="3"/>
        <v>165750</v>
      </c>
      <c r="G17" s="570">
        <f t="shared" si="3"/>
        <v>165750</v>
      </c>
      <c r="H17" s="570">
        <f t="shared" si="3"/>
        <v>165750</v>
      </c>
      <c r="I17" s="570">
        <f t="shared" si="3"/>
        <v>234000</v>
      </c>
      <c r="J17" s="570">
        <f t="shared" si="3"/>
        <v>185250</v>
      </c>
      <c r="K17" s="570">
        <f t="shared" si="3"/>
        <v>175500</v>
      </c>
      <c r="L17" s="570">
        <f t="shared" si="3"/>
        <v>165750</v>
      </c>
      <c r="M17" s="570">
        <f>M16*0.195-35000</f>
        <v>238000</v>
      </c>
      <c r="N17" s="570">
        <f t="shared" si="3"/>
        <v>234000</v>
      </c>
      <c r="O17" s="607">
        <f aca="true" t="shared" si="4" ref="O17:O24">SUM(C17:N17)</f>
        <v>2231810.26</v>
      </c>
      <c r="P17" s="110">
        <f>'1.sz.mell '!C98</f>
        <v>2231810</v>
      </c>
      <c r="Q17" s="597">
        <v>2394068</v>
      </c>
      <c r="R17" s="613">
        <f t="shared" si="1"/>
        <v>0.2599999997764826</v>
      </c>
    </row>
    <row r="18" spans="1:18" s="111" customFormat="1" ht="13.5" customHeight="1">
      <c r="A18" s="109" t="s">
        <v>33</v>
      </c>
      <c r="B18" s="298" t="s">
        <v>139</v>
      </c>
      <c r="C18" s="570">
        <v>1040000</v>
      </c>
      <c r="D18" s="570">
        <v>1200000</v>
      </c>
      <c r="E18" s="570">
        <f>1200000+300000</f>
        <v>1500000</v>
      </c>
      <c r="F18" s="570">
        <f>1300000+250000</f>
        <v>1550000</v>
      </c>
      <c r="G18" s="570">
        <v>4500000</v>
      </c>
      <c r="H18" s="570">
        <v>3700000</v>
      </c>
      <c r="I18" s="570">
        <f>2700000+319710</f>
        <v>3019710</v>
      </c>
      <c r="J18" s="570">
        <v>4200000</v>
      </c>
      <c r="K18" s="570">
        <f>1800000+700000</f>
        <v>2500000</v>
      </c>
      <c r="L18" s="570">
        <v>1800000</v>
      </c>
      <c r="M18" s="570">
        <f>1200000+500000</f>
        <v>1700000</v>
      </c>
      <c r="N18" s="570">
        <v>1202188</v>
      </c>
      <c r="O18" s="607">
        <f t="shared" si="4"/>
        <v>27911898</v>
      </c>
      <c r="P18" s="110">
        <f>'1.sz.mell '!C99</f>
        <v>27911898</v>
      </c>
      <c r="Q18" s="597">
        <v>25842188</v>
      </c>
      <c r="R18" s="613">
        <f t="shared" si="1"/>
        <v>0</v>
      </c>
    </row>
    <row r="19" spans="1:18" s="111" customFormat="1" ht="13.5" customHeight="1">
      <c r="A19" s="109" t="s">
        <v>34</v>
      </c>
      <c r="B19" s="298" t="s">
        <v>183</v>
      </c>
      <c r="C19" s="570"/>
      <c r="D19" s="570"/>
      <c r="E19" s="570"/>
      <c r="F19" s="570">
        <v>430000</v>
      </c>
      <c r="G19" s="570">
        <v>430000</v>
      </c>
      <c r="H19" s="570">
        <v>600000</v>
      </c>
      <c r="I19" s="570">
        <v>600000</v>
      </c>
      <c r="J19" s="570">
        <v>550000</v>
      </c>
      <c r="K19" s="570">
        <v>650000</v>
      </c>
      <c r="L19" s="570">
        <v>450000</v>
      </c>
      <c r="M19" s="570">
        <v>566000</v>
      </c>
      <c r="N19" s="570">
        <v>324000</v>
      </c>
      <c r="O19" s="607">
        <f t="shared" si="4"/>
        <v>4600000</v>
      </c>
      <c r="P19" s="110">
        <f>'1.sz.mell '!C100</f>
        <v>4600000</v>
      </c>
      <c r="Q19" s="597">
        <v>3784000</v>
      </c>
      <c r="R19" s="613">
        <f t="shared" si="1"/>
        <v>0</v>
      </c>
    </row>
    <row r="20" spans="1:18" s="111" customFormat="1" ht="13.5" customHeight="1">
      <c r="A20" s="109" t="s">
        <v>35</v>
      </c>
      <c r="B20" s="298" t="s">
        <v>12</v>
      </c>
      <c r="C20" s="570"/>
      <c r="D20" s="570">
        <v>1200000</v>
      </c>
      <c r="E20" s="570">
        <v>50000</v>
      </c>
      <c r="F20" s="570">
        <v>400000</v>
      </c>
      <c r="G20" s="570">
        <v>1000000</v>
      </c>
      <c r="H20" s="570">
        <v>121000</v>
      </c>
      <c r="I20" s="570">
        <v>100000</v>
      </c>
      <c r="J20" s="570">
        <v>450000</v>
      </c>
      <c r="K20" s="570">
        <v>116000</v>
      </c>
      <c r="L20" s="570">
        <v>188806</v>
      </c>
      <c r="M20" s="570">
        <v>345000</v>
      </c>
      <c r="N20" s="570">
        <v>450000</v>
      </c>
      <c r="O20" s="607">
        <f t="shared" si="4"/>
        <v>4420806</v>
      </c>
      <c r="P20" s="110">
        <f>'1.sz.mell '!C101</f>
        <v>4420806</v>
      </c>
      <c r="Q20" s="597">
        <v>3085653</v>
      </c>
      <c r="R20" s="613">
        <f t="shared" si="1"/>
        <v>0</v>
      </c>
    </row>
    <row r="21" spans="1:18" s="111" customFormat="1" ht="13.5" customHeight="1">
      <c r="A21" s="109" t="s">
        <v>36</v>
      </c>
      <c r="B21" s="298" t="s">
        <v>231</v>
      </c>
      <c r="C21" s="570"/>
      <c r="D21" s="570"/>
      <c r="E21" s="570">
        <v>1700000</v>
      </c>
      <c r="F21" s="570">
        <v>3728093</v>
      </c>
      <c r="G21" s="570"/>
      <c r="I21" s="570">
        <v>7000000</v>
      </c>
      <c r="J21" s="570">
        <v>2500000</v>
      </c>
      <c r="K21" s="570">
        <v>22000000</v>
      </c>
      <c r="L21" s="570">
        <v>8000000</v>
      </c>
      <c r="M21" s="570">
        <v>15000000</v>
      </c>
      <c r="N21" s="570">
        <v>496000</v>
      </c>
      <c r="O21" s="607">
        <f t="shared" si="4"/>
        <v>60424093</v>
      </c>
      <c r="P21" s="110">
        <f>'1.sz.mell '!C117</f>
        <v>60424093</v>
      </c>
      <c r="Q21" s="597">
        <v>66972156</v>
      </c>
      <c r="R21" s="613">
        <f t="shared" si="1"/>
        <v>0</v>
      </c>
    </row>
    <row r="22" spans="1:18" s="111" customFormat="1" ht="15.75">
      <c r="A22" s="109" t="s">
        <v>37</v>
      </c>
      <c r="B22" s="300" t="s">
        <v>186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607">
        <f t="shared" si="4"/>
        <v>0</v>
      </c>
      <c r="P22" s="110">
        <f>SUM(C22:N22)</f>
        <v>0</v>
      </c>
      <c r="Q22" s="597"/>
      <c r="R22" s="613">
        <f t="shared" si="1"/>
        <v>0</v>
      </c>
    </row>
    <row r="23" spans="1:18" s="111" customFormat="1" ht="13.5" customHeight="1">
      <c r="A23" s="109" t="s">
        <v>38</v>
      </c>
      <c r="B23" s="298" t="s">
        <v>606</v>
      </c>
      <c r="C23" s="570">
        <f>P23</f>
        <v>25663935</v>
      </c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607">
        <f t="shared" si="4"/>
        <v>25663935</v>
      </c>
      <c r="P23" s="110">
        <f>'1.sz.mell '!C114</f>
        <v>25663935</v>
      </c>
      <c r="Q23" s="597"/>
      <c r="R23" s="613">
        <f t="shared" si="1"/>
        <v>0</v>
      </c>
    </row>
    <row r="24" spans="1:20" s="111" customFormat="1" ht="13.5" customHeight="1" thickBot="1">
      <c r="A24" s="109" t="s">
        <v>39</v>
      </c>
      <c r="B24" s="298" t="s">
        <v>13</v>
      </c>
      <c r="C24" s="570">
        <f>P24</f>
        <v>1075926</v>
      </c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607">
        <f t="shared" si="4"/>
        <v>1075926</v>
      </c>
      <c r="P24" s="110">
        <f>'1.sz.mell '!C143</f>
        <v>1075926</v>
      </c>
      <c r="Q24" s="597">
        <v>22137013</v>
      </c>
      <c r="R24" s="613">
        <f t="shared" si="1"/>
        <v>0</v>
      </c>
      <c r="T24" s="603">
        <f>SUM(P16:P24)</f>
        <v>137953136</v>
      </c>
    </row>
    <row r="25" spans="1:20" s="106" customFormat="1" ht="15.75" customHeight="1" thickBot="1">
      <c r="A25" s="115" t="s">
        <v>40</v>
      </c>
      <c r="B25" s="37" t="s">
        <v>111</v>
      </c>
      <c r="C25" s="572">
        <f aca="true" t="shared" si="5" ref="C25:O25">SUM(C16:C24)</f>
        <v>28795611</v>
      </c>
      <c r="D25" s="572">
        <f t="shared" si="5"/>
        <v>3415750</v>
      </c>
      <c r="E25" s="572">
        <f t="shared" si="5"/>
        <v>4295228.26</v>
      </c>
      <c r="F25" s="572">
        <f t="shared" si="5"/>
        <v>7123843</v>
      </c>
      <c r="G25" s="572">
        <f t="shared" si="5"/>
        <v>6945750</v>
      </c>
      <c r="H25" s="572">
        <f t="shared" si="5"/>
        <v>5436750</v>
      </c>
      <c r="I25" s="572">
        <f t="shared" si="5"/>
        <v>12153710</v>
      </c>
      <c r="J25" s="572">
        <f t="shared" si="5"/>
        <v>8835250</v>
      </c>
      <c r="K25" s="572">
        <f t="shared" si="5"/>
        <v>26341500</v>
      </c>
      <c r="L25" s="572">
        <f t="shared" si="5"/>
        <v>11454556</v>
      </c>
      <c r="M25" s="572">
        <f t="shared" si="5"/>
        <v>19249000</v>
      </c>
      <c r="N25" s="572">
        <f t="shared" si="5"/>
        <v>3906188</v>
      </c>
      <c r="O25" s="572">
        <f t="shared" si="5"/>
        <v>137953136.26</v>
      </c>
      <c r="P25" s="113">
        <f>SUM(P16:P24)</f>
        <v>137953136</v>
      </c>
      <c r="Q25" s="596"/>
      <c r="R25" s="613">
        <f t="shared" si="1"/>
        <v>0.25999999046325684</v>
      </c>
      <c r="T25" s="604">
        <f>T24-P25</f>
        <v>0</v>
      </c>
    </row>
    <row r="26" spans="1:18" ht="16.5" thickBot="1">
      <c r="A26" s="115"/>
      <c r="B26" s="302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609"/>
      <c r="P26" s="116"/>
      <c r="R26" s="613">
        <f t="shared" si="1"/>
        <v>0</v>
      </c>
    </row>
    <row r="27" ht="15.75">
      <c r="A27" s="118"/>
    </row>
    <row r="28" spans="2:16" ht="15.75">
      <c r="B28" s="119"/>
      <c r="C28" s="120"/>
      <c r="D28" s="120"/>
      <c r="P28" s="117"/>
    </row>
    <row r="29" ht="15.75">
      <c r="P29" s="117"/>
    </row>
    <row r="30" ht="15.75">
      <c r="P30" s="117"/>
    </row>
    <row r="31" ht="15.75">
      <c r="P31" s="117"/>
    </row>
    <row r="32" ht="15.75">
      <c r="P32" s="117"/>
    </row>
    <row r="33" ht="15.75">
      <c r="P33" s="117"/>
    </row>
    <row r="34" ht="15.75">
      <c r="P34" s="117"/>
    </row>
    <row r="35" ht="15.75">
      <c r="P35" s="117"/>
    </row>
    <row r="36" ht="15.75">
      <c r="P36" s="117"/>
    </row>
    <row r="37" ht="15.75">
      <c r="P37" s="117"/>
    </row>
    <row r="38" ht="15.75">
      <c r="P38" s="117"/>
    </row>
    <row r="39" ht="15.75">
      <c r="P39" s="117"/>
    </row>
    <row r="40" ht="15.75">
      <c r="P40" s="117"/>
    </row>
    <row r="41" ht="15.75">
      <c r="P41" s="117"/>
    </row>
    <row r="42" ht="15.75">
      <c r="P42" s="117"/>
    </row>
    <row r="43" ht="15.75">
      <c r="P43" s="117"/>
    </row>
    <row r="44" ht="15.75">
      <c r="P44" s="117"/>
    </row>
    <row r="45" ht="15.75">
      <c r="P45" s="117"/>
    </row>
    <row r="46" ht="15.75">
      <c r="P46" s="117"/>
    </row>
    <row r="47" ht="15.75">
      <c r="P47" s="117"/>
    </row>
    <row r="48" ht="15.75">
      <c r="P48" s="117"/>
    </row>
    <row r="49" ht="15.75">
      <c r="P49" s="117"/>
    </row>
    <row r="50" ht="15.75">
      <c r="P50" s="117"/>
    </row>
    <row r="51" ht="15.75">
      <c r="P51" s="117"/>
    </row>
    <row r="52" ht="15.75">
      <c r="P52" s="117"/>
    </row>
    <row r="53" ht="15.75">
      <c r="P53" s="117"/>
    </row>
    <row r="54" ht="15.75">
      <c r="P54" s="117"/>
    </row>
    <row r="55" ht="15.75">
      <c r="P55" s="117"/>
    </row>
    <row r="56" ht="15.75">
      <c r="P56" s="117"/>
    </row>
    <row r="57" ht="15.75">
      <c r="P57" s="117"/>
    </row>
    <row r="58" ht="15.75">
      <c r="P58" s="117"/>
    </row>
    <row r="59" ht="15.75">
      <c r="P59" s="117"/>
    </row>
    <row r="60" ht="15.75">
      <c r="P60" s="117"/>
    </row>
    <row r="61" ht="15.75">
      <c r="P61" s="117"/>
    </row>
    <row r="62" ht="15.75">
      <c r="P62" s="117"/>
    </row>
    <row r="63" ht="15.75">
      <c r="P63" s="117"/>
    </row>
    <row r="64" ht="15.75">
      <c r="P64" s="117"/>
    </row>
    <row r="65" ht="15.75">
      <c r="P65" s="117"/>
    </row>
    <row r="66" ht="15.75">
      <c r="P66" s="117"/>
    </row>
    <row r="67" ht="15.75">
      <c r="P67" s="117"/>
    </row>
    <row r="68" ht="15.75">
      <c r="P68" s="117"/>
    </row>
    <row r="69" ht="15.75">
      <c r="P69" s="117"/>
    </row>
    <row r="70" ht="15.75">
      <c r="P70" s="117"/>
    </row>
    <row r="71" ht="15.75">
      <c r="P71" s="117"/>
    </row>
    <row r="72" ht="15.75">
      <c r="P72" s="117"/>
    </row>
    <row r="73" ht="15.75">
      <c r="P73" s="117"/>
    </row>
    <row r="74" ht="15.75">
      <c r="P74" s="117"/>
    </row>
    <row r="75" ht="15.75">
      <c r="P75" s="117"/>
    </row>
    <row r="76" ht="15.75">
      <c r="P76" s="117"/>
    </row>
    <row r="77" ht="15.75">
      <c r="P77" s="117"/>
    </row>
    <row r="78" ht="15.75">
      <c r="P78" s="117"/>
    </row>
    <row r="79" ht="15.75">
      <c r="P79" s="117"/>
    </row>
    <row r="80" ht="15.75">
      <c r="P80" s="117"/>
    </row>
    <row r="81" ht="15.75">
      <c r="P81" s="117"/>
    </row>
  </sheetData>
  <sheetProtection/>
  <mergeCells count="3">
    <mergeCell ref="B4:P4"/>
    <mergeCell ref="B15:P15"/>
    <mergeCell ref="A1:P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M24" sqref="M24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711" t="s">
        <v>605</v>
      </c>
      <c r="B1" s="711"/>
    </row>
    <row r="2" spans="1:2" ht="22.5" customHeight="1" thickBot="1">
      <c r="A2" s="394"/>
      <c r="B2" s="395" t="s">
        <v>14</v>
      </c>
    </row>
    <row r="3" spans="1:2" s="48" customFormat="1" ht="24" customHeight="1" thickBot="1">
      <c r="A3" s="304" t="s">
        <v>53</v>
      </c>
      <c r="B3" s="393" t="str">
        <f>+CONCATENATE(LEFT(ÖSSZEFÜGGÉSEK!A5,4),". évi támogatás összesen")</f>
        <v>2018. évi támogatás összesen</v>
      </c>
    </row>
    <row r="4" spans="1:2" s="49" customFormat="1" ht="13.5" thickBot="1">
      <c r="A4" s="194" t="s">
        <v>497</v>
      </c>
      <c r="B4" s="195" t="s">
        <v>498</v>
      </c>
    </row>
    <row r="5" spans="1:2" ht="12.75">
      <c r="A5" s="121" t="s">
        <v>586</v>
      </c>
      <c r="B5" s="426">
        <v>18713400</v>
      </c>
    </row>
    <row r="6" spans="1:2" ht="12.75" customHeight="1">
      <c r="A6" s="122" t="s">
        <v>587</v>
      </c>
      <c r="B6" s="426">
        <v>1000</v>
      </c>
    </row>
    <row r="7" spans="1:2" ht="12.75">
      <c r="A7" s="122" t="s">
        <v>588</v>
      </c>
      <c r="B7" s="426">
        <v>5603000</v>
      </c>
    </row>
    <row r="8" spans="1:2" ht="12.75">
      <c r="A8" s="122" t="s">
        <v>589</v>
      </c>
      <c r="B8" s="426">
        <v>221440</v>
      </c>
    </row>
    <row r="9" spans="1:2" ht="12.75">
      <c r="A9" s="122" t="s">
        <v>590</v>
      </c>
      <c r="B9" s="426">
        <v>1800000</v>
      </c>
    </row>
    <row r="10" spans="1:2" ht="12.75">
      <c r="A10" s="122" t="s">
        <v>591</v>
      </c>
      <c r="B10" s="426">
        <v>560300</v>
      </c>
    </row>
    <row r="11" spans="1:2" ht="12.75">
      <c r="A11" s="122"/>
      <c r="B11" s="426"/>
    </row>
    <row r="12" spans="1:2" ht="12.75">
      <c r="A12" s="122"/>
      <c r="B12" s="426"/>
    </row>
    <row r="13" spans="1:3" ht="12.75">
      <c r="A13" s="122"/>
      <c r="B13" s="426"/>
      <c r="C13" s="712" t="s">
        <v>533</v>
      </c>
    </row>
    <row r="14" spans="1:3" ht="12.75">
      <c r="A14" s="122"/>
      <c r="B14" s="426"/>
      <c r="C14" s="712"/>
    </row>
    <row r="15" spans="1:3" ht="12.75">
      <c r="A15" s="122"/>
      <c r="B15" s="426"/>
      <c r="C15" s="712"/>
    </row>
    <row r="16" spans="1:3" ht="12.75">
      <c r="A16" s="122"/>
      <c r="B16" s="426"/>
      <c r="C16" s="712"/>
    </row>
    <row r="17" spans="1:3" ht="12.75">
      <c r="A17" s="122"/>
      <c r="B17" s="426"/>
      <c r="C17" s="712"/>
    </row>
    <row r="18" spans="1:3" ht="12.75">
      <c r="A18" s="122"/>
      <c r="B18" s="426"/>
      <c r="C18" s="712"/>
    </row>
    <row r="19" spans="1:3" ht="12.75">
      <c r="A19" s="122"/>
      <c r="B19" s="426"/>
      <c r="C19" s="712"/>
    </row>
    <row r="20" spans="1:3" ht="12.75">
      <c r="A20" s="122"/>
      <c r="B20" s="426"/>
      <c r="C20" s="712"/>
    </row>
    <row r="21" spans="1:3" ht="12.75">
      <c r="A21" s="122"/>
      <c r="B21" s="426"/>
      <c r="C21" s="712"/>
    </row>
    <row r="22" spans="1:3" ht="12.75">
      <c r="A22" s="122"/>
      <c r="B22" s="426"/>
      <c r="C22" s="712"/>
    </row>
    <row r="23" spans="1:3" ht="12.75">
      <c r="A23" s="122"/>
      <c r="B23" s="426"/>
      <c r="C23" s="712"/>
    </row>
    <row r="24" spans="1:3" ht="13.5" thickBot="1">
      <c r="A24" s="123"/>
      <c r="B24" s="426"/>
      <c r="C24" s="712"/>
    </row>
    <row r="25" spans="1:3" s="51" customFormat="1" ht="19.5" customHeight="1" thickBot="1">
      <c r="A25" s="34" t="s">
        <v>54</v>
      </c>
      <c r="B25" s="50">
        <f>SUM(B5:B24)</f>
        <v>26899140</v>
      </c>
      <c r="C25" s="712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16" t="str">
        <f>+CONCATENATE("K I M U T A T Á S",CHAR(10),"a ",LEFT(ÖSSZEFÜGGÉSEK!A5,4),". évben céljelleggel juttatott támogatásokról")</f>
        <v>K I M U T A T Á S
a 2018. évben céljelleggel juttatott támogatásokról</v>
      </c>
      <c r="B1" s="716"/>
      <c r="C1" s="716"/>
      <c r="D1" s="716"/>
    </row>
    <row r="2" spans="1:4" ht="17.25" customHeight="1">
      <c r="A2" s="392"/>
      <c r="B2" s="392"/>
      <c r="C2" s="392"/>
      <c r="D2" s="392"/>
    </row>
    <row r="3" spans="1:4" ht="13.5" thickBot="1">
      <c r="A3" s="216"/>
      <c r="B3" s="216"/>
      <c r="C3" s="713" t="str">
        <f>'4.sz tájékoztató t.'!P2</f>
        <v>Forintban!</v>
      </c>
      <c r="D3" s="713"/>
    </row>
    <row r="4" spans="1:4" ht="42.75" customHeight="1" thickBot="1">
      <c r="A4" s="396" t="s">
        <v>70</v>
      </c>
      <c r="B4" s="397" t="s">
        <v>125</v>
      </c>
      <c r="C4" s="397" t="s">
        <v>126</v>
      </c>
      <c r="D4" s="398" t="s">
        <v>15</v>
      </c>
    </row>
    <row r="5" spans="1:4" ht="15.75" customHeight="1">
      <c r="A5" s="217" t="s">
        <v>19</v>
      </c>
      <c r="B5" s="28"/>
      <c r="C5" s="28"/>
      <c r="D5" s="574"/>
    </row>
    <row r="6" spans="1:4" ht="15.75" customHeight="1">
      <c r="A6" s="218" t="s">
        <v>20</v>
      </c>
      <c r="B6" s="29"/>
      <c r="C6" s="29"/>
      <c r="D6" s="575"/>
    </row>
    <row r="7" spans="1:4" ht="15.75" customHeight="1">
      <c r="A7" s="218" t="s">
        <v>21</v>
      </c>
      <c r="B7" s="29"/>
      <c r="C7" s="29"/>
      <c r="D7" s="575"/>
    </row>
    <row r="8" spans="1:4" ht="15.75" customHeight="1">
      <c r="A8" s="218" t="s">
        <v>22</v>
      </c>
      <c r="B8" s="29"/>
      <c r="C8" s="29"/>
      <c r="D8" s="575"/>
    </row>
    <row r="9" spans="1:4" ht="15.75" customHeight="1">
      <c r="A9" s="218" t="s">
        <v>23</v>
      </c>
      <c r="B9" s="29"/>
      <c r="C9" s="29"/>
      <c r="D9" s="575"/>
    </row>
    <row r="10" spans="1:4" ht="15.75" customHeight="1">
      <c r="A10" s="218" t="s">
        <v>24</v>
      </c>
      <c r="B10" s="29"/>
      <c r="C10" s="29"/>
      <c r="D10" s="575"/>
    </row>
    <row r="11" spans="1:4" ht="15.75" customHeight="1">
      <c r="A11" s="218" t="s">
        <v>25</v>
      </c>
      <c r="B11" s="29"/>
      <c r="C11" s="29"/>
      <c r="D11" s="575"/>
    </row>
    <row r="12" spans="1:4" ht="15.75" customHeight="1">
      <c r="A12" s="218" t="s">
        <v>26</v>
      </c>
      <c r="B12" s="29"/>
      <c r="C12" s="29"/>
      <c r="D12" s="575"/>
    </row>
    <row r="13" spans="1:4" ht="15.75" customHeight="1">
      <c r="A13" s="218" t="s">
        <v>27</v>
      </c>
      <c r="B13" s="29"/>
      <c r="C13" s="29"/>
      <c r="D13" s="575"/>
    </row>
    <row r="14" spans="1:4" ht="15.75" customHeight="1">
      <c r="A14" s="218" t="s">
        <v>28</v>
      </c>
      <c r="B14" s="29"/>
      <c r="C14" s="29"/>
      <c r="D14" s="575"/>
    </row>
    <row r="15" spans="1:4" ht="15.75" customHeight="1">
      <c r="A15" s="218" t="s">
        <v>29</v>
      </c>
      <c r="B15" s="29"/>
      <c r="C15" s="29"/>
      <c r="D15" s="575"/>
    </row>
    <row r="16" spans="1:4" ht="15.75" customHeight="1">
      <c r="A16" s="218" t="s">
        <v>30</v>
      </c>
      <c r="B16" s="29"/>
      <c r="C16" s="29"/>
      <c r="D16" s="575"/>
    </row>
    <row r="17" spans="1:4" ht="15.75" customHeight="1">
      <c r="A17" s="218" t="s">
        <v>31</v>
      </c>
      <c r="B17" s="29"/>
      <c r="C17" s="29"/>
      <c r="D17" s="575"/>
    </row>
    <row r="18" spans="1:4" ht="15.75" customHeight="1">
      <c r="A18" s="218" t="s">
        <v>32</v>
      </c>
      <c r="B18" s="29"/>
      <c r="C18" s="29"/>
      <c r="D18" s="575"/>
    </row>
    <row r="19" spans="1:4" ht="15.75" customHeight="1">
      <c r="A19" s="218" t="s">
        <v>33</v>
      </c>
      <c r="B19" s="29"/>
      <c r="C19" s="29"/>
      <c r="D19" s="575"/>
    </row>
    <row r="20" spans="1:4" ht="15.75" customHeight="1">
      <c r="A20" s="218" t="s">
        <v>34</v>
      </c>
      <c r="B20" s="29"/>
      <c r="C20" s="29"/>
      <c r="D20" s="575"/>
    </row>
    <row r="21" spans="1:4" ht="15.75" customHeight="1">
      <c r="A21" s="218" t="s">
        <v>35</v>
      </c>
      <c r="B21" s="29"/>
      <c r="C21" s="29"/>
      <c r="D21" s="575"/>
    </row>
    <row r="22" spans="1:4" ht="15.75" customHeight="1">
      <c r="A22" s="218" t="s">
        <v>36</v>
      </c>
      <c r="B22" s="29"/>
      <c r="C22" s="29"/>
      <c r="D22" s="575"/>
    </row>
    <row r="23" spans="1:4" ht="15.75" customHeight="1">
      <c r="A23" s="218" t="s">
        <v>37</v>
      </c>
      <c r="B23" s="29"/>
      <c r="C23" s="29"/>
      <c r="D23" s="575"/>
    </row>
    <row r="24" spans="1:4" ht="15.75" customHeight="1">
      <c r="A24" s="218" t="s">
        <v>38</v>
      </c>
      <c r="B24" s="29"/>
      <c r="C24" s="29"/>
      <c r="D24" s="575"/>
    </row>
    <row r="25" spans="1:4" ht="15.75" customHeight="1">
      <c r="A25" s="218" t="s">
        <v>39</v>
      </c>
      <c r="B25" s="29"/>
      <c r="C25" s="29"/>
      <c r="D25" s="575"/>
    </row>
    <row r="26" spans="1:4" ht="15.75" customHeight="1">
      <c r="A26" s="218" t="s">
        <v>40</v>
      </c>
      <c r="B26" s="29"/>
      <c r="C26" s="29"/>
      <c r="D26" s="575"/>
    </row>
    <row r="27" spans="1:4" ht="15.75" customHeight="1">
      <c r="A27" s="218" t="s">
        <v>41</v>
      </c>
      <c r="B27" s="29"/>
      <c r="C27" s="29"/>
      <c r="D27" s="575"/>
    </row>
    <row r="28" spans="1:4" ht="15.75" customHeight="1">
      <c r="A28" s="218" t="s">
        <v>42</v>
      </c>
      <c r="B28" s="29"/>
      <c r="C28" s="29"/>
      <c r="D28" s="575"/>
    </row>
    <row r="29" spans="1:4" ht="15.75" customHeight="1">
      <c r="A29" s="218" t="s">
        <v>43</v>
      </c>
      <c r="B29" s="29"/>
      <c r="C29" s="29"/>
      <c r="D29" s="575"/>
    </row>
    <row r="30" spans="1:4" ht="15.75" customHeight="1">
      <c r="A30" s="218" t="s">
        <v>44</v>
      </c>
      <c r="B30" s="29"/>
      <c r="C30" s="29"/>
      <c r="D30" s="575"/>
    </row>
    <row r="31" spans="1:4" ht="15.75" customHeight="1">
      <c r="A31" s="218" t="s">
        <v>45</v>
      </c>
      <c r="B31" s="29"/>
      <c r="C31" s="29"/>
      <c r="D31" s="575"/>
    </row>
    <row r="32" spans="1:4" ht="15.75" customHeight="1">
      <c r="A32" s="218" t="s">
        <v>46</v>
      </c>
      <c r="B32" s="29"/>
      <c r="C32" s="29"/>
      <c r="D32" s="575"/>
    </row>
    <row r="33" spans="1:4" ht="15.75" customHeight="1">
      <c r="A33" s="218" t="s">
        <v>47</v>
      </c>
      <c r="B33" s="29"/>
      <c r="C33" s="29"/>
      <c r="D33" s="575"/>
    </row>
    <row r="34" spans="1:4" ht="15.75" customHeight="1">
      <c r="A34" s="218" t="s">
        <v>127</v>
      </c>
      <c r="B34" s="29"/>
      <c r="C34" s="29"/>
      <c r="D34" s="576"/>
    </row>
    <row r="35" spans="1:4" ht="15.75" customHeight="1">
      <c r="A35" s="218" t="s">
        <v>128</v>
      </c>
      <c r="B35" s="29"/>
      <c r="C35" s="29"/>
      <c r="D35" s="576"/>
    </row>
    <row r="36" spans="1:4" ht="15.75" customHeight="1">
      <c r="A36" s="218" t="s">
        <v>129</v>
      </c>
      <c r="B36" s="29"/>
      <c r="C36" s="29"/>
      <c r="D36" s="576"/>
    </row>
    <row r="37" spans="1:4" ht="15.75" customHeight="1" thickBot="1">
      <c r="A37" s="219" t="s">
        <v>130</v>
      </c>
      <c r="B37" s="30"/>
      <c r="C37" s="30"/>
      <c r="D37" s="577"/>
    </row>
    <row r="38" spans="1:4" ht="15.75" customHeight="1" thickBot="1">
      <c r="A38" s="714" t="s">
        <v>54</v>
      </c>
      <c r="B38" s="715"/>
      <c r="C38" s="220"/>
      <c r="D38" s="578">
        <f>SUM(D5:D37)</f>
        <v>0</v>
      </c>
    </row>
    <row r="39" ht="12.75">
      <c r="A39" t="s">
        <v>201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J13" sqref="J13"/>
    </sheetView>
  </sheetViews>
  <sheetFormatPr defaultColWidth="9.00390625" defaultRowHeight="12.75"/>
  <cols>
    <col min="1" max="1" width="9.00390625" style="400" customWidth="1"/>
    <col min="2" max="2" width="66.375" style="400" bestFit="1" customWidth="1"/>
    <col min="3" max="3" width="15.50390625" style="401" customWidth="1"/>
    <col min="4" max="5" width="15.50390625" style="400" customWidth="1"/>
    <col min="6" max="6" width="9.00390625" style="433" customWidth="1"/>
    <col min="7" max="16384" width="9.375" style="433" customWidth="1"/>
  </cols>
  <sheetData>
    <row r="1" spans="1:5" ht="15.75" customHeight="1">
      <c r="A1" s="646" t="s">
        <v>16</v>
      </c>
      <c r="B1" s="646"/>
      <c r="C1" s="646"/>
      <c r="D1" s="646"/>
      <c r="E1" s="646"/>
    </row>
    <row r="2" spans="1:5" ht="15.75" customHeight="1" thickBot="1">
      <c r="A2" s="642" t="s">
        <v>151</v>
      </c>
      <c r="B2" s="642"/>
      <c r="D2" s="145"/>
      <c r="E2" s="320" t="str">
        <f>'4.sz tájékoztató t.'!P2</f>
        <v>Forintban!</v>
      </c>
    </row>
    <row r="3" spans="1:5" ht="37.5" customHeight="1" thickBot="1">
      <c r="A3" s="22" t="s">
        <v>70</v>
      </c>
      <c r="B3" s="23" t="s">
        <v>18</v>
      </c>
      <c r="C3" s="23" t="s">
        <v>607</v>
      </c>
      <c r="D3" s="425" t="s">
        <v>608</v>
      </c>
      <c r="E3" s="165" t="s">
        <v>609</v>
      </c>
    </row>
    <row r="4" spans="1:5" s="434" customFormat="1" ht="12" customHeight="1" thickBot="1">
      <c r="A4" s="31" t="s">
        <v>497</v>
      </c>
      <c r="B4" s="32" t="s">
        <v>498</v>
      </c>
      <c r="C4" s="32" t="s">
        <v>499</v>
      </c>
      <c r="D4" s="32" t="s">
        <v>501</v>
      </c>
      <c r="E4" s="467" t="s">
        <v>500</v>
      </c>
    </row>
    <row r="5" spans="1:5" s="435" customFormat="1" ht="12" customHeight="1" thickBot="1">
      <c r="A5" s="19" t="s">
        <v>19</v>
      </c>
      <c r="B5" s="20" t="s">
        <v>537</v>
      </c>
      <c r="C5" s="484">
        <v>25000000</v>
      </c>
      <c r="D5" s="484">
        <v>25500000</v>
      </c>
      <c r="E5" s="485">
        <v>26000000</v>
      </c>
    </row>
    <row r="6" spans="1:5" s="435" customFormat="1" ht="12" customHeight="1" thickBot="1">
      <c r="A6" s="19" t="s">
        <v>20</v>
      </c>
      <c r="B6" s="305" t="s">
        <v>377</v>
      </c>
      <c r="C6" s="484">
        <v>1700000</v>
      </c>
      <c r="D6" s="484">
        <v>1700000</v>
      </c>
      <c r="E6" s="485">
        <v>1700000</v>
      </c>
    </row>
    <row r="7" spans="1:5" s="435" customFormat="1" ht="12" customHeight="1" thickBot="1">
      <c r="A7" s="19" t="s">
        <v>21</v>
      </c>
      <c r="B7" s="20" t="s">
        <v>385</v>
      </c>
      <c r="C7" s="484"/>
      <c r="D7" s="484"/>
      <c r="E7" s="485"/>
    </row>
    <row r="8" spans="1:5" s="435" customFormat="1" ht="12" customHeight="1" thickBot="1">
      <c r="A8" s="19" t="s">
        <v>172</v>
      </c>
      <c r="B8" s="20" t="s">
        <v>269</v>
      </c>
      <c r="C8" s="424">
        <f>SUM(C9:C15)</f>
        <v>6460000</v>
      </c>
      <c r="D8" s="424">
        <f>SUM(D9:D15)</f>
        <v>6460000</v>
      </c>
      <c r="E8" s="466">
        <f>SUM(E9:E15)</f>
        <v>6460000</v>
      </c>
    </row>
    <row r="9" spans="1:5" s="435" customFormat="1" ht="12" customHeight="1">
      <c r="A9" s="14" t="s">
        <v>270</v>
      </c>
      <c r="B9" s="436" t="s">
        <v>561</v>
      </c>
      <c r="C9" s="419">
        <v>1500000</v>
      </c>
      <c r="D9" s="419">
        <v>1500000</v>
      </c>
      <c r="E9" s="419">
        <v>1500000</v>
      </c>
    </row>
    <row r="10" spans="1:5" s="435" customFormat="1" ht="12" customHeight="1">
      <c r="A10" s="13" t="s">
        <v>271</v>
      </c>
      <c r="B10" s="437" t="s">
        <v>562</v>
      </c>
      <c r="C10" s="418">
        <v>550000</v>
      </c>
      <c r="D10" s="418">
        <v>550000</v>
      </c>
      <c r="E10" s="418">
        <v>550000</v>
      </c>
    </row>
    <row r="11" spans="1:5" s="435" customFormat="1" ht="12" customHeight="1">
      <c r="A11" s="13" t="s">
        <v>272</v>
      </c>
      <c r="B11" s="437" t="s">
        <v>563</v>
      </c>
      <c r="C11" s="418">
        <v>3000000</v>
      </c>
      <c r="D11" s="418">
        <v>3000000</v>
      </c>
      <c r="E11" s="418">
        <v>3000000</v>
      </c>
    </row>
    <row r="12" spans="1:5" s="435" customFormat="1" ht="12" customHeight="1">
      <c r="A12" s="13" t="s">
        <v>273</v>
      </c>
      <c r="B12" s="437" t="s">
        <v>564</v>
      </c>
      <c r="C12" s="418">
        <v>10000</v>
      </c>
      <c r="D12" s="418">
        <v>10000</v>
      </c>
      <c r="E12" s="418">
        <v>10000</v>
      </c>
    </row>
    <row r="13" spans="1:5" s="435" customFormat="1" ht="12" customHeight="1">
      <c r="A13" s="13" t="s">
        <v>558</v>
      </c>
      <c r="B13" s="437" t="s">
        <v>274</v>
      </c>
      <c r="C13" s="418">
        <v>1300000</v>
      </c>
      <c r="D13" s="418">
        <v>1300000</v>
      </c>
      <c r="E13" s="418">
        <v>1300000</v>
      </c>
    </row>
    <row r="14" spans="1:5" s="435" customFormat="1" ht="12" customHeight="1">
      <c r="A14" s="13" t="s">
        <v>559</v>
      </c>
      <c r="B14" s="437" t="s">
        <v>275</v>
      </c>
      <c r="C14" s="418"/>
      <c r="D14" s="418"/>
      <c r="E14" s="418"/>
    </row>
    <row r="15" spans="1:5" s="435" customFormat="1" ht="12" customHeight="1" thickBot="1">
      <c r="A15" s="15" t="s">
        <v>560</v>
      </c>
      <c r="B15" s="438" t="s">
        <v>276</v>
      </c>
      <c r="C15" s="420">
        <v>100000</v>
      </c>
      <c r="D15" s="420">
        <v>100000</v>
      </c>
      <c r="E15" s="420">
        <v>100000</v>
      </c>
    </row>
    <row r="16" spans="1:5" s="435" customFormat="1" ht="12" customHeight="1" thickBot="1">
      <c r="A16" s="19" t="s">
        <v>23</v>
      </c>
      <c r="B16" s="20" t="s">
        <v>540</v>
      </c>
      <c r="C16" s="484">
        <v>6300000</v>
      </c>
      <c r="D16" s="484">
        <v>6500000</v>
      </c>
      <c r="E16" s="485">
        <v>6500000</v>
      </c>
    </row>
    <row r="17" spans="1:5" s="435" customFormat="1" ht="12" customHeight="1" thickBot="1">
      <c r="A17" s="19" t="s">
        <v>24</v>
      </c>
      <c r="B17" s="20" t="s">
        <v>10</v>
      </c>
      <c r="C17" s="484"/>
      <c r="D17" s="484"/>
      <c r="E17" s="485"/>
    </row>
    <row r="18" spans="1:5" s="435" customFormat="1" ht="12" customHeight="1" thickBot="1">
      <c r="A18" s="19" t="s">
        <v>179</v>
      </c>
      <c r="B18" s="20" t="s">
        <v>539</v>
      </c>
      <c r="C18" s="484"/>
      <c r="D18" s="484"/>
      <c r="E18" s="485"/>
    </row>
    <row r="19" spans="1:5" s="435" customFormat="1" ht="12" customHeight="1" thickBot="1">
      <c r="A19" s="19" t="s">
        <v>26</v>
      </c>
      <c r="B19" s="305" t="s">
        <v>538</v>
      </c>
      <c r="C19" s="484"/>
      <c r="D19" s="484"/>
      <c r="E19" s="485"/>
    </row>
    <row r="20" spans="1:5" s="435" customFormat="1" ht="12" customHeight="1" thickBot="1">
      <c r="A20" s="19" t="s">
        <v>27</v>
      </c>
      <c r="B20" s="20" t="s">
        <v>309</v>
      </c>
      <c r="C20" s="424">
        <f>+C5+C6+C7+C8+C16+C17+C18+C19</f>
        <v>39460000</v>
      </c>
      <c r="D20" s="424">
        <f>+D5+D6+D7+D8+D16+D17+D18+D19</f>
        <v>40160000</v>
      </c>
      <c r="E20" s="316">
        <f>+E5+E6+E7+E8+E16+E17+E18+E19</f>
        <v>40660000</v>
      </c>
    </row>
    <row r="21" spans="1:5" s="435" customFormat="1" ht="12" customHeight="1" thickBot="1">
      <c r="A21" s="19" t="s">
        <v>28</v>
      </c>
      <c r="B21" s="20" t="s">
        <v>541</v>
      </c>
      <c r="C21" s="529">
        <v>22000000</v>
      </c>
      <c r="D21" s="529">
        <v>23000000</v>
      </c>
      <c r="E21" s="530">
        <v>24000000</v>
      </c>
    </row>
    <row r="22" spans="1:5" s="435" customFormat="1" ht="12" customHeight="1" thickBot="1">
      <c r="A22" s="19" t="s">
        <v>29</v>
      </c>
      <c r="B22" s="20" t="s">
        <v>542</v>
      </c>
      <c r="C22" s="424">
        <f>+C20+C21</f>
        <v>61460000</v>
      </c>
      <c r="D22" s="424">
        <f>+D20+D21</f>
        <v>63160000</v>
      </c>
      <c r="E22" s="466">
        <f>+E20+E21</f>
        <v>64660000</v>
      </c>
    </row>
    <row r="23" spans="1:5" s="435" customFormat="1" ht="12" customHeight="1">
      <c r="A23" s="386"/>
      <c r="B23" s="387"/>
      <c r="C23" s="388"/>
      <c r="D23" s="526"/>
      <c r="E23" s="527"/>
    </row>
    <row r="24" spans="1:5" s="435" customFormat="1" ht="12" customHeight="1">
      <c r="A24" s="646" t="s">
        <v>48</v>
      </c>
      <c r="B24" s="646"/>
      <c r="C24" s="646"/>
      <c r="D24" s="646"/>
      <c r="E24" s="646"/>
    </row>
    <row r="25" spans="1:5" s="435" customFormat="1" ht="12" customHeight="1" thickBot="1">
      <c r="A25" s="643" t="s">
        <v>152</v>
      </c>
      <c r="B25" s="643"/>
      <c r="C25" s="401"/>
      <c r="D25" s="145"/>
      <c r="E25" s="320" t="str">
        <f>E2</f>
        <v>Forintban!</v>
      </c>
    </row>
    <row r="26" spans="1:6" s="435" customFormat="1" ht="24" customHeight="1" thickBot="1">
      <c r="A26" s="22" t="s">
        <v>17</v>
      </c>
      <c r="B26" s="23" t="s">
        <v>49</v>
      </c>
      <c r="C26" s="23" t="str">
        <f>+C3</f>
        <v>2020 évi</v>
      </c>
      <c r="D26" s="23" t="str">
        <f>+D3</f>
        <v>2021 évi</v>
      </c>
      <c r="E26" s="165" t="str">
        <f>+E3</f>
        <v>2022 évi</v>
      </c>
      <c r="F26" s="528"/>
    </row>
    <row r="27" spans="1:6" s="435" customFormat="1" ht="12" customHeight="1" thickBot="1">
      <c r="A27" s="429" t="s">
        <v>497</v>
      </c>
      <c r="B27" s="430" t="s">
        <v>498</v>
      </c>
      <c r="C27" s="430" t="s">
        <v>499</v>
      </c>
      <c r="D27" s="430" t="s">
        <v>501</v>
      </c>
      <c r="E27" s="522" t="s">
        <v>500</v>
      </c>
      <c r="F27" s="528"/>
    </row>
    <row r="28" spans="1:6" s="435" customFormat="1" ht="15" customHeight="1" thickBot="1">
      <c r="A28" s="19" t="s">
        <v>19</v>
      </c>
      <c r="B28" s="26" t="s">
        <v>543</v>
      </c>
      <c r="C28" s="484">
        <f>C22-C30</f>
        <v>55260000</v>
      </c>
      <c r="D28" s="484">
        <f>D22-D30</f>
        <v>56460000</v>
      </c>
      <c r="E28" s="484">
        <f>E22-E30</f>
        <v>57460000</v>
      </c>
      <c r="F28" s="528"/>
    </row>
    <row r="29" spans="1:5" ht="12" customHeight="1" thickBot="1">
      <c r="A29" s="501" t="s">
        <v>20</v>
      </c>
      <c r="B29" s="523" t="s">
        <v>548</v>
      </c>
      <c r="C29" s="524">
        <f>+C30+C31+C32</f>
        <v>6200000</v>
      </c>
      <c r="D29" s="524">
        <f>+D30+D31+D32</f>
        <v>6700000</v>
      </c>
      <c r="E29" s="525">
        <f>+E30+E31+E32</f>
        <v>7200000</v>
      </c>
    </row>
    <row r="30" spans="1:5" ht="12" customHeight="1">
      <c r="A30" s="14" t="s">
        <v>105</v>
      </c>
      <c r="B30" s="7" t="s">
        <v>231</v>
      </c>
      <c r="C30" s="419">
        <v>6200000</v>
      </c>
      <c r="D30" s="419">
        <v>6700000</v>
      </c>
      <c r="E30" s="419">
        <v>7200000</v>
      </c>
    </row>
    <row r="31" spans="1:5" ht="12" customHeight="1">
      <c r="A31" s="14" t="s">
        <v>106</v>
      </c>
      <c r="B31" s="11" t="s">
        <v>186</v>
      </c>
      <c r="C31" s="418"/>
      <c r="D31" s="418"/>
      <c r="E31" s="278"/>
    </row>
    <row r="32" spans="1:5" ht="12" customHeight="1" thickBot="1">
      <c r="A32" s="14" t="s">
        <v>107</v>
      </c>
      <c r="B32" s="307" t="s">
        <v>233</v>
      </c>
      <c r="C32" s="418"/>
      <c r="D32" s="418"/>
      <c r="E32" s="278"/>
    </row>
    <row r="33" spans="1:5" ht="12" customHeight="1" thickBot="1">
      <c r="A33" s="19" t="s">
        <v>21</v>
      </c>
      <c r="B33" s="129" t="s">
        <v>452</v>
      </c>
      <c r="C33" s="417">
        <f>+C28+C29</f>
        <v>61460000</v>
      </c>
      <c r="D33" s="417">
        <f>+D28+D29</f>
        <v>63160000</v>
      </c>
      <c r="E33" s="277">
        <f>+E28+E29</f>
        <v>64660000</v>
      </c>
    </row>
    <row r="34" spans="1:6" ht="15" customHeight="1" thickBot="1">
      <c r="A34" s="19" t="s">
        <v>22</v>
      </c>
      <c r="B34" s="129" t="s">
        <v>544</v>
      </c>
      <c r="C34" s="531"/>
      <c r="D34" s="531"/>
      <c r="E34" s="532"/>
      <c r="F34" s="448"/>
    </row>
    <row r="35" spans="1:5" s="435" customFormat="1" ht="12.75" customHeight="1" thickBot="1">
      <c r="A35" s="308" t="s">
        <v>23</v>
      </c>
      <c r="B35" s="399" t="s">
        <v>545</v>
      </c>
      <c r="C35" s="521">
        <f>+C33+C34</f>
        <v>61460000</v>
      </c>
      <c r="D35" s="521">
        <f>+D33+D34</f>
        <v>63160000</v>
      </c>
      <c r="E35" s="515">
        <f>+E33+E34</f>
        <v>64660000</v>
      </c>
    </row>
    <row r="36" ht="15.75">
      <c r="C36" s="400"/>
    </row>
    <row r="37" ht="15.75">
      <c r="C37" s="400"/>
    </row>
    <row r="38" ht="15.75">
      <c r="C38" s="400"/>
    </row>
    <row r="39" ht="16.5" customHeight="1">
      <c r="C39" s="400"/>
    </row>
    <row r="40" ht="15.75">
      <c r="C40" s="400"/>
    </row>
    <row r="41" ht="15.75">
      <c r="C41" s="400"/>
    </row>
    <row r="42" spans="6:7" s="400" customFormat="1" ht="15.75">
      <c r="F42" s="433"/>
      <c r="G42" s="433"/>
    </row>
    <row r="43" spans="6:7" s="400" customFormat="1" ht="15.75">
      <c r="F43" s="433"/>
      <c r="G43" s="433"/>
    </row>
    <row r="44" spans="6:7" s="400" customFormat="1" ht="15.75">
      <c r="F44" s="433"/>
      <c r="G44" s="433"/>
    </row>
    <row r="45" spans="6:7" s="400" customFormat="1" ht="15.75">
      <c r="F45" s="433"/>
      <c r="G45" s="433"/>
    </row>
    <row r="46" spans="6:7" s="400" customFormat="1" ht="15.75">
      <c r="F46" s="433"/>
      <c r="G46" s="433"/>
    </row>
    <row r="47" spans="6:7" s="400" customFormat="1" ht="15.75">
      <c r="F47" s="433"/>
      <c r="G47" s="433"/>
    </row>
    <row r="48" spans="6:7" s="400" customFormat="1" ht="15.75">
      <c r="F48" s="433"/>
      <c r="G48" s="433"/>
    </row>
  </sheetData>
  <sheetProtection formatCells="0" formatColumns="0" formatRows="0" insertColumns="0" insertRows="0" insertHyperlinks="0" deleteColumns="0" deleteRows="0" autoFilter="0" pivotTables="0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CE,Félkövér"&amp;12Siójut Község Önkormányzat
2018. ÉVI KÖLTSÉGVETÉSI ÉVET KÖVETŐ 3 ÉV TERVEZETT BEVÉTELEI, KIADÁSAI&amp;R&amp;"Times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BreakPreview" zoomScale="142" zoomScaleNormal="93" zoomScaleSheetLayoutView="142" workbookViewId="0" topLeftCell="A94">
      <selection activeCell="E96" sqref="E96"/>
    </sheetView>
  </sheetViews>
  <sheetFormatPr defaultColWidth="9.00390625" defaultRowHeight="12.75"/>
  <cols>
    <col min="1" max="1" width="9.50390625" style="400" customWidth="1"/>
    <col min="2" max="2" width="73.375" style="400" customWidth="1"/>
    <col min="3" max="3" width="18.125" style="401" customWidth="1"/>
    <col min="4" max="5" width="18.125" style="433" customWidth="1"/>
    <col min="6" max="16384" width="9.375" style="433" customWidth="1"/>
  </cols>
  <sheetData>
    <row r="1" spans="1:5" s="633" customFormat="1" ht="13.5">
      <c r="A1" s="647" t="s">
        <v>624</v>
      </c>
      <c r="B1" s="647"/>
      <c r="C1" s="648" t="str">
        <f>'1.1.sz.mell '!C1:E1</f>
        <v>a 4/2019 (III. 11) sz önkormányzati rendelethez</v>
      </c>
      <c r="D1" s="648"/>
      <c r="E1" s="648"/>
    </row>
    <row r="2" spans="1:5" ht="15.75">
      <c r="A2" s="646" t="s">
        <v>616</v>
      </c>
      <c r="B2" s="646"/>
      <c r="C2" s="646"/>
      <c r="D2" s="646"/>
      <c r="E2" s="646"/>
    </row>
    <row r="3" spans="1:5" ht="15.75" customHeight="1">
      <c r="A3" s="646" t="s">
        <v>617</v>
      </c>
      <c r="B3" s="646"/>
      <c r="C3" s="646"/>
      <c r="D3" s="646"/>
      <c r="E3" s="646"/>
    </row>
    <row r="4" spans="1:5" ht="15.75" customHeight="1">
      <c r="A4" s="646" t="s">
        <v>16</v>
      </c>
      <c r="B4" s="646"/>
      <c r="C4" s="646"/>
      <c r="D4" s="646"/>
      <c r="E4" s="646"/>
    </row>
    <row r="5" spans="1:5" ht="15.75" customHeight="1" thickBot="1">
      <c r="A5" s="642" t="s">
        <v>151</v>
      </c>
      <c r="B5" s="642"/>
      <c r="C5" s="644" t="str">
        <f>'1.1.sz.mell '!C5</f>
        <v>Forintban!</v>
      </c>
      <c r="D5" s="644"/>
      <c r="E5" s="644"/>
    </row>
    <row r="6" spans="1:5" ht="37.5" customHeight="1" thickBot="1">
      <c r="A6" s="22" t="s">
        <v>70</v>
      </c>
      <c r="B6" s="23" t="s">
        <v>18</v>
      </c>
      <c r="C6" s="39" t="str">
        <f>'1.1.sz.mell '!C94</f>
        <v>2019  évi előirányzat</v>
      </c>
      <c r="D6" s="39" t="str">
        <f>'1.1.sz.mell '!D94</f>
        <v>3. sz módosítás</v>
      </c>
      <c r="E6" s="39" t="str">
        <f>'1.1.sz.mell '!E94</f>
        <v>2. sz módosítás utáni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0</v>
      </c>
      <c r="D8" s="310">
        <f>+D9+D10+D11+D12+D13+D14</f>
        <v>1101090</v>
      </c>
      <c r="E8" s="310">
        <f>+E9+E10+E11+E12+E13+E14</f>
        <v>1101090</v>
      </c>
    </row>
    <row r="9" spans="1:5" s="435" customFormat="1" ht="12" customHeight="1">
      <c r="A9" s="14" t="s">
        <v>99</v>
      </c>
      <c r="B9" s="436" t="s">
        <v>255</v>
      </c>
      <c r="C9" s="313"/>
      <c r="D9" s="313"/>
      <c r="E9" s="313"/>
    </row>
    <row r="10" spans="1:5" s="435" customFormat="1" ht="12" customHeight="1">
      <c r="A10" s="13" t="s">
        <v>100</v>
      </c>
      <c r="B10" s="437" t="s">
        <v>256</v>
      </c>
      <c r="C10" s="312"/>
      <c r="D10" s="312"/>
      <c r="E10" s="312"/>
    </row>
    <row r="11" spans="1:5" s="435" customFormat="1" ht="12" customHeight="1">
      <c r="A11" s="13" t="s">
        <v>101</v>
      </c>
      <c r="B11" s="437" t="s">
        <v>556</v>
      </c>
      <c r="C11" s="312"/>
      <c r="D11" s="312"/>
      <c r="E11" s="312"/>
    </row>
    <row r="12" spans="1:5" s="435" customFormat="1" ht="12" customHeight="1">
      <c r="A12" s="13" t="s">
        <v>102</v>
      </c>
      <c r="B12" s="437" t="s">
        <v>258</v>
      </c>
      <c r="C12" s="312"/>
      <c r="D12" s="312"/>
      <c r="E12" s="312"/>
    </row>
    <row r="13" spans="1:5" s="435" customFormat="1" ht="12" customHeight="1">
      <c r="A13" s="13" t="s">
        <v>147</v>
      </c>
      <c r="B13" s="306" t="s">
        <v>436</v>
      </c>
      <c r="C13" s="312"/>
      <c r="D13" s="312">
        <v>1101090</v>
      </c>
      <c r="E13" s="312">
        <f>D13</f>
        <v>1101090</v>
      </c>
    </row>
    <row r="14" spans="1:5" s="435" customFormat="1" ht="12" customHeight="1" thickBot="1">
      <c r="A14" s="15" t="s">
        <v>103</v>
      </c>
      <c r="B14" s="307" t="s">
        <v>437</v>
      </c>
      <c r="C14" s="312"/>
      <c r="D14" s="312"/>
      <c r="E14" s="312"/>
    </row>
    <row r="15" spans="1:5" s="435" customFormat="1" ht="12" customHeight="1" thickBot="1">
      <c r="A15" s="19" t="s">
        <v>20</v>
      </c>
      <c r="B15" s="305" t="s">
        <v>259</v>
      </c>
      <c r="C15" s="310">
        <f>+C16+C17+C18+C19+C20</f>
        <v>0</v>
      </c>
      <c r="D15" s="310">
        <f>+D16+D17+D18+D19+D20</f>
        <v>0</v>
      </c>
      <c r="E15" s="310">
        <f>+E16+E17+E18+E19+E20</f>
        <v>0</v>
      </c>
    </row>
    <row r="16" spans="1:5" s="435" customFormat="1" ht="12" customHeight="1">
      <c r="A16" s="14" t="s">
        <v>105</v>
      </c>
      <c r="B16" s="436" t="s">
        <v>260</v>
      </c>
      <c r="C16" s="313"/>
      <c r="D16" s="313"/>
      <c r="E16" s="313"/>
    </row>
    <row r="17" spans="1:5" s="435" customFormat="1" ht="12" customHeight="1">
      <c r="A17" s="13" t="s">
        <v>106</v>
      </c>
      <c r="B17" s="437" t="s">
        <v>261</v>
      </c>
      <c r="C17" s="312"/>
      <c r="D17" s="312"/>
      <c r="E17" s="312"/>
    </row>
    <row r="18" spans="1:5" s="435" customFormat="1" ht="12" customHeight="1">
      <c r="A18" s="13" t="s">
        <v>107</v>
      </c>
      <c r="B18" s="437" t="s">
        <v>426</v>
      </c>
      <c r="C18" s="312"/>
      <c r="D18" s="312"/>
      <c r="E18" s="312"/>
    </row>
    <row r="19" spans="1:5" s="435" customFormat="1" ht="12" customHeight="1">
      <c r="A19" s="13" t="s">
        <v>108</v>
      </c>
      <c r="B19" s="437" t="s">
        <v>427</v>
      </c>
      <c r="C19" s="312"/>
      <c r="D19" s="312"/>
      <c r="E19" s="312"/>
    </row>
    <row r="20" spans="1:5" s="435" customFormat="1" ht="12" customHeight="1">
      <c r="A20" s="13" t="s">
        <v>109</v>
      </c>
      <c r="B20" s="437" t="s">
        <v>580</v>
      </c>
      <c r="C20" s="312"/>
      <c r="D20" s="312"/>
      <c r="E20" s="312">
        <f>C20+D20</f>
        <v>0</v>
      </c>
    </row>
    <row r="21" spans="1:5" s="435" customFormat="1" ht="12" customHeight="1" thickBot="1">
      <c r="A21" s="15" t="s">
        <v>117</v>
      </c>
      <c r="B21" s="307" t="s">
        <v>263</v>
      </c>
      <c r="C21" s="314"/>
      <c r="D21" s="314"/>
      <c r="E21" s="314"/>
    </row>
    <row r="22" spans="1:5" s="435" customFormat="1" ht="12" customHeight="1" thickBot="1">
      <c r="A22" s="19" t="s">
        <v>21</v>
      </c>
      <c r="B22" s="20" t="s">
        <v>264</v>
      </c>
      <c r="C22" s="310">
        <f>+C23+C24+C25+C26+C27</f>
        <v>0</v>
      </c>
      <c r="D22" s="310">
        <f>+D23+D24+D25+D26+D27</f>
        <v>0</v>
      </c>
      <c r="E22" s="310">
        <f>+E23+E24+E25+E26+E27</f>
        <v>0</v>
      </c>
    </row>
    <row r="23" spans="1:5" s="435" customFormat="1" ht="12" customHeight="1">
      <c r="A23" s="14" t="s">
        <v>88</v>
      </c>
      <c r="B23" s="436" t="s">
        <v>265</v>
      </c>
      <c r="C23" s="313"/>
      <c r="D23" s="313"/>
      <c r="E23" s="313"/>
    </row>
    <row r="24" spans="1:5" s="435" customFormat="1" ht="12" customHeight="1">
      <c r="A24" s="13" t="s">
        <v>89</v>
      </c>
      <c r="B24" s="437" t="s">
        <v>266</v>
      </c>
      <c r="C24" s="312"/>
      <c r="D24" s="312"/>
      <c r="E24" s="312"/>
    </row>
    <row r="25" spans="1:5" s="435" customFormat="1" ht="12" customHeight="1">
      <c r="A25" s="13" t="s">
        <v>90</v>
      </c>
      <c r="B25" s="437" t="s">
        <v>428</v>
      </c>
      <c r="C25" s="312"/>
      <c r="D25" s="312"/>
      <c r="E25" s="312"/>
    </row>
    <row r="26" spans="1:5" s="435" customFormat="1" ht="12" customHeight="1">
      <c r="A26" s="13" t="s">
        <v>91</v>
      </c>
      <c r="B26" s="437" t="s">
        <v>429</v>
      </c>
      <c r="C26" s="312"/>
      <c r="D26" s="312"/>
      <c r="E26" s="312"/>
    </row>
    <row r="27" spans="1:5" s="435" customFormat="1" ht="12" customHeight="1">
      <c r="A27" s="13" t="s">
        <v>170</v>
      </c>
      <c r="B27" s="437" t="s">
        <v>267</v>
      </c>
      <c r="C27" s="312"/>
      <c r="D27" s="312"/>
      <c r="E27" s="312"/>
    </row>
    <row r="28" spans="1:5" s="435" customFormat="1" ht="12" customHeight="1" thickBot="1">
      <c r="A28" s="15" t="s">
        <v>171</v>
      </c>
      <c r="B28" s="438" t="s">
        <v>268</v>
      </c>
      <c r="C28" s="314"/>
      <c r="D28" s="314"/>
      <c r="E28" s="314"/>
    </row>
    <row r="29" spans="1:5" s="435" customFormat="1" ht="12" customHeight="1" thickBot="1">
      <c r="A29" s="19" t="s">
        <v>172</v>
      </c>
      <c r="B29" s="20" t="s">
        <v>557</v>
      </c>
      <c r="C29" s="316">
        <f>SUM(C30:C36)</f>
        <v>0</v>
      </c>
      <c r="D29" s="316">
        <f>SUM(D30:D36)</f>
        <v>0</v>
      </c>
      <c r="E29" s="316">
        <f>SUM(E30:E36)</f>
        <v>0</v>
      </c>
    </row>
    <row r="30" spans="1:5" s="435" customFormat="1" ht="12" customHeight="1">
      <c r="A30" s="14" t="s">
        <v>270</v>
      </c>
      <c r="B30" s="436" t="s">
        <v>561</v>
      </c>
      <c r="C30" s="313"/>
      <c r="D30" s="313"/>
      <c r="E30" s="313"/>
    </row>
    <row r="31" spans="1:5" s="435" customFormat="1" ht="12" customHeight="1">
      <c r="A31" s="13" t="s">
        <v>271</v>
      </c>
      <c r="B31" s="437" t="s">
        <v>562</v>
      </c>
      <c r="C31" s="312"/>
      <c r="D31" s="312"/>
      <c r="E31" s="312"/>
    </row>
    <row r="32" spans="1:5" s="435" customFormat="1" ht="12" customHeight="1">
      <c r="A32" s="13" t="s">
        <v>272</v>
      </c>
      <c r="B32" s="437" t="s">
        <v>563</v>
      </c>
      <c r="C32" s="312"/>
      <c r="D32" s="312"/>
      <c r="E32" s="312"/>
    </row>
    <row r="33" spans="1:5" s="435" customFormat="1" ht="12" customHeight="1">
      <c r="A33" s="13" t="s">
        <v>273</v>
      </c>
      <c r="B33" s="437" t="s">
        <v>564</v>
      </c>
      <c r="C33" s="312"/>
      <c r="D33" s="312"/>
      <c r="E33" s="312"/>
    </row>
    <row r="34" spans="1:5" s="435" customFormat="1" ht="12" customHeight="1">
      <c r="A34" s="13" t="s">
        <v>558</v>
      </c>
      <c r="B34" s="437" t="s">
        <v>274</v>
      </c>
      <c r="C34" s="312"/>
      <c r="D34" s="312"/>
      <c r="E34" s="312"/>
    </row>
    <row r="35" spans="1:5" s="435" customFormat="1" ht="12" customHeight="1">
      <c r="A35" s="13" t="s">
        <v>559</v>
      </c>
      <c r="B35" s="437" t="s">
        <v>275</v>
      </c>
      <c r="C35" s="312"/>
      <c r="D35" s="312"/>
      <c r="E35" s="312"/>
    </row>
    <row r="36" spans="1:5" s="435" customFormat="1" ht="12" customHeight="1" thickBot="1">
      <c r="A36" s="15" t="s">
        <v>560</v>
      </c>
      <c r="B36" s="533" t="s">
        <v>276</v>
      </c>
      <c r="C36" s="314"/>
      <c r="D36" s="314"/>
      <c r="E36" s="314"/>
    </row>
    <row r="37" spans="1:5" s="435" customFormat="1" ht="12" customHeight="1" thickBot="1">
      <c r="A37" s="19" t="s">
        <v>23</v>
      </c>
      <c r="B37" s="20" t="s">
        <v>438</v>
      </c>
      <c r="C37" s="310">
        <f>SUM(C38:C48)</f>
        <v>0</v>
      </c>
      <c r="D37" s="310">
        <f>SUM(D38:D48)</f>
        <v>50000</v>
      </c>
      <c r="E37" s="310">
        <f>SUM(E38:E48)</f>
        <v>50000</v>
      </c>
    </row>
    <row r="38" spans="1:5" s="435" customFormat="1" ht="12" customHeight="1">
      <c r="A38" s="14" t="s">
        <v>92</v>
      </c>
      <c r="B38" s="436" t="s">
        <v>279</v>
      </c>
      <c r="C38" s="313"/>
      <c r="D38" s="313"/>
      <c r="E38" s="313"/>
    </row>
    <row r="39" spans="1:5" s="435" customFormat="1" ht="12" customHeight="1">
      <c r="A39" s="13" t="s">
        <v>93</v>
      </c>
      <c r="B39" s="437" t="s">
        <v>280</v>
      </c>
      <c r="C39" s="312"/>
      <c r="D39" s="312"/>
      <c r="E39" s="312"/>
    </row>
    <row r="40" spans="1:5" s="435" customFormat="1" ht="12" customHeight="1">
      <c r="A40" s="13" t="s">
        <v>94</v>
      </c>
      <c r="B40" s="437" t="s">
        <v>281</v>
      </c>
      <c r="C40" s="312"/>
      <c r="D40" s="312"/>
      <c r="E40" s="312"/>
    </row>
    <row r="41" spans="1:5" s="435" customFormat="1" ht="12" customHeight="1">
      <c r="A41" s="13" t="s">
        <v>174</v>
      </c>
      <c r="B41" s="437" t="s">
        <v>282</v>
      </c>
      <c r="C41" s="312"/>
      <c r="D41" s="312">
        <v>50000</v>
      </c>
      <c r="E41" s="312">
        <f>D41</f>
        <v>50000</v>
      </c>
    </row>
    <row r="42" spans="1:5" s="435" customFormat="1" ht="12" customHeight="1">
      <c r="A42" s="13" t="s">
        <v>175</v>
      </c>
      <c r="B42" s="437" t="s">
        <v>283</v>
      </c>
      <c r="C42" s="312"/>
      <c r="D42" s="312"/>
      <c r="E42" s="312"/>
    </row>
    <row r="43" spans="1:5" s="435" customFormat="1" ht="12" customHeight="1">
      <c r="A43" s="13" t="s">
        <v>176</v>
      </c>
      <c r="B43" s="437" t="s">
        <v>284</v>
      </c>
      <c r="C43" s="312"/>
      <c r="D43" s="312"/>
      <c r="E43" s="312"/>
    </row>
    <row r="44" spans="1:5" s="435" customFormat="1" ht="12" customHeight="1">
      <c r="A44" s="13" t="s">
        <v>177</v>
      </c>
      <c r="B44" s="437" t="s">
        <v>285</v>
      </c>
      <c r="C44" s="312"/>
      <c r="D44" s="312"/>
      <c r="E44" s="312"/>
    </row>
    <row r="45" spans="1:5" s="435" customFormat="1" ht="12" customHeight="1">
      <c r="A45" s="13" t="s">
        <v>178</v>
      </c>
      <c r="B45" s="437" t="s">
        <v>565</v>
      </c>
      <c r="C45" s="312"/>
      <c r="D45" s="312"/>
      <c r="E45" s="312"/>
    </row>
    <row r="46" spans="1:5" s="435" customFormat="1" ht="12" customHeight="1">
      <c r="A46" s="13" t="s">
        <v>277</v>
      </c>
      <c r="B46" s="437" t="s">
        <v>287</v>
      </c>
      <c r="C46" s="315"/>
      <c r="D46" s="315"/>
      <c r="E46" s="315"/>
    </row>
    <row r="47" spans="1:5" s="435" customFormat="1" ht="12" customHeight="1">
      <c r="A47" s="15" t="s">
        <v>278</v>
      </c>
      <c r="B47" s="438" t="s">
        <v>440</v>
      </c>
      <c r="C47" s="423"/>
      <c r="D47" s="423"/>
      <c r="E47" s="423"/>
    </row>
    <row r="48" spans="1:5" s="435" customFormat="1" ht="12" customHeight="1" thickBot="1">
      <c r="A48" s="15" t="s">
        <v>439</v>
      </c>
      <c r="B48" s="307" t="s">
        <v>288</v>
      </c>
      <c r="C48" s="423"/>
      <c r="D48" s="423"/>
      <c r="E48" s="423"/>
    </row>
    <row r="49" spans="1:5" s="435" customFormat="1" ht="12" customHeight="1" thickBot="1">
      <c r="A49" s="19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435" customFormat="1" ht="12" customHeight="1">
      <c r="A50" s="14" t="s">
        <v>95</v>
      </c>
      <c r="B50" s="436" t="s">
        <v>293</v>
      </c>
      <c r="C50" s="479"/>
      <c r="D50" s="479"/>
      <c r="E50" s="479"/>
    </row>
    <row r="51" spans="1:5" s="435" customFormat="1" ht="12" customHeight="1">
      <c r="A51" s="13" t="s">
        <v>96</v>
      </c>
      <c r="B51" s="437" t="s">
        <v>294</v>
      </c>
      <c r="C51" s="315"/>
      <c r="D51" s="315"/>
      <c r="E51" s="315"/>
    </row>
    <row r="52" spans="1:5" s="435" customFormat="1" ht="12" customHeight="1">
      <c r="A52" s="13" t="s">
        <v>290</v>
      </c>
      <c r="B52" s="437" t="s">
        <v>295</v>
      </c>
      <c r="C52" s="315"/>
      <c r="D52" s="315"/>
      <c r="E52" s="315"/>
    </row>
    <row r="53" spans="1:5" s="435" customFormat="1" ht="12" customHeight="1">
      <c r="A53" s="13" t="s">
        <v>291</v>
      </c>
      <c r="B53" s="437" t="s">
        <v>296</v>
      </c>
      <c r="C53" s="315"/>
      <c r="D53" s="315"/>
      <c r="E53" s="315"/>
    </row>
    <row r="54" spans="1:5" s="435" customFormat="1" ht="12" customHeight="1" thickBot="1">
      <c r="A54" s="15" t="s">
        <v>292</v>
      </c>
      <c r="B54" s="307" t="s">
        <v>297</v>
      </c>
      <c r="C54" s="423"/>
      <c r="D54" s="423"/>
      <c r="E54" s="423"/>
    </row>
    <row r="55" spans="1:5" s="435" customFormat="1" ht="12" customHeight="1" thickBot="1">
      <c r="A55" s="19" t="s">
        <v>179</v>
      </c>
      <c r="B55" s="20" t="s">
        <v>298</v>
      </c>
      <c r="C55" s="310">
        <f>SUM(C56:C58)</f>
        <v>0</v>
      </c>
      <c r="D55" s="310">
        <f>SUM(D56:D58)</f>
        <v>40000</v>
      </c>
      <c r="E55" s="310">
        <f>SUM(E56:E58)</f>
        <v>40000</v>
      </c>
    </row>
    <row r="56" spans="1:5" s="435" customFormat="1" ht="12" customHeight="1">
      <c r="A56" s="14" t="s">
        <v>97</v>
      </c>
      <c r="B56" s="436" t="s">
        <v>299</v>
      </c>
      <c r="C56" s="313"/>
      <c r="D56" s="313"/>
      <c r="E56" s="313"/>
    </row>
    <row r="57" spans="1:5" s="435" customFormat="1" ht="12" customHeight="1">
      <c r="A57" s="13" t="s">
        <v>98</v>
      </c>
      <c r="B57" s="437" t="s">
        <v>430</v>
      </c>
      <c r="C57" s="312"/>
      <c r="D57" s="312"/>
      <c r="E57" s="312"/>
    </row>
    <row r="58" spans="1:5" s="435" customFormat="1" ht="12" customHeight="1">
      <c r="A58" s="13" t="s">
        <v>302</v>
      </c>
      <c r="B58" s="437" t="s">
        <v>300</v>
      </c>
      <c r="C58" s="312"/>
      <c r="D58" s="312">
        <v>40000</v>
      </c>
      <c r="E58" s="312">
        <f>D58</f>
        <v>40000</v>
      </c>
    </row>
    <row r="59" spans="1:5" s="435" customFormat="1" ht="12" customHeight="1" thickBot="1">
      <c r="A59" s="15" t="s">
        <v>303</v>
      </c>
      <c r="B59" s="307" t="s">
        <v>301</v>
      </c>
      <c r="C59" s="314"/>
      <c r="D59" s="314"/>
      <c r="E59" s="314"/>
    </row>
    <row r="60" spans="1:5" s="435" customFormat="1" ht="12" customHeight="1" thickBot="1">
      <c r="A60" s="19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435" customFormat="1" ht="12" customHeight="1">
      <c r="A61" s="14" t="s">
        <v>180</v>
      </c>
      <c r="B61" s="436" t="s">
        <v>306</v>
      </c>
      <c r="C61" s="315"/>
      <c r="D61" s="315"/>
      <c r="E61" s="315"/>
    </row>
    <row r="62" spans="1:5" s="435" customFormat="1" ht="12" customHeight="1">
      <c r="A62" s="13" t="s">
        <v>181</v>
      </c>
      <c r="B62" s="437" t="s">
        <v>431</v>
      </c>
      <c r="C62" s="315"/>
      <c r="D62" s="315"/>
      <c r="E62" s="315"/>
    </row>
    <row r="63" spans="1:5" s="435" customFormat="1" ht="12" customHeight="1">
      <c r="A63" s="13" t="s">
        <v>232</v>
      </c>
      <c r="B63" s="437" t="s">
        <v>307</v>
      </c>
      <c r="C63" s="315"/>
      <c r="D63" s="315"/>
      <c r="E63" s="315"/>
    </row>
    <row r="64" spans="1:5" s="435" customFormat="1" ht="12" customHeight="1" thickBot="1">
      <c r="A64" s="15" t="s">
        <v>305</v>
      </c>
      <c r="B64" s="307" t="s">
        <v>308</v>
      </c>
      <c r="C64" s="315"/>
      <c r="D64" s="315"/>
      <c r="E64" s="315"/>
    </row>
    <row r="65" spans="1:5" s="435" customFormat="1" ht="12" customHeight="1" thickBot="1">
      <c r="A65" s="506" t="s">
        <v>480</v>
      </c>
      <c r="B65" s="20" t="s">
        <v>309</v>
      </c>
      <c r="C65" s="316">
        <f>+C8+C15+C22+C29+C37+C49+C55+C60</f>
        <v>0</v>
      </c>
      <c r="D65" s="316">
        <f>+D8+D15+D22+D29+D37+D49+D55+D60</f>
        <v>1191090</v>
      </c>
      <c r="E65" s="316">
        <f>+E8+E15+E22+E29+E37+E49+E55+E60</f>
        <v>1191090</v>
      </c>
    </row>
    <row r="66" spans="1:5" s="435" customFormat="1" ht="12" customHeight="1" thickBot="1">
      <c r="A66" s="482" t="s">
        <v>310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435" customFormat="1" ht="12" customHeight="1">
      <c r="A67" s="14" t="s">
        <v>339</v>
      </c>
      <c r="B67" s="436" t="s">
        <v>312</v>
      </c>
      <c r="C67" s="315"/>
      <c r="D67" s="315"/>
      <c r="E67" s="315"/>
    </row>
    <row r="68" spans="1:5" s="435" customFormat="1" ht="12" customHeight="1">
      <c r="A68" s="13" t="s">
        <v>348</v>
      </c>
      <c r="B68" s="437" t="s">
        <v>313</v>
      </c>
      <c r="C68" s="315"/>
      <c r="D68" s="315"/>
      <c r="E68" s="315"/>
    </row>
    <row r="69" spans="1:5" s="435" customFormat="1" ht="12" customHeight="1" thickBot="1">
      <c r="A69" s="15" t="s">
        <v>349</v>
      </c>
      <c r="B69" s="500" t="s">
        <v>465</v>
      </c>
      <c r="C69" s="315"/>
      <c r="D69" s="315"/>
      <c r="E69" s="315"/>
    </row>
    <row r="70" spans="1:5" s="435" customFormat="1" ht="12" customHeight="1" thickBot="1">
      <c r="A70" s="482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435" customFormat="1" ht="12" customHeight="1">
      <c r="A71" s="14" t="s">
        <v>148</v>
      </c>
      <c r="B71" s="436" t="s">
        <v>317</v>
      </c>
      <c r="C71" s="315"/>
      <c r="D71" s="315"/>
      <c r="E71" s="315"/>
    </row>
    <row r="72" spans="1:5" s="435" customFormat="1" ht="12" customHeight="1">
      <c r="A72" s="13" t="s">
        <v>149</v>
      </c>
      <c r="B72" s="437" t="s">
        <v>577</v>
      </c>
      <c r="C72" s="315"/>
      <c r="D72" s="315"/>
      <c r="E72" s="315"/>
    </row>
    <row r="73" spans="1:5" s="435" customFormat="1" ht="12" customHeight="1">
      <c r="A73" s="13" t="s">
        <v>340</v>
      </c>
      <c r="B73" s="437" t="s">
        <v>318</v>
      </c>
      <c r="C73" s="315"/>
      <c r="D73" s="315"/>
      <c r="E73" s="315"/>
    </row>
    <row r="74" spans="1:5" s="435" customFormat="1" ht="12" customHeight="1" thickBot="1">
      <c r="A74" s="15" t="s">
        <v>341</v>
      </c>
      <c r="B74" s="307" t="s">
        <v>578</v>
      </c>
      <c r="C74" s="315"/>
      <c r="D74" s="315"/>
      <c r="E74" s="315"/>
    </row>
    <row r="75" spans="1:5" s="435" customFormat="1" ht="12" customHeight="1" thickBot="1">
      <c r="A75" s="482" t="s">
        <v>319</v>
      </c>
      <c r="B75" s="305" t="s">
        <v>320</v>
      </c>
      <c r="C75" s="310">
        <f>SUM(C76:C77)</f>
        <v>0</v>
      </c>
      <c r="D75" s="310">
        <f>SUM(D76:D77)</f>
        <v>0</v>
      </c>
      <c r="E75" s="310">
        <f>SUM(E76:E77)</f>
        <v>0</v>
      </c>
    </row>
    <row r="76" spans="1:5" s="435" customFormat="1" ht="12" customHeight="1">
      <c r="A76" s="14" t="s">
        <v>342</v>
      </c>
      <c r="B76" s="436" t="s">
        <v>321</v>
      </c>
      <c r="C76" s="315"/>
      <c r="D76" s="315"/>
      <c r="E76" s="315"/>
    </row>
    <row r="77" spans="1:5" s="435" customFormat="1" ht="12" customHeight="1" thickBot="1">
      <c r="A77" s="15" t="s">
        <v>343</v>
      </c>
      <c r="B77" s="307" t="s">
        <v>322</v>
      </c>
      <c r="C77" s="315"/>
      <c r="D77" s="315"/>
      <c r="E77" s="315"/>
    </row>
    <row r="78" spans="1:5" s="435" customFormat="1" ht="12" customHeight="1" thickBot="1">
      <c r="A78" s="482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435" customFormat="1" ht="12" customHeight="1">
      <c r="A79" s="14" t="s">
        <v>344</v>
      </c>
      <c r="B79" s="436" t="s">
        <v>325</v>
      </c>
      <c r="C79" s="315"/>
      <c r="D79" s="315"/>
      <c r="E79" s="315"/>
    </row>
    <row r="80" spans="1:5" s="435" customFormat="1" ht="12" customHeight="1">
      <c r="A80" s="13" t="s">
        <v>345</v>
      </c>
      <c r="B80" s="437" t="s">
        <v>326</v>
      </c>
      <c r="C80" s="315"/>
      <c r="D80" s="315"/>
      <c r="E80" s="315"/>
    </row>
    <row r="81" spans="1:5" s="435" customFormat="1" ht="12" customHeight="1" thickBot="1">
      <c r="A81" s="15" t="s">
        <v>346</v>
      </c>
      <c r="B81" s="307" t="s">
        <v>579</v>
      </c>
      <c r="C81" s="315"/>
      <c r="D81" s="315"/>
      <c r="E81" s="315"/>
    </row>
    <row r="82" spans="1:5" s="435" customFormat="1" ht="12" customHeight="1" thickBot="1">
      <c r="A82" s="482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435" customFormat="1" ht="12" customHeight="1">
      <c r="A83" s="440" t="s">
        <v>328</v>
      </c>
      <c r="B83" s="436" t="s">
        <v>329</v>
      </c>
      <c r="C83" s="315"/>
      <c r="D83" s="315"/>
      <c r="E83" s="315"/>
    </row>
    <row r="84" spans="1:5" s="435" customFormat="1" ht="12" customHeight="1">
      <c r="A84" s="441" t="s">
        <v>330</v>
      </c>
      <c r="B84" s="437" t="s">
        <v>331</v>
      </c>
      <c r="C84" s="315"/>
      <c r="D84" s="315"/>
      <c r="E84" s="315"/>
    </row>
    <row r="85" spans="1:5" s="435" customFormat="1" ht="12" customHeight="1">
      <c r="A85" s="441" t="s">
        <v>332</v>
      </c>
      <c r="B85" s="437" t="s">
        <v>333</v>
      </c>
      <c r="C85" s="315"/>
      <c r="D85" s="315"/>
      <c r="E85" s="315"/>
    </row>
    <row r="86" spans="1:5" s="435" customFormat="1" ht="12" customHeight="1" thickBot="1">
      <c r="A86" s="442" t="s">
        <v>334</v>
      </c>
      <c r="B86" s="307" t="s">
        <v>335</v>
      </c>
      <c r="C86" s="315"/>
      <c r="D86" s="315"/>
      <c r="E86" s="315"/>
    </row>
    <row r="87" spans="1:5" s="435" customFormat="1" ht="12" customHeight="1" thickBot="1">
      <c r="A87" s="482" t="s">
        <v>336</v>
      </c>
      <c r="B87" s="305" t="s">
        <v>479</v>
      </c>
      <c r="C87" s="480"/>
      <c r="D87" s="480"/>
      <c r="E87" s="480"/>
    </row>
    <row r="88" spans="1:5" s="435" customFormat="1" ht="13.5" customHeight="1" thickBot="1">
      <c r="A88" s="482" t="s">
        <v>338</v>
      </c>
      <c r="B88" s="305" t="s">
        <v>337</v>
      </c>
      <c r="C88" s="480"/>
      <c r="D88" s="480"/>
      <c r="E88" s="480"/>
    </row>
    <row r="89" spans="1:5" s="435" customFormat="1" ht="15.75" customHeight="1" thickBot="1">
      <c r="A89" s="482" t="s">
        <v>350</v>
      </c>
      <c r="B89" s="443" t="s">
        <v>482</v>
      </c>
      <c r="C89" s="316">
        <f>+C66+C70+C75+C78+C82+C88+C87</f>
        <v>0</v>
      </c>
      <c r="D89" s="316">
        <f>+D66+D70+D75+D78+D82+D88+D87</f>
        <v>0</v>
      </c>
      <c r="E89" s="316">
        <f>+E66+E70+E75+E78+E82+E88+E87</f>
        <v>0</v>
      </c>
    </row>
    <row r="90" spans="1:5" s="435" customFormat="1" ht="16.5" customHeight="1" thickBot="1">
      <c r="A90" s="483" t="s">
        <v>481</v>
      </c>
      <c r="B90" s="444" t="s">
        <v>483</v>
      </c>
      <c r="C90" s="316">
        <f>+C65+C89</f>
        <v>0</v>
      </c>
      <c r="D90" s="316">
        <f>+D65+D89</f>
        <v>1191090</v>
      </c>
      <c r="E90" s="316">
        <f>+E65+E89</f>
        <v>1191090</v>
      </c>
    </row>
    <row r="91" spans="1:3" s="435" customFormat="1" ht="83.25" customHeight="1">
      <c r="A91" s="4"/>
      <c r="B91" s="5"/>
      <c r="C91" s="317"/>
    </row>
    <row r="92" spans="1:5" ht="16.5" customHeight="1">
      <c r="A92" s="646" t="s">
        <v>48</v>
      </c>
      <c r="B92" s="646"/>
      <c r="C92" s="646"/>
      <c r="D92" s="646"/>
      <c r="E92" s="646"/>
    </row>
    <row r="93" spans="1:5" s="445" customFormat="1" ht="16.5" customHeight="1" thickBot="1">
      <c r="A93" s="643" t="s">
        <v>152</v>
      </c>
      <c r="B93" s="643"/>
      <c r="C93" s="645" t="str">
        <f>C5</f>
        <v>Forintban!</v>
      </c>
      <c r="D93" s="645"/>
      <c r="E93" s="645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3. sz módosítás</v>
      </c>
      <c r="E94" s="39" t="str">
        <f>+E6</f>
        <v>2.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4012706</v>
      </c>
      <c r="D96" s="309">
        <f>D97+D98+D99+D100+D101+D114</f>
        <v>1191090</v>
      </c>
      <c r="E96" s="309">
        <f>E97+E98+E99+E100+E101+E114</f>
        <v>5203796</v>
      </c>
    </row>
    <row r="97" spans="1:5" ht="12" customHeight="1">
      <c r="A97" s="16" t="s">
        <v>99</v>
      </c>
      <c r="B97" s="9" t="s">
        <v>50</v>
      </c>
      <c r="C97" s="311"/>
      <c r="D97" s="311">
        <v>3606</v>
      </c>
      <c r="E97" s="311">
        <f>D97</f>
        <v>3606</v>
      </c>
    </row>
    <row r="98" spans="1:5" ht="12" customHeight="1">
      <c r="A98" s="13" t="s">
        <v>100</v>
      </c>
      <c r="B98" s="7" t="s">
        <v>182</v>
      </c>
      <c r="C98" s="312"/>
      <c r="D98" s="312"/>
      <c r="E98" s="312">
        <f>C98+D98</f>
        <v>0</v>
      </c>
    </row>
    <row r="99" spans="1:5" ht="12" customHeight="1">
      <c r="A99" s="13" t="s">
        <v>101</v>
      </c>
      <c r="B99" s="7" t="s">
        <v>139</v>
      </c>
      <c r="C99" s="314">
        <v>721000</v>
      </c>
      <c r="D99" s="314">
        <f>1101090+64770+153000+49780+55000+166496-27082</f>
        <v>1563054</v>
      </c>
      <c r="E99" s="312">
        <f aca="true" t="shared" si="0" ref="E99:E116">C99+D99</f>
        <v>2284054</v>
      </c>
    </row>
    <row r="100" spans="1:5" ht="12" customHeight="1">
      <c r="A100" s="13" t="s">
        <v>102</v>
      </c>
      <c r="B100" s="10" t="s">
        <v>183</v>
      </c>
      <c r="C100" s="314"/>
      <c r="D100" s="314"/>
      <c r="E100" s="312">
        <f t="shared" si="0"/>
        <v>0</v>
      </c>
    </row>
    <row r="101" spans="1:5" ht="12" customHeight="1">
      <c r="A101" s="13" t="s">
        <v>112</v>
      </c>
      <c r="B101" s="18" t="s">
        <v>184</v>
      </c>
      <c r="C101" s="314">
        <f>C106+C113</f>
        <v>3291706</v>
      </c>
      <c r="D101" s="314"/>
      <c r="E101" s="312">
        <f t="shared" si="0"/>
        <v>3291706</v>
      </c>
    </row>
    <row r="102" spans="1:5" ht="12" customHeight="1">
      <c r="A102" s="13" t="s">
        <v>103</v>
      </c>
      <c r="B102" s="7" t="s">
        <v>446</v>
      </c>
      <c r="C102" s="314"/>
      <c r="D102" s="314"/>
      <c r="E102" s="312">
        <f t="shared" si="0"/>
        <v>0</v>
      </c>
    </row>
    <row r="103" spans="1:5" ht="12" customHeight="1">
      <c r="A103" s="13" t="s">
        <v>104</v>
      </c>
      <c r="B103" s="149" t="s">
        <v>445</v>
      </c>
      <c r="C103" s="314"/>
      <c r="D103" s="314"/>
      <c r="E103" s="312">
        <f t="shared" si="0"/>
        <v>0</v>
      </c>
    </row>
    <row r="104" spans="1:5" ht="12" customHeight="1">
      <c r="A104" s="13" t="s">
        <v>113</v>
      </c>
      <c r="B104" s="149" t="s">
        <v>444</v>
      </c>
      <c r="C104" s="314"/>
      <c r="D104" s="314"/>
      <c r="E104" s="312">
        <f t="shared" si="0"/>
        <v>0</v>
      </c>
    </row>
    <row r="105" spans="1:5" ht="12" customHeight="1">
      <c r="A105" s="13" t="s">
        <v>114</v>
      </c>
      <c r="B105" s="147" t="s">
        <v>353</v>
      </c>
      <c r="C105" s="314"/>
      <c r="D105" s="314"/>
      <c r="E105" s="312">
        <f t="shared" si="0"/>
        <v>0</v>
      </c>
    </row>
    <row r="106" spans="1:5" ht="12" customHeight="1">
      <c r="A106" s="13" t="s">
        <v>115</v>
      </c>
      <c r="B106" s="148" t="s">
        <v>354</v>
      </c>
      <c r="C106" s="314">
        <f>2063101+178605</f>
        <v>2241706</v>
      </c>
      <c r="D106" s="314"/>
      <c r="E106" s="312">
        <f t="shared" si="0"/>
        <v>2241706</v>
      </c>
    </row>
    <row r="107" spans="1:5" ht="12" customHeight="1">
      <c r="A107" s="13" t="s">
        <v>116</v>
      </c>
      <c r="B107" s="148" t="s">
        <v>355</v>
      </c>
      <c r="C107" s="314"/>
      <c r="D107" s="314"/>
      <c r="E107" s="312">
        <f t="shared" si="0"/>
        <v>0</v>
      </c>
    </row>
    <row r="108" spans="1:5" ht="12" customHeight="1">
      <c r="A108" s="13" t="s">
        <v>118</v>
      </c>
      <c r="B108" s="147" t="s">
        <v>356</v>
      </c>
      <c r="C108" s="314"/>
      <c r="D108" s="314"/>
      <c r="E108" s="312">
        <f t="shared" si="0"/>
        <v>0</v>
      </c>
    </row>
    <row r="109" spans="1:5" ht="12" customHeight="1">
      <c r="A109" s="13" t="s">
        <v>185</v>
      </c>
      <c r="B109" s="147" t="s">
        <v>357</v>
      </c>
      <c r="C109" s="314"/>
      <c r="D109" s="314"/>
      <c r="E109" s="312">
        <f t="shared" si="0"/>
        <v>0</v>
      </c>
    </row>
    <row r="110" spans="1:5" ht="12" customHeight="1">
      <c r="A110" s="13" t="s">
        <v>351</v>
      </c>
      <c r="B110" s="148" t="s">
        <v>358</v>
      </c>
      <c r="C110" s="314"/>
      <c r="D110" s="314"/>
      <c r="E110" s="312">
        <f t="shared" si="0"/>
        <v>0</v>
      </c>
    </row>
    <row r="111" spans="1:5" ht="12" customHeight="1">
      <c r="A111" s="12" t="s">
        <v>352</v>
      </c>
      <c r="B111" s="149" t="s">
        <v>359</v>
      </c>
      <c r="C111" s="314"/>
      <c r="D111" s="314"/>
      <c r="E111" s="312">
        <f t="shared" si="0"/>
        <v>0</v>
      </c>
    </row>
    <row r="112" spans="1:5" ht="12" customHeight="1">
      <c r="A112" s="13" t="s">
        <v>442</v>
      </c>
      <c r="B112" s="149" t="s">
        <v>360</v>
      </c>
      <c r="C112" s="314"/>
      <c r="D112" s="314"/>
      <c r="E112" s="312">
        <f t="shared" si="0"/>
        <v>0</v>
      </c>
    </row>
    <row r="113" spans="1:5" ht="12" customHeight="1">
      <c r="A113" s="15" t="s">
        <v>443</v>
      </c>
      <c r="B113" s="149" t="s">
        <v>361</v>
      </c>
      <c r="C113" s="314">
        <f>1000000+50000</f>
        <v>1050000</v>
      </c>
      <c r="D113" s="314"/>
      <c r="E113" s="312">
        <f t="shared" si="0"/>
        <v>1050000</v>
      </c>
    </row>
    <row r="114" spans="1:5" ht="12" customHeight="1">
      <c r="A114" s="13" t="s">
        <v>447</v>
      </c>
      <c r="B114" s="10" t="s">
        <v>51</v>
      </c>
      <c r="C114" s="312"/>
      <c r="D114" s="641">
        <f>D115</f>
        <v>-375570</v>
      </c>
      <c r="E114" s="641">
        <f t="shared" si="0"/>
        <v>-375570</v>
      </c>
    </row>
    <row r="115" spans="1:5" ht="12" customHeight="1">
      <c r="A115" s="13" t="s">
        <v>448</v>
      </c>
      <c r="B115" s="7" t="s">
        <v>450</v>
      </c>
      <c r="C115" s="312"/>
      <c r="D115" s="312">
        <f>-64770-153000-157800</f>
        <v>-375570</v>
      </c>
      <c r="E115" s="312">
        <f t="shared" si="0"/>
        <v>-375570</v>
      </c>
    </row>
    <row r="116" spans="1:5" ht="12" customHeight="1" thickBot="1">
      <c r="A116" s="17" t="s">
        <v>449</v>
      </c>
      <c r="B116" s="504" t="s">
        <v>451</v>
      </c>
      <c r="C116" s="318"/>
      <c r="D116" s="318"/>
      <c r="E116" s="312">
        <f t="shared" si="0"/>
        <v>0</v>
      </c>
    </row>
    <row r="117" spans="1:5" ht="12" customHeight="1" thickBot="1">
      <c r="A117" s="501" t="s">
        <v>20</v>
      </c>
      <c r="B117" s="502" t="s">
        <v>362</v>
      </c>
      <c r="C117" s="503">
        <f>+C118+C120+C122</f>
        <v>0</v>
      </c>
      <c r="D117" s="503">
        <f>+D118+D120+D122</f>
        <v>0</v>
      </c>
      <c r="E117" s="503">
        <f>+E118+E120+E122</f>
        <v>0</v>
      </c>
    </row>
    <row r="118" spans="1:5" ht="12" customHeight="1">
      <c r="A118" s="14" t="s">
        <v>105</v>
      </c>
      <c r="B118" s="7" t="s">
        <v>231</v>
      </c>
      <c r="C118" s="313"/>
      <c r="D118" s="313"/>
      <c r="E118" s="313"/>
    </row>
    <row r="119" spans="1:5" ht="12" customHeight="1">
      <c r="A119" s="14" t="s">
        <v>106</v>
      </c>
      <c r="B119" s="11" t="s">
        <v>366</v>
      </c>
      <c r="C119" s="313"/>
      <c r="D119" s="313"/>
      <c r="E119" s="313"/>
    </row>
    <row r="120" spans="1:5" ht="12" customHeight="1">
      <c r="A120" s="14" t="s">
        <v>107</v>
      </c>
      <c r="B120" s="11" t="s">
        <v>186</v>
      </c>
      <c r="C120" s="312"/>
      <c r="D120" s="312"/>
      <c r="E120" s="312"/>
    </row>
    <row r="121" spans="1:5" ht="12" customHeight="1">
      <c r="A121" s="14" t="s">
        <v>108</v>
      </c>
      <c r="B121" s="11" t="s">
        <v>367</v>
      </c>
      <c r="C121" s="278"/>
      <c r="D121" s="278"/>
      <c r="E121" s="278"/>
    </row>
    <row r="122" spans="1:5" ht="12" customHeight="1">
      <c r="A122" s="14" t="s">
        <v>109</v>
      </c>
      <c r="B122" s="307" t="s">
        <v>581</v>
      </c>
      <c r="C122" s="278"/>
      <c r="D122" s="278"/>
      <c r="E122" s="278"/>
    </row>
    <row r="123" spans="1:5" ht="12" customHeight="1">
      <c r="A123" s="14" t="s">
        <v>117</v>
      </c>
      <c r="B123" s="306" t="s">
        <v>432</v>
      </c>
      <c r="C123" s="278"/>
      <c r="D123" s="278"/>
      <c r="E123" s="278"/>
    </row>
    <row r="124" spans="1:5" ht="12" customHeight="1">
      <c r="A124" s="14" t="s">
        <v>119</v>
      </c>
      <c r="B124" s="432" t="s">
        <v>372</v>
      </c>
      <c r="C124" s="278"/>
      <c r="D124" s="278"/>
      <c r="E124" s="278"/>
    </row>
    <row r="125" spans="1:5" ht="15.75">
      <c r="A125" s="14" t="s">
        <v>187</v>
      </c>
      <c r="B125" s="148" t="s">
        <v>355</v>
      </c>
      <c r="C125" s="278"/>
      <c r="D125" s="278"/>
      <c r="E125" s="278"/>
    </row>
    <row r="126" spans="1:5" ht="12" customHeight="1">
      <c r="A126" s="14" t="s">
        <v>188</v>
      </c>
      <c r="B126" s="148" t="s">
        <v>371</v>
      </c>
      <c r="C126" s="278"/>
      <c r="D126" s="278"/>
      <c r="E126" s="278"/>
    </row>
    <row r="127" spans="1:5" ht="12" customHeight="1">
      <c r="A127" s="14" t="s">
        <v>189</v>
      </c>
      <c r="B127" s="148" t="s">
        <v>370</v>
      </c>
      <c r="C127" s="278"/>
      <c r="D127" s="278"/>
      <c r="E127" s="278"/>
    </row>
    <row r="128" spans="1:5" ht="12" customHeight="1">
      <c r="A128" s="14" t="s">
        <v>363</v>
      </c>
      <c r="B128" s="148" t="s">
        <v>358</v>
      </c>
      <c r="C128" s="278"/>
      <c r="D128" s="278"/>
      <c r="E128" s="278"/>
    </row>
    <row r="129" spans="1:5" ht="12" customHeight="1">
      <c r="A129" s="14" t="s">
        <v>364</v>
      </c>
      <c r="B129" s="148" t="s">
        <v>369</v>
      </c>
      <c r="C129" s="278"/>
      <c r="D129" s="278"/>
      <c r="E129" s="278"/>
    </row>
    <row r="130" spans="1:5" ht="16.5" thickBot="1">
      <c r="A130" s="12" t="s">
        <v>365</v>
      </c>
      <c r="B130" s="148" t="s">
        <v>368</v>
      </c>
      <c r="C130" s="280"/>
      <c r="D130" s="280"/>
      <c r="E130" s="280"/>
    </row>
    <row r="131" spans="1:5" ht="12" customHeight="1" thickBot="1">
      <c r="A131" s="19" t="s">
        <v>21</v>
      </c>
      <c r="B131" s="129" t="s">
        <v>452</v>
      </c>
      <c r="C131" s="310">
        <f>+C96+C117</f>
        <v>4012706</v>
      </c>
      <c r="D131" s="310">
        <f>+D96+D117</f>
        <v>1191090</v>
      </c>
      <c r="E131" s="310">
        <f>+E96+E117</f>
        <v>5203796</v>
      </c>
    </row>
    <row r="132" spans="1:5" ht="12" customHeight="1" thickBot="1">
      <c r="A132" s="19" t="s">
        <v>22</v>
      </c>
      <c r="B132" s="129" t="s">
        <v>453</v>
      </c>
      <c r="C132" s="310">
        <f>+C133+C134+C135</f>
        <v>0</v>
      </c>
      <c r="D132" s="310">
        <f>+D133+D134+D135</f>
        <v>0</v>
      </c>
      <c r="E132" s="310">
        <f>+E133+E134+E135</f>
        <v>0</v>
      </c>
    </row>
    <row r="133" spans="1:5" ht="12" customHeight="1">
      <c r="A133" s="14" t="s">
        <v>270</v>
      </c>
      <c r="B133" s="11" t="s">
        <v>460</v>
      </c>
      <c r="C133" s="278"/>
      <c r="D133" s="278"/>
      <c r="E133" s="278"/>
    </row>
    <row r="134" spans="1:5" ht="12" customHeight="1">
      <c r="A134" s="14" t="s">
        <v>271</v>
      </c>
      <c r="B134" s="11" t="s">
        <v>461</v>
      </c>
      <c r="C134" s="278"/>
      <c r="D134" s="278"/>
      <c r="E134" s="278"/>
    </row>
    <row r="135" spans="1:5" ht="12" customHeight="1" thickBot="1">
      <c r="A135" s="12" t="s">
        <v>272</v>
      </c>
      <c r="B135" s="11" t="s">
        <v>462</v>
      </c>
      <c r="C135" s="278"/>
      <c r="D135" s="278"/>
      <c r="E135" s="278"/>
    </row>
    <row r="136" spans="1:5" ht="12" customHeight="1" thickBot="1">
      <c r="A136" s="19" t="s">
        <v>23</v>
      </c>
      <c r="B136" s="129" t="s">
        <v>454</v>
      </c>
      <c r="C136" s="310">
        <f>SUM(C137:C142)</f>
        <v>0</v>
      </c>
      <c r="D136" s="310">
        <f>SUM(D137:D142)</f>
        <v>0</v>
      </c>
      <c r="E136" s="310">
        <f>SUM(E137:E142)</f>
        <v>0</v>
      </c>
    </row>
    <row r="137" spans="1:5" ht="12" customHeight="1">
      <c r="A137" s="14" t="s">
        <v>92</v>
      </c>
      <c r="B137" s="8" t="s">
        <v>463</v>
      </c>
      <c r="C137" s="278"/>
      <c r="D137" s="278"/>
      <c r="E137" s="278"/>
    </row>
    <row r="138" spans="1:5" ht="12" customHeight="1">
      <c r="A138" s="14" t="s">
        <v>93</v>
      </c>
      <c r="B138" s="8" t="s">
        <v>455</v>
      </c>
      <c r="C138" s="278"/>
      <c r="D138" s="278"/>
      <c r="E138" s="278"/>
    </row>
    <row r="139" spans="1:5" ht="12" customHeight="1">
      <c r="A139" s="14" t="s">
        <v>94</v>
      </c>
      <c r="B139" s="8" t="s">
        <v>456</v>
      </c>
      <c r="C139" s="278"/>
      <c r="D139" s="278"/>
      <c r="E139" s="278"/>
    </row>
    <row r="140" spans="1:5" ht="12" customHeight="1">
      <c r="A140" s="14" t="s">
        <v>174</v>
      </c>
      <c r="B140" s="8" t="s">
        <v>457</v>
      </c>
      <c r="C140" s="278"/>
      <c r="D140" s="278"/>
      <c r="E140" s="278"/>
    </row>
    <row r="141" spans="1:5" ht="12" customHeight="1">
      <c r="A141" s="14" t="s">
        <v>175</v>
      </c>
      <c r="B141" s="8" t="s">
        <v>458</v>
      </c>
      <c r="C141" s="278"/>
      <c r="D141" s="278"/>
      <c r="E141" s="278"/>
    </row>
    <row r="142" spans="1:5" ht="12" customHeight="1" thickBot="1">
      <c r="A142" s="12" t="s">
        <v>176</v>
      </c>
      <c r="B142" s="8" t="s">
        <v>459</v>
      </c>
      <c r="C142" s="278"/>
      <c r="D142" s="278"/>
      <c r="E142" s="278"/>
    </row>
    <row r="143" spans="1:5" ht="12" customHeight="1" thickBot="1">
      <c r="A143" s="19" t="s">
        <v>24</v>
      </c>
      <c r="B143" s="129" t="s">
        <v>467</v>
      </c>
      <c r="C143" s="316">
        <f>+C144+C145+C146+C147</f>
        <v>0</v>
      </c>
      <c r="D143" s="316">
        <f>+D144+D145+D146+D147</f>
        <v>0</v>
      </c>
      <c r="E143" s="316">
        <f>+E144+E145+E146+E147</f>
        <v>0</v>
      </c>
    </row>
    <row r="144" spans="1:5" ht="12" customHeight="1">
      <c r="A144" s="14" t="s">
        <v>95</v>
      </c>
      <c r="B144" s="8" t="s">
        <v>373</v>
      </c>
      <c r="C144" s="278"/>
      <c r="D144" s="278"/>
      <c r="E144" s="278"/>
    </row>
    <row r="145" spans="1:5" ht="12" customHeight="1">
      <c r="A145" s="14" t="s">
        <v>96</v>
      </c>
      <c r="B145" s="8" t="s">
        <v>374</v>
      </c>
      <c r="C145" s="278"/>
      <c r="D145" s="278"/>
      <c r="E145" s="278"/>
    </row>
    <row r="146" spans="1:5" ht="12" customHeight="1">
      <c r="A146" s="14" t="s">
        <v>290</v>
      </c>
      <c r="B146" s="8" t="s">
        <v>468</v>
      </c>
      <c r="C146" s="278"/>
      <c r="D146" s="278"/>
      <c r="E146" s="278"/>
    </row>
    <row r="147" spans="1:5" ht="12" customHeight="1" thickBot="1">
      <c r="A147" s="12" t="s">
        <v>291</v>
      </c>
      <c r="B147" s="6" t="s">
        <v>393</v>
      </c>
      <c r="C147" s="278"/>
      <c r="D147" s="278"/>
      <c r="E147" s="278"/>
    </row>
    <row r="148" spans="1:5" ht="12" customHeight="1" thickBot="1">
      <c r="A148" s="19" t="s">
        <v>25</v>
      </c>
      <c r="B148" s="129" t="s">
        <v>469</v>
      </c>
      <c r="C148" s="319">
        <f>SUM(C149:C153)</f>
        <v>0</v>
      </c>
      <c r="D148" s="319">
        <f>SUM(D149:D153)</f>
        <v>0</v>
      </c>
      <c r="E148" s="319">
        <f>SUM(E149:E153)</f>
        <v>0</v>
      </c>
    </row>
    <row r="149" spans="1:5" ht="12" customHeight="1">
      <c r="A149" s="14" t="s">
        <v>97</v>
      </c>
      <c r="B149" s="8" t="s">
        <v>464</v>
      </c>
      <c r="C149" s="278"/>
      <c r="D149" s="278"/>
      <c r="E149" s="278"/>
    </row>
    <row r="150" spans="1:5" ht="12" customHeight="1">
      <c r="A150" s="14" t="s">
        <v>98</v>
      </c>
      <c r="B150" s="8" t="s">
        <v>471</v>
      </c>
      <c r="C150" s="278"/>
      <c r="D150" s="278"/>
      <c r="E150" s="278"/>
    </row>
    <row r="151" spans="1:5" ht="12" customHeight="1">
      <c r="A151" s="14" t="s">
        <v>302</v>
      </c>
      <c r="B151" s="8" t="s">
        <v>466</v>
      </c>
      <c r="C151" s="278"/>
      <c r="D151" s="278"/>
      <c r="E151" s="278"/>
    </row>
    <row r="152" spans="1:5" ht="12" customHeight="1">
      <c r="A152" s="14" t="s">
        <v>303</v>
      </c>
      <c r="B152" s="8" t="s">
        <v>472</v>
      </c>
      <c r="C152" s="278"/>
      <c r="D152" s="278"/>
      <c r="E152" s="278"/>
    </row>
    <row r="153" spans="1:5" ht="12" customHeight="1" thickBot="1">
      <c r="A153" s="14" t="s">
        <v>470</v>
      </c>
      <c r="B153" s="8" t="s">
        <v>473</v>
      </c>
      <c r="C153" s="278"/>
      <c r="D153" s="278"/>
      <c r="E153" s="278"/>
    </row>
    <row r="154" spans="1:5" ht="12" customHeight="1" thickBot="1">
      <c r="A154" s="19" t="s">
        <v>26</v>
      </c>
      <c r="B154" s="129" t="s">
        <v>474</v>
      </c>
      <c r="C154" s="505"/>
      <c r="D154" s="505"/>
      <c r="E154" s="505"/>
    </row>
    <row r="155" spans="1:5" ht="12" customHeight="1" thickBot="1">
      <c r="A155" s="19" t="s">
        <v>27</v>
      </c>
      <c r="B155" s="129" t="s">
        <v>475</v>
      </c>
      <c r="C155" s="505"/>
      <c r="D155" s="505"/>
      <c r="E155" s="505"/>
    </row>
    <row r="156" spans="1:9" ht="15" customHeight="1" thickBot="1">
      <c r="A156" s="19" t="s">
        <v>28</v>
      </c>
      <c r="B156" s="129" t="s">
        <v>477</v>
      </c>
      <c r="C156" s="446">
        <f>+C132+C136+C143+C148+C154+C155</f>
        <v>0</v>
      </c>
      <c r="D156" s="446">
        <f>+D132+D136+D143+D148+D154+D155</f>
        <v>0</v>
      </c>
      <c r="E156" s="446">
        <f>+E132+E136+E143+E148+E154+E155</f>
        <v>0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399" t="s">
        <v>476</v>
      </c>
      <c r="C157" s="446">
        <f>+C131+C156</f>
        <v>4012706</v>
      </c>
      <c r="D157" s="446">
        <f>+D131+D156</f>
        <v>1191090</v>
      </c>
      <c r="E157" s="446">
        <f>+E131+E156</f>
        <v>5203796</v>
      </c>
    </row>
    <row r="158" ht="7.5" customHeight="1"/>
    <row r="159" spans="1:5" ht="15.75">
      <c r="A159" s="649" t="s">
        <v>375</v>
      </c>
      <c r="B159" s="649"/>
      <c r="C159" s="649"/>
      <c r="D159" s="649"/>
      <c r="E159" s="649"/>
    </row>
    <row r="160" spans="1:5" ht="15" customHeight="1" thickBot="1">
      <c r="A160" s="642" t="s">
        <v>153</v>
      </c>
      <c r="B160" s="642"/>
      <c r="C160" s="644" t="str">
        <f>C93</f>
        <v>Forintban!</v>
      </c>
      <c r="D160" s="644"/>
      <c r="E160" s="644"/>
    </row>
    <row r="161" spans="1:5" ht="13.5" customHeight="1" thickBot="1">
      <c r="A161" s="19">
        <v>1</v>
      </c>
      <c r="B161" s="26" t="s">
        <v>478</v>
      </c>
      <c r="C161" s="310">
        <f>+C65-C131</f>
        <v>-4012706</v>
      </c>
      <c r="D161" s="310">
        <f>+D65-D131</f>
        <v>0</v>
      </c>
      <c r="E161" s="310">
        <f>+E65-E131</f>
        <v>-4012706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0</v>
      </c>
      <c r="D162" s="310">
        <f>+D89-D156</f>
        <v>0</v>
      </c>
      <c r="E162" s="310">
        <f>+E89-E156</f>
        <v>0</v>
      </c>
    </row>
  </sheetData>
  <sheetProtection/>
  <mergeCells count="13">
    <mergeCell ref="A160:B160"/>
    <mergeCell ref="A3:E3"/>
    <mergeCell ref="C5:E5"/>
    <mergeCell ref="C93:E93"/>
    <mergeCell ref="A92:E92"/>
    <mergeCell ref="A159:E159"/>
    <mergeCell ref="C160:E160"/>
    <mergeCell ref="A1:B1"/>
    <mergeCell ref="C1:E1"/>
    <mergeCell ref="A2:E2"/>
    <mergeCell ref="A4:E4"/>
    <mergeCell ref="A5:B5"/>
    <mergeCell ref="A93:B93"/>
  </mergeCells>
  <printOptions horizontalCentered="1"/>
  <pageMargins left="0.7874015748031497" right="0.7874015748031497" top="0.5905511811023623" bottom="0.5905511811023623" header="0.5905511811023623" footer="0.5905511811023623"/>
  <pageSetup fitToHeight="2" horizontalDpi="600" verticalDpi="600" orientation="portrait" paperSize="9" scale="57" r:id="rId1"/>
  <headerFooter alignWithMargins="0">
    <oddHeader xml:space="preserve">&amp;R&amp;"Times New Roman CE,Félkövér dőlt"&amp;11 </oddHeader>
    <oddFooter>&amp;CMódosította az 9/2019 (IX.24.) sz. önkormányzati rendelet, hatályos 2019 szeptember 25-től</oddFooter>
  </headerFooter>
  <rowBreaks count="1" manualBreakCount="1">
    <brk id="9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tabSelected="1" view="pageBreakPreview" zoomScaleNormal="130" zoomScaleSheetLayoutView="100" workbookViewId="0" topLeftCell="A85">
      <selection activeCell="G110" sqref="G110"/>
    </sheetView>
  </sheetViews>
  <sheetFormatPr defaultColWidth="9.00390625" defaultRowHeight="12.75"/>
  <cols>
    <col min="1" max="1" width="9.50390625" style="400" customWidth="1"/>
    <col min="2" max="2" width="88.00390625" style="400" customWidth="1"/>
    <col min="3" max="3" width="15.625" style="401" customWidth="1"/>
    <col min="4" max="5" width="15.625" style="433" customWidth="1"/>
    <col min="6" max="16384" width="9.375" style="433" customWidth="1"/>
  </cols>
  <sheetData>
    <row r="1" spans="1:5" s="633" customFormat="1" ht="13.5">
      <c r="A1" s="647" t="s">
        <v>625</v>
      </c>
      <c r="B1" s="647"/>
      <c r="C1" s="648" t="str">
        <f>'1.2.sz.mell '!C1:E1</f>
        <v>a 4/2019 (III. 11) sz önkormányzati rendelethez</v>
      </c>
      <c r="D1" s="648"/>
      <c r="E1" s="648"/>
    </row>
    <row r="2" spans="1:5" ht="15.75">
      <c r="A2" s="646" t="s">
        <v>616</v>
      </c>
      <c r="B2" s="646"/>
      <c r="C2" s="646"/>
      <c r="D2" s="646"/>
      <c r="E2" s="646"/>
    </row>
    <row r="3" spans="1:5" ht="15.75" customHeight="1">
      <c r="A3" s="646" t="s">
        <v>617</v>
      </c>
      <c r="B3" s="646"/>
      <c r="C3" s="646"/>
      <c r="D3" s="646"/>
      <c r="E3" s="646"/>
    </row>
    <row r="4" spans="1:5" ht="15.75" customHeight="1">
      <c r="A4" s="646" t="s">
        <v>16</v>
      </c>
      <c r="B4" s="646"/>
      <c r="C4" s="646"/>
      <c r="D4" s="646"/>
      <c r="E4" s="646"/>
    </row>
    <row r="5" spans="1:5" ht="15.75" customHeight="1" thickBot="1">
      <c r="A5" s="642" t="s">
        <v>151</v>
      </c>
      <c r="B5" s="642"/>
      <c r="C5" s="644" t="str">
        <f>'1.2.sz.mell '!C5</f>
        <v>Forintban!</v>
      </c>
      <c r="D5" s="644"/>
      <c r="E5" s="644"/>
    </row>
    <row r="6" spans="1:5" ht="37.5" customHeight="1" thickBot="1">
      <c r="A6" s="22" t="s">
        <v>70</v>
      </c>
      <c r="B6" s="23" t="s">
        <v>18</v>
      </c>
      <c r="C6" s="39" t="str">
        <f>'1.2.sz.mell '!C94</f>
        <v>2019  évi előirányzat</v>
      </c>
      <c r="D6" s="39" t="str">
        <f>'1.2.sz.mell '!D94</f>
        <v>3. sz módosítás</v>
      </c>
      <c r="E6" s="39" t="str">
        <f>'1.2.sz.mell '!E94</f>
        <v>2. sz módosítás utáni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0</v>
      </c>
      <c r="D8" s="310">
        <f>+D9+D10+D11+D12+D13+D14</f>
        <v>0</v>
      </c>
      <c r="E8" s="310">
        <f>+E9+E10+E11+E12+E13+E14</f>
        <v>0</v>
      </c>
    </row>
    <row r="9" spans="1:5" s="435" customFormat="1" ht="12" customHeight="1">
      <c r="A9" s="14" t="s">
        <v>99</v>
      </c>
      <c r="B9" s="436" t="s">
        <v>255</v>
      </c>
      <c r="C9" s="313"/>
      <c r="D9" s="313"/>
      <c r="E9" s="313"/>
    </row>
    <row r="10" spans="1:5" s="435" customFormat="1" ht="12" customHeight="1">
      <c r="A10" s="13" t="s">
        <v>100</v>
      </c>
      <c r="B10" s="437" t="s">
        <v>256</v>
      </c>
      <c r="C10" s="312"/>
      <c r="D10" s="312"/>
      <c r="E10" s="312"/>
    </row>
    <row r="11" spans="1:5" s="435" customFormat="1" ht="12" customHeight="1">
      <c r="A11" s="13" t="s">
        <v>101</v>
      </c>
      <c r="B11" s="437" t="s">
        <v>556</v>
      </c>
      <c r="C11" s="312"/>
      <c r="D11" s="312"/>
      <c r="E11" s="312"/>
    </row>
    <row r="12" spans="1:5" s="435" customFormat="1" ht="12" customHeight="1">
      <c r="A12" s="13" t="s">
        <v>102</v>
      </c>
      <c r="B12" s="437" t="s">
        <v>258</v>
      </c>
      <c r="C12" s="312"/>
      <c r="D12" s="312"/>
      <c r="E12" s="312"/>
    </row>
    <row r="13" spans="1:5" s="435" customFormat="1" ht="12" customHeight="1">
      <c r="A13" s="13" t="s">
        <v>147</v>
      </c>
      <c r="B13" s="306" t="s">
        <v>436</v>
      </c>
      <c r="C13" s="312"/>
      <c r="D13" s="312"/>
      <c r="E13" s="312"/>
    </row>
    <row r="14" spans="1:5" s="435" customFormat="1" ht="12" customHeight="1" thickBot="1">
      <c r="A14" s="15" t="s">
        <v>103</v>
      </c>
      <c r="B14" s="307" t="s">
        <v>437</v>
      </c>
      <c r="C14" s="312"/>
      <c r="D14" s="312"/>
      <c r="E14" s="312"/>
    </row>
    <row r="15" spans="1:5" s="435" customFormat="1" ht="12" customHeight="1" thickBot="1">
      <c r="A15" s="19" t="s">
        <v>20</v>
      </c>
      <c r="B15" s="305" t="s">
        <v>259</v>
      </c>
      <c r="C15" s="310">
        <f>+C16+C17+C18+C19+C20</f>
        <v>0</v>
      </c>
      <c r="D15" s="310">
        <f>+D16+D17+D18+D19+D20</f>
        <v>0</v>
      </c>
      <c r="E15" s="310">
        <f>+E16+E17+E18+E19+E20</f>
        <v>0</v>
      </c>
    </row>
    <row r="16" spans="1:5" s="435" customFormat="1" ht="12" customHeight="1">
      <c r="A16" s="14" t="s">
        <v>105</v>
      </c>
      <c r="B16" s="436" t="s">
        <v>260</v>
      </c>
      <c r="C16" s="313"/>
      <c r="D16" s="313"/>
      <c r="E16" s="313"/>
    </row>
    <row r="17" spans="1:5" s="435" customFormat="1" ht="12" customHeight="1">
      <c r="A17" s="13" t="s">
        <v>106</v>
      </c>
      <c r="B17" s="437" t="s">
        <v>261</v>
      </c>
      <c r="C17" s="312"/>
      <c r="D17" s="312"/>
      <c r="E17" s="312"/>
    </row>
    <row r="18" spans="1:5" s="435" customFormat="1" ht="12" customHeight="1">
      <c r="A18" s="13" t="s">
        <v>107</v>
      </c>
      <c r="B18" s="437" t="s">
        <v>426</v>
      </c>
      <c r="C18" s="312"/>
      <c r="D18" s="312"/>
      <c r="E18" s="312"/>
    </row>
    <row r="19" spans="1:5" s="435" customFormat="1" ht="12" customHeight="1">
      <c r="A19" s="13" t="s">
        <v>108</v>
      </c>
      <c r="B19" s="437" t="s">
        <v>427</v>
      </c>
      <c r="C19" s="312"/>
      <c r="D19" s="312"/>
      <c r="E19" s="312"/>
    </row>
    <row r="20" spans="1:5" s="435" customFormat="1" ht="12" customHeight="1">
      <c r="A20" s="13" t="s">
        <v>109</v>
      </c>
      <c r="B20" s="437" t="s">
        <v>580</v>
      </c>
      <c r="C20" s="312"/>
      <c r="D20" s="312"/>
      <c r="E20" s="312"/>
    </row>
    <row r="21" spans="1:5" s="435" customFormat="1" ht="12" customHeight="1" thickBot="1">
      <c r="A21" s="15" t="s">
        <v>117</v>
      </c>
      <c r="B21" s="307" t="s">
        <v>263</v>
      </c>
      <c r="C21" s="314"/>
      <c r="D21" s="314"/>
      <c r="E21" s="314"/>
    </row>
    <row r="22" spans="1:5" s="435" customFormat="1" ht="12" customHeight="1" thickBot="1">
      <c r="A22" s="19" t="s">
        <v>21</v>
      </c>
      <c r="B22" s="20" t="s">
        <v>264</v>
      </c>
      <c r="C22" s="310">
        <f>+C23+C24+C25+C26+C27</f>
        <v>0</v>
      </c>
      <c r="D22" s="310">
        <f>+D23+D24+D25+D26+D27</f>
        <v>0</v>
      </c>
      <c r="E22" s="310">
        <f>+E23+E24+E25+E26+E27</f>
        <v>0</v>
      </c>
    </row>
    <row r="23" spans="1:5" s="435" customFormat="1" ht="12" customHeight="1">
      <c r="A23" s="14" t="s">
        <v>88</v>
      </c>
      <c r="B23" s="436" t="s">
        <v>265</v>
      </c>
      <c r="C23" s="313"/>
      <c r="D23" s="313"/>
      <c r="E23" s="313"/>
    </row>
    <row r="24" spans="1:5" s="435" customFormat="1" ht="12" customHeight="1">
      <c r="A24" s="13" t="s">
        <v>89</v>
      </c>
      <c r="B24" s="437" t="s">
        <v>266</v>
      </c>
      <c r="C24" s="312"/>
      <c r="D24" s="312"/>
      <c r="E24" s="312"/>
    </row>
    <row r="25" spans="1:5" s="435" customFormat="1" ht="12" customHeight="1">
      <c r="A25" s="13" t="s">
        <v>90</v>
      </c>
      <c r="B25" s="437" t="s">
        <v>428</v>
      </c>
      <c r="C25" s="312"/>
      <c r="D25" s="312"/>
      <c r="E25" s="312"/>
    </row>
    <row r="26" spans="1:5" s="435" customFormat="1" ht="12" customHeight="1">
      <c r="A26" s="13" t="s">
        <v>91</v>
      </c>
      <c r="B26" s="437" t="s">
        <v>429</v>
      </c>
      <c r="C26" s="312"/>
      <c r="D26" s="312"/>
      <c r="E26" s="312"/>
    </row>
    <row r="27" spans="1:5" s="435" customFormat="1" ht="12" customHeight="1">
      <c r="A27" s="13" t="s">
        <v>170</v>
      </c>
      <c r="B27" s="437" t="s">
        <v>267</v>
      </c>
      <c r="C27" s="312"/>
      <c r="D27" s="312"/>
      <c r="E27" s="312"/>
    </row>
    <row r="28" spans="1:5" s="435" customFormat="1" ht="12" customHeight="1" thickBot="1">
      <c r="A28" s="15" t="s">
        <v>171</v>
      </c>
      <c r="B28" s="438" t="s">
        <v>268</v>
      </c>
      <c r="C28" s="314"/>
      <c r="D28" s="314"/>
      <c r="E28" s="314"/>
    </row>
    <row r="29" spans="1:5" s="435" customFormat="1" ht="12" customHeight="1" thickBot="1">
      <c r="A29" s="19" t="s">
        <v>172</v>
      </c>
      <c r="B29" s="20" t="s">
        <v>566</v>
      </c>
      <c r="C29" s="316">
        <f>SUM(C30:C36)</f>
        <v>0</v>
      </c>
      <c r="D29" s="316">
        <f>SUM(D30:D36)</f>
        <v>0</v>
      </c>
      <c r="E29" s="316">
        <f>SUM(E30:E36)</f>
        <v>0</v>
      </c>
    </row>
    <row r="30" spans="1:5" s="435" customFormat="1" ht="12" customHeight="1">
      <c r="A30" s="14" t="s">
        <v>270</v>
      </c>
      <c r="B30" s="436" t="s">
        <v>561</v>
      </c>
      <c r="C30" s="313"/>
      <c r="D30" s="313"/>
      <c r="E30" s="313"/>
    </row>
    <row r="31" spans="1:5" s="435" customFormat="1" ht="12" customHeight="1">
      <c r="A31" s="13" t="s">
        <v>271</v>
      </c>
      <c r="B31" s="437" t="s">
        <v>562</v>
      </c>
      <c r="C31" s="312"/>
      <c r="D31" s="312"/>
      <c r="E31" s="312"/>
    </row>
    <row r="32" spans="1:5" s="435" customFormat="1" ht="12" customHeight="1">
      <c r="A32" s="13" t="s">
        <v>272</v>
      </c>
      <c r="B32" s="437" t="s">
        <v>563</v>
      </c>
      <c r="C32" s="312"/>
      <c r="D32" s="312"/>
      <c r="E32" s="312"/>
    </row>
    <row r="33" spans="1:5" s="435" customFormat="1" ht="12" customHeight="1">
      <c r="A33" s="13" t="s">
        <v>273</v>
      </c>
      <c r="B33" s="437" t="s">
        <v>564</v>
      </c>
      <c r="C33" s="312"/>
      <c r="D33" s="312"/>
      <c r="E33" s="312"/>
    </row>
    <row r="34" spans="1:5" s="435" customFormat="1" ht="12" customHeight="1">
      <c r="A34" s="13" t="s">
        <v>558</v>
      </c>
      <c r="B34" s="437" t="s">
        <v>274</v>
      </c>
      <c r="C34" s="312"/>
      <c r="D34" s="312"/>
      <c r="E34" s="312"/>
    </row>
    <row r="35" spans="1:5" s="435" customFormat="1" ht="12" customHeight="1">
      <c r="A35" s="13" t="s">
        <v>559</v>
      </c>
      <c r="B35" s="437" t="s">
        <v>275</v>
      </c>
      <c r="C35" s="312"/>
      <c r="D35" s="312"/>
      <c r="E35" s="312"/>
    </row>
    <row r="36" spans="1:5" s="435" customFormat="1" ht="12" customHeight="1" thickBot="1">
      <c r="A36" s="15" t="s">
        <v>560</v>
      </c>
      <c r="B36" s="533" t="s">
        <v>276</v>
      </c>
      <c r="C36" s="314"/>
      <c r="D36" s="314"/>
      <c r="E36" s="314"/>
    </row>
    <row r="37" spans="1:5" s="435" customFormat="1" ht="12" customHeight="1" thickBot="1">
      <c r="A37" s="19" t="s">
        <v>23</v>
      </c>
      <c r="B37" s="20" t="s">
        <v>438</v>
      </c>
      <c r="C37" s="310">
        <f>SUM(C38:C48)</f>
        <v>10000</v>
      </c>
      <c r="D37" s="310">
        <f>SUM(D38:D48)</f>
        <v>0</v>
      </c>
      <c r="E37" s="310">
        <f>SUM(E38:E48)</f>
        <v>10000</v>
      </c>
    </row>
    <row r="38" spans="1:5" s="435" customFormat="1" ht="12" customHeight="1">
      <c r="A38" s="14" t="s">
        <v>92</v>
      </c>
      <c r="B38" s="436" t="s">
        <v>279</v>
      </c>
      <c r="C38" s="313"/>
      <c r="D38" s="313"/>
      <c r="E38" s="313"/>
    </row>
    <row r="39" spans="1:5" s="435" customFormat="1" ht="12" customHeight="1">
      <c r="A39" s="13" t="s">
        <v>93</v>
      </c>
      <c r="B39" s="437" t="s">
        <v>280</v>
      </c>
      <c r="C39" s="312">
        <v>10000</v>
      </c>
      <c r="D39" s="312"/>
      <c r="E39" s="312">
        <f>C39+D39</f>
        <v>10000</v>
      </c>
    </row>
    <row r="40" spans="1:5" s="435" customFormat="1" ht="12" customHeight="1">
      <c r="A40" s="13" t="s">
        <v>94</v>
      </c>
      <c r="B40" s="437" t="s">
        <v>281</v>
      </c>
      <c r="C40" s="312"/>
      <c r="D40" s="312"/>
      <c r="E40" s="312"/>
    </row>
    <row r="41" spans="1:5" s="435" customFormat="1" ht="12" customHeight="1">
      <c r="A41" s="13" t="s">
        <v>174</v>
      </c>
      <c r="B41" s="437" t="s">
        <v>282</v>
      </c>
      <c r="C41" s="312"/>
      <c r="D41" s="312"/>
      <c r="E41" s="312"/>
    </row>
    <row r="42" spans="1:5" s="435" customFormat="1" ht="12" customHeight="1">
      <c r="A42" s="13" t="s">
        <v>175</v>
      </c>
      <c r="B42" s="437" t="s">
        <v>283</v>
      </c>
      <c r="C42" s="312"/>
      <c r="D42" s="312"/>
      <c r="E42" s="312"/>
    </row>
    <row r="43" spans="1:5" s="435" customFormat="1" ht="12" customHeight="1">
      <c r="A43" s="13" t="s">
        <v>176</v>
      </c>
      <c r="B43" s="437" t="s">
        <v>284</v>
      </c>
      <c r="C43" s="312"/>
      <c r="D43" s="312"/>
      <c r="E43" s="312"/>
    </row>
    <row r="44" spans="1:5" s="435" customFormat="1" ht="12" customHeight="1">
      <c r="A44" s="13" t="s">
        <v>177</v>
      </c>
      <c r="B44" s="437" t="s">
        <v>285</v>
      </c>
      <c r="C44" s="312"/>
      <c r="D44" s="312"/>
      <c r="E44" s="312"/>
    </row>
    <row r="45" spans="1:5" s="435" customFormat="1" ht="12" customHeight="1">
      <c r="A45" s="13" t="s">
        <v>178</v>
      </c>
      <c r="B45" s="437" t="s">
        <v>565</v>
      </c>
      <c r="C45" s="312"/>
      <c r="D45" s="312"/>
      <c r="E45" s="312"/>
    </row>
    <row r="46" spans="1:5" s="435" customFormat="1" ht="12" customHeight="1">
      <c r="A46" s="13" t="s">
        <v>277</v>
      </c>
      <c r="B46" s="437" t="s">
        <v>287</v>
      </c>
      <c r="C46" s="315"/>
      <c r="D46" s="315"/>
      <c r="E46" s="315"/>
    </row>
    <row r="47" spans="1:5" s="435" customFormat="1" ht="12" customHeight="1">
      <c r="A47" s="15" t="s">
        <v>278</v>
      </c>
      <c r="B47" s="438" t="s">
        <v>440</v>
      </c>
      <c r="C47" s="423"/>
      <c r="D47" s="423"/>
      <c r="E47" s="423"/>
    </row>
    <row r="48" spans="1:5" s="435" customFormat="1" ht="12" customHeight="1" thickBot="1">
      <c r="A48" s="15" t="s">
        <v>439</v>
      </c>
      <c r="B48" s="307" t="s">
        <v>288</v>
      </c>
      <c r="C48" s="423"/>
      <c r="D48" s="423"/>
      <c r="E48" s="423"/>
    </row>
    <row r="49" spans="1:5" s="435" customFormat="1" ht="12" customHeight="1" thickBot="1">
      <c r="A49" s="19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435" customFormat="1" ht="12" customHeight="1">
      <c r="A50" s="14" t="s">
        <v>95</v>
      </c>
      <c r="B50" s="436" t="s">
        <v>293</v>
      </c>
      <c r="C50" s="479"/>
      <c r="D50" s="479"/>
      <c r="E50" s="479"/>
    </row>
    <row r="51" spans="1:5" s="435" customFormat="1" ht="12" customHeight="1">
      <c r="A51" s="13" t="s">
        <v>96</v>
      </c>
      <c r="B51" s="437" t="s">
        <v>294</v>
      </c>
      <c r="C51" s="315"/>
      <c r="D51" s="315"/>
      <c r="E51" s="315"/>
    </row>
    <row r="52" spans="1:5" s="435" customFormat="1" ht="12" customHeight="1">
      <c r="A52" s="13" t="s">
        <v>290</v>
      </c>
      <c r="B52" s="437" t="s">
        <v>295</v>
      </c>
      <c r="C52" s="315"/>
      <c r="D52" s="315"/>
      <c r="E52" s="315"/>
    </row>
    <row r="53" spans="1:5" s="435" customFormat="1" ht="12" customHeight="1">
      <c r="A53" s="13" t="s">
        <v>291</v>
      </c>
      <c r="B53" s="437" t="s">
        <v>296</v>
      </c>
      <c r="C53" s="315"/>
      <c r="D53" s="315"/>
      <c r="E53" s="315"/>
    </row>
    <row r="54" spans="1:5" s="435" customFormat="1" ht="12" customHeight="1" thickBot="1">
      <c r="A54" s="15" t="s">
        <v>292</v>
      </c>
      <c r="B54" s="307" t="s">
        <v>297</v>
      </c>
      <c r="C54" s="423"/>
      <c r="D54" s="423"/>
      <c r="E54" s="423"/>
    </row>
    <row r="55" spans="1:5" s="435" customFormat="1" ht="12" customHeight="1" thickBot="1">
      <c r="A55" s="19" t="s">
        <v>179</v>
      </c>
      <c r="B55" s="20" t="s">
        <v>298</v>
      </c>
      <c r="C55" s="310">
        <f>SUM(C56:C58)</f>
        <v>0</v>
      </c>
      <c r="D55" s="310">
        <f>SUM(D56:D58)</f>
        <v>0</v>
      </c>
      <c r="E55" s="310">
        <f>SUM(E56:E58)</f>
        <v>0</v>
      </c>
    </row>
    <row r="56" spans="1:5" s="435" customFormat="1" ht="12" customHeight="1">
      <c r="A56" s="14" t="s">
        <v>97</v>
      </c>
      <c r="B56" s="436" t="s">
        <v>299</v>
      </c>
      <c r="C56" s="313"/>
      <c r="D56" s="313"/>
      <c r="E56" s="313"/>
    </row>
    <row r="57" spans="1:5" s="435" customFormat="1" ht="12" customHeight="1">
      <c r="A57" s="13" t="s">
        <v>98</v>
      </c>
      <c r="B57" s="437" t="s">
        <v>430</v>
      </c>
      <c r="C57" s="312"/>
      <c r="D57" s="312"/>
      <c r="E57" s="312"/>
    </row>
    <row r="58" spans="1:5" s="435" customFormat="1" ht="12" customHeight="1">
      <c r="A58" s="13" t="s">
        <v>302</v>
      </c>
      <c r="B58" s="437" t="s">
        <v>300</v>
      </c>
      <c r="C58" s="312"/>
      <c r="D58" s="312"/>
      <c r="E58" s="312"/>
    </row>
    <row r="59" spans="1:5" s="435" customFormat="1" ht="12" customHeight="1" thickBot="1">
      <c r="A59" s="15" t="s">
        <v>303</v>
      </c>
      <c r="B59" s="307" t="s">
        <v>301</v>
      </c>
      <c r="C59" s="314"/>
      <c r="D59" s="314"/>
      <c r="E59" s="314"/>
    </row>
    <row r="60" spans="1:5" s="435" customFormat="1" ht="12" customHeight="1" thickBot="1">
      <c r="A60" s="19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435" customFormat="1" ht="12" customHeight="1">
      <c r="A61" s="14" t="s">
        <v>180</v>
      </c>
      <c r="B61" s="436" t="s">
        <v>306</v>
      </c>
      <c r="C61" s="315"/>
      <c r="D61" s="315"/>
      <c r="E61" s="315"/>
    </row>
    <row r="62" spans="1:5" s="435" customFormat="1" ht="12" customHeight="1">
      <c r="A62" s="13" t="s">
        <v>181</v>
      </c>
      <c r="B62" s="437" t="s">
        <v>431</v>
      </c>
      <c r="C62" s="315"/>
      <c r="D62" s="315"/>
      <c r="E62" s="315"/>
    </row>
    <row r="63" spans="1:5" s="435" customFormat="1" ht="12" customHeight="1">
      <c r="A63" s="13" t="s">
        <v>232</v>
      </c>
      <c r="B63" s="437" t="s">
        <v>307</v>
      </c>
      <c r="C63" s="315"/>
      <c r="D63" s="315"/>
      <c r="E63" s="315"/>
    </row>
    <row r="64" spans="1:5" s="435" customFormat="1" ht="12" customHeight="1" thickBot="1">
      <c r="A64" s="15" t="s">
        <v>305</v>
      </c>
      <c r="B64" s="307" t="s">
        <v>308</v>
      </c>
      <c r="C64" s="315"/>
      <c r="D64" s="315"/>
      <c r="E64" s="315"/>
    </row>
    <row r="65" spans="1:5" s="435" customFormat="1" ht="12" customHeight="1" thickBot="1">
      <c r="A65" s="506" t="s">
        <v>480</v>
      </c>
      <c r="B65" s="20" t="s">
        <v>309</v>
      </c>
      <c r="C65" s="316">
        <f>+C8+C15+C22+C29+C37+C49+C55+C60</f>
        <v>10000</v>
      </c>
      <c r="D65" s="316">
        <f>+D8+D15+D22+D29+D37+D49+D55+D60</f>
        <v>0</v>
      </c>
      <c r="E65" s="316">
        <f>+E8+E15+E22+E29+E37+E49+E55+E60</f>
        <v>10000</v>
      </c>
    </row>
    <row r="66" spans="1:5" s="435" customFormat="1" ht="12" customHeight="1" thickBot="1">
      <c r="A66" s="482" t="s">
        <v>310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435" customFormat="1" ht="12" customHeight="1">
      <c r="A67" s="14" t="s">
        <v>339</v>
      </c>
      <c r="B67" s="436" t="s">
        <v>312</v>
      </c>
      <c r="C67" s="315"/>
      <c r="D67" s="315"/>
      <c r="E67" s="315"/>
    </row>
    <row r="68" spans="1:5" s="435" customFormat="1" ht="12" customHeight="1">
      <c r="A68" s="13" t="s">
        <v>348</v>
      </c>
      <c r="B68" s="437" t="s">
        <v>313</v>
      </c>
      <c r="C68" s="315"/>
      <c r="D68" s="315"/>
      <c r="E68" s="315"/>
    </row>
    <row r="69" spans="1:5" s="435" customFormat="1" ht="12" customHeight="1" thickBot="1">
      <c r="A69" s="15" t="s">
        <v>349</v>
      </c>
      <c r="B69" s="500" t="s">
        <v>465</v>
      </c>
      <c r="C69" s="315"/>
      <c r="D69" s="315"/>
      <c r="E69" s="315"/>
    </row>
    <row r="70" spans="1:5" s="435" customFormat="1" ht="12" customHeight="1" thickBot="1">
      <c r="A70" s="482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435" customFormat="1" ht="12" customHeight="1">
      <c r="A71" s="14" t="s">
        <v>148</v>
      </c>
      <c r="B71" s="436" t="s">
        <v>317</v>
      </c>
      <c r="C71" s="315"/>
      <c r="D71" s="315"/>
      <c r="E71" s="315"/>
    </row>
    <row r="72" spans="1:5" s="435" customFormat="1" ht="12" customHeight="1">
      <c r="A72" s="13" t="s">
        <v>149</v>
      </c>
      <c r="B72" s="437" t="s">
        <v>577</v>
      </c>
      <c r="C72" s="315"/>
      <c r="D72" s="315"/>
      <c r="E72" s="315"/>
    </row>
    <row r="73" spans="1:5" s="435" customFormat="1" ht="12" customHeight="1">
      <c r="A73" s="13" t="s">
        <v>340</v>
      </c>
      <c r="B73" s="437" t="s">
        <v>318</v>
      </c>
      <c r="C73" s="315"/>
      <c r="D73" s="315"/>
      <c r="E73" s="315"/>
    </row>
    <row r="74" spans="1:5" s="435" customFormat="1" ht="12" customHeight="1" thickBot="1">
      <c r="A74" s="15" t="s">
        <v>341</v>
      </c>
      <c r="B74" s="307" t="s">
        <v>578</v>
      </c>
      <c r="C74" s="315"/>
      <c r="D74" s="315"/>
      <c r="E74" s="315"/>
    </row>
    <row r="75" spans="1:5" s="435" customFormat="1" ht="12" customHeight="1" thickBot="1">
      <c r="A75" s="482" t="s">
        <v>319</v>
      </c>
      <c r="B75" s="305" t="s">
        <v>320</v>
      </c>
      <c r="C75" s="310">
        <f>SUM(C76:C77)</f>
        <v>0</v>
      </c>
      <c r="D75" s="310">
        <f>SUM(D76:D77)</f>
        <v>0</v>
      </c>
      <c r="E75" s="310">
        <f>SUM(E76:E77)</f>
        <v>0</v>
      </c>
    </row>
    <row r="76" spans="1:5" s="435" customFormat="1" ht="12" customHeight="1">
      <c r="A76" s="14" t="s">
        <v>342</v>
      </c>
      <c r="B76" s="436" t="s">
        <v>321</v>
      </c>
      <c r="C76" s="315"/>
      <c r="D76" s="315"/>
      <c r="E76" s="315"/>
    </row>
    <row r="77" spans="1:5" s="435" customFormat="1" ht="12" customHeight="1" thickBot="1">
      <c r="A77" s="15" t="s">
        <v>343</v>
      </c>
      <c r="B77" s="307" t="s">
        <v>322</v>
      </c>
      <c r="C77" s="315"/>
      <c r="D77" s="315"/>
      <c r="E77" s="315"/>
    </row>
    <row r="78" spans="1:5" s="435" customFormat="1" ht="12" customHeight="1" thickBot="1">
      <c r="A78" s="482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435" customFormat="1" ht="12" customHeight="1">
      <c r="A79" s="14" t="s">
        <v>344</v>
      </c>
      <c r="B79" s="436" t="s">
        <v>325</v>
      </c>
      <c r="C79" s="315"/>
      <c r="D79" s="315"/>
      <c r="E79" s="315"/>
    </row>
    <row r="80" spans="1:5" s="435" customFormat="1" ht="12" customHeight="1">
      <c r="A80" s="13" t="s">
        <v>345</v>
      </c>
      <c r="B80" s="437" t="s">
        <v>326</v>
      </c>
      <c r="C80" s="315"/>
      <c r="D80" s="315"/>
      <c r="E80" s="315"/>
    </row>
    <row r="81" spans="1:5" s="435" customFormat="1" ht="12" customHeight="1" thickBot="1">
      <c r="A81" s="15" t="s">
        <v>346</v>
      </c>
      <c r="B81" s="307" t="s">
        <v>579</v>
      </c>
      <c r="C81" s="315"/>
      <c r="D81" s="315"/>
      <c r="E81" s="315"/>
    </row>
    <row r="82" spans="1:5" s="435" customFormat="1" ht="12" customHeight="1" thickBot="1">
      <c r="A82" s="482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435" customFormat="1" ht="12" customHeight="1">
      <c r="A83" s="440" t="s">
        <v>328</v>
      </c>
      <c r="B83" s="436" t="s">
        <v>329</v>
      </c>
      <c r="C83" s="315"/>
      <c r="D83" s="315"/>
      <c r="E83" s="315"/>
    </row>
    <row r="84" spans="1:5" s="435" customFormat="1" ht="12" customHeight="1">
      <c r="A84" s="441" t="s">
        <v>330</v>
      </c>
      <c r="B84" s="437" t="s">
        <v>331</v>
      </c>
      <c r="C84" s="315"/>
      <c r="D84" s="315"/>
      <c r="E84" s="315"/>
    </row>
    <row r="85" spans="1:5" s="435" customFormat="1" ht="12" customHeight="1">
      <c r="A85" s="441" t="s">
        <v>332</v>
      </c>
      <c r="B85" s="437" t="s">
        <v>333</v>
      </c>
      <c r="C85" s="315"/>
      <c r="D85" s="315"/>
      <c r="E85" s="315"/>
    </row>
    <row r="86" spans="1:5" s="435" customFormat="1" ht="12" customHeight="1" thickBot="1">
      <c r="A86" s="442" t="s">
        <v>334</v>
      </c>
      <c r="B86" s="307" t="s">
        <v>335</v>
      </c>
      <c r="C86" s="315"/>
      <c r="D86" s="315"/>
      <c r="E86" s="315"/>
    </row>
    <row r="87" spans="1:5" s="435" customFormat="1" ht="12" customHeight="1" thickBot="1">
      <c r="A87" s="482" t="s">
        <v>336</v>
      </c>
      <c r="B87" s="305" t="s">
        <v>479</v>
      </c>
      <c r="C87" s="480"/>
      <c r="D87" s="480"/>
      <c r="E87" s="480"/>
    </row>
    <row r="88" spans="1:5" s="435" customFormat="1" ht="13.5" customHeight="1" thickBot="1">
      <c r="A88" s="482" t="s">
        <v>338</v>
      </c>
      <c r="B88" s="305" t="s">
        <v>337</v>
      </c>
      <c r="C88" s="480"/>
      <c r="D88" s="480"/>
      <c r="E88" s="480"/>
    </row>
    <row r="89" spans="1:5" s="435" customFormat="1" ht="15.75" customHeight="1" thickBot="1">
      <c r="A89" s="482" t="s">
        <v>350</v>
      </c>
      <c r="B89" s="443" t="s">
        <v>482</v>
      </c>
      <c r="C89" s="316">
        <f>+C66+C70+C75+C78+C82+C88+C87</f>
        <v>0</v>
      </c>
      <c r="D89" s="316">
        <f>+D66+D70+D75+D78+D82+D88+D87</f>
        <v>0</v>
      </c>
      <c r="E89" s="316">
        <f>+E66+E70+E75+E78+E82+E88+E87</f>
        <v>0</v>
      </c>
    </row>
    <row r="90" spans="1:5" s="435" customFormat="1" ht="16.5" customHeight="1" thickBot="1">
      <c r="A90" s="483" t="s">
        <v>481</v>
      </c>
      <c r="B90" s="444" t="s">
        <v>483</v>
      </c>
      <c r="C90" s="316">
        <f>+C65+C89</f>
        <v>10000</v>
      </c>
      <c r="D90" s="316">
        <f>+D65+D89</f>
        <v>0</v>
      </c>
      <c r="E90" s="316">
        <f>+E65+E89</f>
        <v>10000</v>
      </c>
    </row>
    <row r="91" spans="1:3" s="435" customFormat="1" ht="83.25" customHeight="1">
      <c r="A91" s="4"/>
      <c r="B91" s="5"/>
      <c r="C91" s="317"/>
    </row>
    <row r="92" spans="1:5" ht="16.5" customHeight="1">
      <c r="A92" s="646" t="s">
        <v>48</v>
      </c>
      <c r="B92" s="646"/>
      <c r="C92" s="646"/>
      <c r="D92" s="646"/>
      <c r="E92" s="646"/>
    </row>
    <row r="93" spans="1:5" s="445" customFormat="1" ht="16.5" customHeight="1" thickBot="1">
      <c r="A93" s="643" t="s">
        <v>152</v>
      </c>
      <c r="B93" s="643"/>
      <c r="C93" s="645" t="str">
        <f>C5</f>
        <v>Forintban!</v>
      </c>
      <c r="D93" s="645"/>
      <c r="E93" s="645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3. sz módosítás</v>
      </c>
      <c r="E94" s="39" t="str">
        <f>+E6</f>
        <v>2.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0</v>
      </c>
      <c r="D96" s="309">
        <f>D97+D98+D99+D100+D101+D114</f>
        <v>0</v>
      </c>
      <c r="E96" s="309">
        <f>E97+E98+E99+E100+E101+E114</f>
        <v>0</v>
      </c>
    </row>
    <row r="97" spans="1:5" ht="12" customHeight="1">
      <c r="A97" s="16" t="s">
        <v>99</v>
      </c>
      <c r="B97" s="9" t="s">
        <v>50</v>
      </c>
      <c r="C97" s="311"/>
      <c r="D97" s="311"/>
      <c r="E97" s="311"/>
    </row>
    <row r="98" spans="1:5" ht="12" customHeight="1">
      <c r="A98" s="13" t="s">
        <v>100</v>
      </c>
      <c r="B98" s="7" t="s">
        <v>182</v>
      </c>
      <c r="C98" s="312"/>
      <c r="D98" s="312"/>
      <c r="E98" s="312"/>
    </row>
    <row r="99" spans="1:5" ht="12" customHeight="1">
      <c r="A99" s="13" t="s">
        <v>101</v>
      </c>
      <c r="B99" s="7" t="s">
        <v>139</v>
      </c>
      <c r="C99" s="314"/>
      <c r="D99" s="314"/>
      <c r="E99" s="314"/>
    </row>
    <row r="100" spans="1:5" ht="12" customHeight="1">
      <c r="A100" s="13" t="s">
        <v>102</v>
      </c>
      <c r="B100" s="10" t="s">
        <v>183</v>
      </c>
      <c r="C100" s="314"/>
      <c r="D100" s="314"/>
      <c r="E100" s="314"/>
    </row>
    <row r="101" spans="1:5" ht="12" customHeight="1">
      <c r="A101" s="13" t="s">
        <v>112</v>
      </c>
      <c r="B101" s="18" t="s">
        <v>184</v>
      </c>
      <c r="C101" s="314"/>
      <c r="D101" s="314"/>
      <c r="E101" s="314"/>
    </row>
    <row r="102" spans="1:5" ht="12" customHeight="1">
      <c r="A102" s="13" t="s">
        <v>103</v>
      </c>
      <c r="B102" s="7" t="s">
        <v>446</v>
      </c>
      <c r="C102" s="314"/>
      <c r="D102" s="314"/>
      <c r="E102" s="314"/>
    </row>
    <row r="103" spans="1:5" ht="12" customHeight="1">
      <c r="A103" s="13" t="s">
        <v>104</v>
      </c>
      <c r="B103" s="149" t="s">
        <v>445</v>
      </c>
      <c r="C103" s="314"/>
      <c r="D103" s="314"/>
      <c r="E103" s="314"/>
    </row>
    <row r="104" spans="1:5" ht="12" customHeight="1">
      <c r="A104" s="13" t="s">
        <v>113</v>
      </c>
      <c r="B104" s="149" t="s">
        <v>444</v>
      </c>
      <c r="C104" s="314"/>
      <c r="D104" s="314"/>
      <c r="E104" s="314"/>
    </row>
    <row r="105" spans="1:5" ht="12" customHeight="1">
      <c r="A105" s="13" t="s">
        <v>114</v>
      </c>
      <c r="B105" s="147" t="s">
        <v>353</v>
      </c>
      <c r="C105" s="314"/>
      <c r="D105" s="314"/>
      <c r="E105" s="314"/>
    </row>
    <row r="106" spans="1:5" ht="12" customHeight="1">
      <c r="A106" s="13" t="s">
        <v>115</v>
      </c>
      <c r="B106" s="148" t="s">
        <v>354</v>
      </c>
      <c r="C106" s="314"/>
      <c r="D106" s="314"/>
      <c r="E106" s="314"/>
    </row>
    <row r="107" spans="1:5" ht="12" customHeight="1">
      <c r="A107" s="13" t="s">
        <v>116</v>
      </c>
      <c r="B107" s="148" t="s">
        <v>355</v>
      </c>
      <c r="C107" s="314"/>
      <c r="D107" s="314"/>
      <c r="E107" s="314"/>
    </row>
    <row r="108" spans="1:5" ht="12" customHeight="1">
      <c r="A108" s="13" t="s">
        <v>118</v>
      </c>
      <c r="B108" s="147" t="s">
        <v>356</v>
      </c>
      <c r="C108" s="314"/>
      <c r="D108" s="314"/>
      <c r="E108" s="314"/>
    </row>
    <row r="109" spans="1:5" ht="12" customHeight="1">
      <c r="A109" s="13" t="s">
        <v>185</v>
      </c>
      <c r="B109" s="147" t="s">
        <v>357</v>
      </c>
      <c r="C109" s="314"/>
      <c r="D109" s="314"/>
      <c r="E109" s="314"/>
    </row>
    <row r="110" spans="1:5" ht="12" customHeight="1">
      <c r="A110" s="13" t="s">
        <v>351</v>
      </c>
      <c r="B110" s="148" t="s">
        <v>358</v>
      </c>
      <c r="C110" s="314"/>
      <c r="D110" s="314"/>
      <c r="E110" s="314"/>
    </row>
    <row r="111" spans="1:5" ht="12" customHeight="1">
      <c r="A111" s="12" t="s">
        <v>352</v>
      </c>
      <c r="B111" s="149" t="s">
        <v>359</v>
      </c>
      <c r="C111" s="314"/>
      <c r="D111" s="314"/>
      <c r="E111" s="314"/>
    </row>
    <row r="112" spans="1:5" ht="12" customHeight="1">
      <c r="A112" s="13" t="s">
        <v>442</v>
      </c>
      <c r="B112" s="149" t="s">
        <v>360</v>
      </c>
      <c r="C112" s="314"/>
      <c r="D112" s="314"/>
      <c r="E112" s="314"/>
    </row>
    <row r="113" spans="1:5" ht="12" customHeight="1">
      <c r="A113" s="15" t="s">
        <v>443</v>
      </c>
      <c r="B113" s="149" t="s">
        <v>361</v>
      </c>
      <c r="C113" s="314"/>
      <c r="D113" s="314"/>
      <c r="E113" s="314"/>
    </row>
    <row r="114" spans="1:5" ht="12" customHeight="1">
      <c r="A114" s="13" t="s">
        <v>447</v>
      </c>
      <c r="B114" s="10" t="s">
        <v>51</v>
      </c>
      <c r="C114" s="312"/>
      <c r="D114" s="312"/>
      <c r="E114" s="312"/>
    </row>
    <row r="115" spans="1:5" ht="12" customHeight="1">
      <c r="A115" s="13" t="s">
        <v>448</v>
      </c>
      <c r="B115" s="7" t="s">
        <v>450</v>
      </c>
      <c r="C115" s="312"/>
      <c r="D115" s="312"/>
      <c r="E115" s="312"/>
    </row>
    <row r="116" spans="1:5" ht="12" customHeight="1" thickBot="1">
      <c r="A116" s="17" t="s">
        <v>449</v>
      </c>
      <c r="B116" s="504" t="s">
        <v>451</v>
      </c>
      <c r="C116" s="318"/>
      <c r="D116" s="318"/>
      <c r="E116" s="318"/>
    </row>
    <row r="117" spans="1:5" ht="12" customHeight="1" thickBot="1">
      <c r="A117" s="501" t="s">
        <v>20</v>
      </c>
      <c r="B117" s="502" t="s">
        <v>362</v>
      </c>
      <c r="C117" s="503">
        <f>+C118+C120+C122</f>
        <v>0</v>
      </c>
      <c r="D117" s="503">
        <f>+D118+D120+D122</f>
        <v>0</v>
      </c>
      <c r="E117" s="503">
        <f>+E118+E120+E122</f>
        <v>0</v>
      </c>
    </row>
    <row r="118" spans="1:5" ht="12" customHeight="1">
      <c r="A118" s="14" t="s">
        <v>105</v>
      </c>
      <c r="B118" s="7" t="s">
        <v>231</v>
      </c>
      <c r="C118" s="313"/>
      <c r="D118" s="313"/>
      <c r="E118" s="313"/>
    </row>
    <row r="119" spans="1:5" ht="12" customHeight="1">
      <c r="A119" s="14" t="s">
        <v>106</v>
      </c>
      <c r="B119" s="11" t="s">
        <v>366</v>
      </c>
      <c r="C119" s="313"/>
      <c r="D119" s="313"/>
      <c r="E119" s="313"/>
    </row>
    <row r="120" spans="1:5" ht="12" customHeight="1">
      <c r="A120" s="14" t="s">
        <v>107</v>
      </c>
      <c r="B120" s="11" t="s">
        <v>186</v>
      </c>
      <c r="C120" s="312"/>
      <c r="D120" s="312"/>
      <c r="E120" s="312"/>
    </row>
    <row r="121" spans="1:5" ht="12" customHeight="1">
      <c r="A121" s="14" t="s">
        <v>108</v>
      </c>
      <c r="B121" s="11" t="s">
        <v>367</v>
      </c>
      <c r="C121" s="278"/>
      <c r="D121" s="278"/>
      <c r="E121" s="278"/>
    </row>
    <row r="122" spans="1:5" ht="12" customHeight="1">
      <c r="A122" s="14" t="s">
        <v>109</v>
      </c>
      <c r="B122" s="307" t="s">
        <v>581</v>
      </c>
      <c r="C122" s="278"/>
      <c r="D122" s="278"/>
      <c r="E122" s="278"/>
    </row>
    <row r="123" spans="1:5" ht="12" customHeight="1">
      <c r="A123" s="14" t="s">
        <v>117</v>
      </c>
      <c r="B123" s="306" t="s">
        <v>432</v>
      </c>
      <c r="C123" s="278"/>
      <c r="D123" s="278"/>
      <c r="E123" s="278"/>
    </row>
    <row r="124" spans="1:5" ht="12" customHeight="1">
      <c r="A124" s="14" t="s">
        <v>119</v>
      </c>
      <c r="B124" s="432" t="s">
        <v>372</v>
      </c>
      <c r="C124" s="278"/>
      <c r="D124" s="278"/>
      <c r="E124" s="278"/>
    </row>
    <row r="125" spans="1:5" ht="15.75">
      <c r="A125" s="14" t="s">
        <v>187</v>
      </c>
      <c r="B125" s="148" t="s">
        <v>355</v>
      </c>
      <c r="C125" s="278"/>
      <c r="D125" s="278"/>
      <c r="E125" s="278"/>
    </row>
    <row r="126" spans="1:5" ht="12" customHeight="1">
      <c r="A126" s="14" t="s">
        <v>188</v>
      </c>
      <c r="B126" s="148" t="s">
        <v>371</v>
      </c>
      <c r="C126" s="278"/>
      <c r="D126" s="278"/>
      <c r="E126" s="278"/>
    </row>
    <row r="127" spans="1:5" ht="12" customHeight="1">
      <c r="A127" s="14" t="s">
        <v>189</v>
      </c>
      <c r="B127" s="148" t="s">
        <v>370</v>
      </c>
      <c r="C127" s="278"/>
      <c r="D127" s="278"/>
      <c r="E127" s="278"/>
    </row>
    <row r="128" spans="1:5" ht="12" customHeight="1">
      <c r="A128" s="14" t="s">
        <v>363</v>
      </c>
      <c r="B128" s="148" t="s">
        <v>358</v>
      </c>
      <c r="C128" s="278"/>
      <c r="D128" s="278"/>
      <c r="E128" s="278"/>
    </row>
    <row r="129" spans="1:5" ht="12" customHeight="1">
      <c r="A129" s="14" t="s">
        <v>364</v>
      </c>
      <c r="B129" s="148" t="s">
        <v>369</v>
      </c>
      <c r="C129" s="278"/>
      <c r="D129" s="278"/>
      <c r="E129" s="278"/>
    </row>
    <row r="130" spans="1:5" ht="16.5" thickBot="1">
      <c r="A130" s="12" t="s">
        <v>365</v>
      </c>
      <c r="B130" s="148" t="s">
        <v>368</v>
      </c>
      <c r="C130" s="280"/>
      <c r="D130" s="280"/>
      <c r="E130" s="280"/>
    </row>
    <row r="131" spans="1:5" ht="12" customHeight="1" thickBot="1">
      <c r="A131" s="19" t="s">
        <v>21</v>
      </c>
      <c r="B131" s="129" t="s">
        <v>452</v>
      </c>
      <c r="C131" s="310">
        <f>+C96+C117</f>
        <v>0</v>
      </c>
      <c r="D131" s="310">
        <f>+D96+D117</f>
        <v>0</v>
      </c>
      <c r="E131" s="310">
        <f>+E96+E117</f>
        <v>0</v>
      </c>
    </row>
    <row r="132" spans="1:5" ht="12" customHeight="1" thickBot="1">
      <c r="A132" s="19" t="s">
        <v>22</v>
      </c>
      <c r="B132" s="129" t="s">
        <v>453</v>
      </c>
      <c r="C132" s="310">
        <f>+C133+C134+C135</f>
        <v>0</v>
      </c>
      <c r="D132" s="310">
        <f>+D133+D134+D135</f>
        <v>0</v>
      </c>
      <c r="E132" s="310">
        <f>+E133+E134+E135</f>
        <v>0</v>
      </c>
    </row>
    <row r="133" spans="1:5" ht="12" customHeight="1">
      <c r="A133" s="14" t="s">
        <v>270</v>
      </c>
      <c r="B133" s="11" t="s">
        <v>460</v>
      </c>
      <c r="C133" s="278"/>
      <c r="D133" s="278"/>
      <c r="E133" s="278"/>
    </row>
    <row r="134" spans="1:5" ht="12" customHeight="1">
      <c r="A134" s="14" t="s">
        <v>271</v>
      </c>
      <c r="B134" s="11" t="s">
        <v>461</v>
      </c>
      <c r="C134" s="278"/>
      <c r="D134" s="278"/>
      <c r="E134" s="278"/>
    </row>
    <row r="135" spans="1:5" ht="12" customHeight="1" thickBot="1">
      <c r="A135" s="12" t="s">
        <v>272</v>
      </c>
      <c r="B135" s="11" t="s">
        <v>462</v>
      </c>
      <c r="C135" s="278"/>
      <c r="D135" s="278"/>
      <c r="E135" s="278"/>
    </row>
    <row r="136" spans="1:5" ht="12" customHeight="1" thickBot="1">
      <c r="A136" s="19" t="s">
        <v>23</v>
      </c>
      <c r="B136" s="129" t="s">
        <v>454</v>
      </c>
      <c r="C136" s="310">
        <f>SUM(C137:C142)</f>
        <v>0</v>
      </c>
      <c r="D136" s="310">
        <f>SUM(D137:D142)</f>
        <v>0</v>
      </c>
      <c r="E136" s="310">
        <f>SUM(E137:E142)</f>
        <v>0</v>
      </c>
    </row>
    <row r="137" spans="1:5" ht="12" customHeight="1">
      <c r="A137" s="14" t="s">
        <v>92</v>
      </c>
      <c r="B137" s="8" t="s">
        <v>463</v>
      </c>
      <c r="C137" s="278"/>
      <c r="D137" s="278"/>
      <c r="E137" s="278"/>
    </row>
    <row r="138" spans="1:5" ht="12" customHeight="1">
      <c r="A138" s="14" t="s">
        <v>93</v>
      </c>
      <c r="B138" s="8" t="s">
        <v>455</v>
      </c>
      <c r="C138" s="278"/>
      <c r="D138" s="278"/>
      <c r="E138" s="278"/>
    </row>
    <row r="139" spans="1:5" ht="12" customHeight="1">
      <c r="A139" s="14" t="s">
        <v>94</v>
      </c>
      <c r="B139" s="8" t="s">
        <v>456</v>
      </c>
      <c r="C139" s="278"/>
      <c r="D139" s="278"/>
      <c r="E139" s="278"/>
    </row>
    <row r="140" spans="1:5" ht="12" customHeight="1">
      <c r="A140" s="14" t="s">
        <v>174</v>
      </c>
      <c r="B140" s="8" t="s">
        <v>457</v>
      </c>
      <c r="C140" s="278"/>
      <c r="D140" s="278"/>
      <c r="E140" s="278"/>
    </row>
    <row r="141" spans="1:5" ht="12" customHeight="1">
      <c r="A141" s="14" t="s">
        <v>175</v>
      </c>
      <c r="B141" s="8" t="s">
        <v>458</v>
      </c>
      <c r="C141" s="278"/>
      <c r="D141" s="278"/>
      <c r="E141" s="278"/>
    </row>
    <row r="142" spans="1:5" ht="12" customHeight="1" thickBot="1">
      <c r="A142" s="12" t="s">
        <v>176</v>
      </c>
      <c r="B142" s="8" t="s">
        <v>459</v>
      </c>
      <c r="C142" s="278"/>
      <c r="D142" s="278"/>
      <c r="E142" s="278"/>
    </row>
    <row r="143" spans="1:5" ht="12" customHeight="1" thickBot="1">
      <c r="A143" s="19" t="s">
        <v>24</v>
      </c>
      <c r="B143" s="129" t="s">
        <v>467</v>
      </c>
      <c r="C143" s="316">
        <f>+C144+C145+C146+C147</f>
        <v>0</v>
      </c>
      <c r="D143" s="316">
        <f>+D144+D145+D146+D147</f>
        <v>0</v>
      </c>
      <c r="E143" s="316">
        <f>+E144+E145+E146+E147</f>
        <v>0</v>
      </c>
    </row>
    <row r="144" spans="1:5" ht="12" customHeight="1">
      <c r="A144" s="14" t="s">
        <v>95</v>
      </c>
      <c r="B144" s="8" t="s">
        <v>373</v>
      </c>
      <c r="C144" s="278"/>
      <c r="D144" s="278"/>
      <c r="E144" s="278"/>
    </row>
    <row r="145" spans="1:5" ht="12" customHeight="1">
      <c r="A145" s="14" t="s">
        <v>96</v>
      </c>
      <c r="B145" s="8" t="s">
        <v>374</v>
      </c>
      <c r="C145" s="278"/>
      <c r="D145" s="278"/>
      <c r="E145" s="278"/>
    </row>
    <row r="146" spans="1:5" ht="12" customHeight="1">
      <c r="A146" s="14" t="s">
        <v>290</v>
      </c>
      <c r="B146" s="8" t="s">
        <v>468</v>
      </c>
      <c r="C146" s="278"/>
      <c r="D146" s="278"/>
      <c r="E146" s="278"/>
    </row>
    <row r="147" spans="1:5" ht="12" customHeight="1" thickBot="1">
      <c r="A147" s="12" t="s">
        <v>291</v>
      </c>
      <c r="B147" s="6" t="s">
        <v>393</v>
      </c>
      <c r="C147" s="278"/>
      <c r="D147" s="278"/>
      <c r="E147" s="278"/>
    </row>
    <row r="148" spans="1:5" ht="12" customHeight="1" thickBot="1">
      <c r="A148" s="19" t="s">
        <v>25</v>
      </c>
      <c r="B148" s="129" t="s">
        <v>469</v>
      </c>
      <c r="C148" s="319">
        <f>SUM(C149:C153)</f>
        <v>0</v>
      </c>
      <c r="D148" s="319">
        <f>SUM(D149:D153)</f>
        <v>0</v>
      </c>
      <c r="E148" s="319">
        <f>SUM(E149:E153)</f>
        <v>0</v>
      </c>
    </row>
    <row r="149" spans="1:5" ht="12" customHeight="1">
      <c r="A149" s="14" t="s">
        <v>97</v>
      </c>
      <c r="B149" s="8" t="s">
        <v>464</v>
      </c>
      <c r="C149" s="278"/>
      <c r="D149" s="278"/>
      <c r="E149" s="278"/>
    </row>
    <row r="150" spans="1:5" ht="12" customHeight="1">
      <c r="A150" s="14" t="s">
        <v>98</v>
      </c>
      <c r="B150" s="8" t="s">
        <v>471</v>
      </c>
      <c r="C150" s="278"/>
      <c r="D150" s="278"/>
      <c r="E150" s="278"/>
    </row>
    <row r="151" spans="1:5" ht="12" customHeight="1">
      <c r="A151" s="14" t="s">
        <v>302</v>
      </c>
      <c r="B151" s="8" t="s">
        <v>466</v>
      </c>
      <c r="C151" s="278"/>
      <c r="D151" s="278"/>
      <c r="E151" s="278"/>
    </row>
    <row r="152" spans="1:5" ht="12" customHeight="1">
      <c r="A152" s="14" t="s">
        <v>303</v>
      </c>
      <c r="B152" s="8" t="s">
        <v>472</v>
      </c>
      <c r="C152" s="278"/>
      <c r="D152" s="278"/>
      <c r="E152" s="278"/>
    </row>
    <row r="153" spans="1:5" ht="12" customHeight="1" thickBot="1">
      <c r="A153" s="14" t="s">
        <v>470</v>
      </c>
      <c r="B153" s="8" t="s">
        <v>473</v>
      </c>
      <c r="C153" s="278"/>
      <c r="D153" s="278"/>
      <c r="E153" s="278"/>
    </row>
    <row r="154" spans="1:5" ht="12" customHeight="1" thickBot="1">
      <c r="A154" s="19" t="s">
        <v>26</v>
      </c>
      <c r="B154" s="129" t="s">
        <v>474</v>
      </c>
      <c r="C154" s="505"/>
      <c r="D154" s="505"/>
      <c r="E154" s="505"/>
    </row>
    <row r="155" spans="1:5" ht="12" customHeight="1" thickBot="1">
      <c r="A155" s="19" t="s">
        <v>27</v>
      </c>
      <c r="B155" s="129" t="s">
        <v>475</v>
      </c>
      <c r="C155" s="505"/>
      <c r="D155" s="505"/>
      <c r="E155" s="505"/>
    </row>
    <row r="156" spans="1:9" ht="15" customHeight="1" thickBot="1">
      <c r="A156" s="19" t="s">
        <v>28</v>
      </c>
      <c r="B156" s="129" t="s">
        <v>477</v>
      </c>
      <c r="C156" s="446">
        <f>+C132+C136+C143+C148+C154+C155</f>
        <v>0</v>
      </c>
      <c r="D156" s="446">
        <f>+D132+D136+D143+D148+D154+D155</f>
        <v>0</v>
      </c>
      <c r="E156" s="446">
        <f>+E132+E136+E143+E148+E154+E155</f>
        <v>0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399" t="s">
        <v>476</v>
      </c>
      <c r="C157" s="446">
        <f>+C131+C156</f>
        <v>0</v>
      </c>
      <c r="D157" s="446">
        <f>+D131+D156</f>
        <v>0</v>
      </c>
      <c r="E157" s="446">
        <f>+E131+E156</f>
        <v>0</v>
      </c>
    </row>
    <row r="158" ht="7.5" customHeight="1"/>
    <row r="159" spans="1:3" ht="15.75">
      <c r="A159" s="649" t="s">
        <v>375</v>
      </c>
      <c r="B159" s="649"/>
      <c r="C159" s="649"/>
    </row>
    <row r="160" spans="1:5" ht="15" customHeight="1" thickBot="1">
      <c r="A160" s="642" t="s">
        <v>153</v>
      </c>
      <c r="B160" s="642"/>
      <c r="C160" s="644" t="str">
        <f>C93</f>
        <v>Forintban!</v>
      </c>
      <c r="D160" s="644"/>
      <c r="E160" s="644"/>
    </row>
    <row r="161" spans="1:5" ht="13.5" customHeight="1" thickBot="1">
      <c r="A161" s="19">
        <v>1</v>
      </c>
      <c r="B161" s="26" t="s">
        <v>478</v>
      </c>
      <c r="C161" s="310">
        <f>+C65-C131</f>
        <v>10000</v>
      </c>
      <c r="D161" s="310">
        <f>+D65-D131</f>
        <v>0</v>
      </c>
      <c r="E161" s="310">
        <f>+E65-E131</f>
        <v>10000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0</v>
      </c>
      <c r="D162" s="310">
        <f>+D89-D156</f>
        <v>0</v>
      </c>
      <c r="E162" s="310">
        <f>+E89-E156</f>
        <v>0</v>
      </c>
    </row>
  </sheetData>
  <sheetProtection/>
  <mergeCells count="13">
    <mergeCell ref="C5:E5"/>
    <mergeCell ref="A1:B1"/>
    <mergeCell ref="C1:E1"/>
    <mergeCell ref="A2:E2"/>
    <mergeCell ref="A3:E3"/>
    <mergeCell ref="A5:B5"/>
    <mergeCell ref="A4:E4"/>
    <mergeCell ref="A93:B93"/>
    <mergeCell ref="A159:C159"/>
    <mergeCell ref="A160:B160"/>
    <mergeCell ref="C160:E160"/>
    <mergeCell ref="C93:E93"/>
    <mergeCell ref="A92:E92"/>
  </mergeCells>
  <printOptions horizontalCentered="1"/>
  <pageMargins left="0.7874015748031497" right="0.7874015748031497" top="0.5905511811023623" bottom="0.5905511811023623" header="0.5905511811023623" footer="0.5905511811023623"/>
  <pageSetup fitToHeight="2" horizontalDpi="600" verticalDpi="600" orientation="portrait" paperSize="9" scale="58" r:id="rId1"/>
  <headerFooter alignWithMargins="0">
    <oddHeader>&amp;C&amp;"Times New Roman CE,Félkövér"&amp;12
</oddHeader>
  </headerFooter>
  <rowBreaks count="1" manualBreakCount="1">
    <brk id="9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view="pageBreakPreview" zoomScaleSheetLayoutView="100" workbookViewId="0" topLeftCell="A1">
      <selection activeCell="I14" sqref="I14"/>
    </sheetView>
  </sheetViews>
  <sheetFormatPr defaultColWidth="9.00390625" defaultRowHeight="12.75"/>
  <cols>
    <col min="1" max="1" width="6.875" style="56" customWidth="1"/>
    <col min="2" max="2" width="53.375" style="196" customWidth="1"/>
    <col min="3" max="3" width="14.375" style="56" customWidth="1"/>
    <col min="4" max="4" width="11.875" style="56" customWidth="1"/>
    <col min="5" max="5" width="14.875" style="56" customWidth="1"/>
    <col min="6" max="6" width="55.125" style="56" customWidth="1"/>
    <col min="7" max="7" width="16.375" style="56" customWidth="1"/>
    <col min="8" max="8" width="12.50390625" style="56" customWidth="1"/>
    <col min="9" max="9" width="16.375" style="56" customWidth="1"/>
    <col min="10" max="16384" width="9.375" style="56" customWidth="1"/>
  </cols>
  <sheetData>
    <row r="1" spans="2:9" s="635" customFormat="1" ht="13.5">
      <c r="B1" s="636"/>
      <c r="G1" s="654" t="s">
        <v>618</v>
      </c>
      <c r="H1" s="654"/>
      <c r="I1" s="654"/>
    </row>
    <row r="2" spans="2:9" ht="39.75" customHeight="1">
      <c r="B2" s="332" t="s">
        <v>157</v>
      </c>
      <c r="C2" s="333"/>
      <c r="D2" s="333"/>
      <c r="E2" s="333"/>
      <c r="F2" s="333"/>
      <c r="G2" s="333"/>
      <c r="H2" s="333"/>
      <c r="I2" s="333"/>
    </row>
    <row r="3" spans="2:9" ht="19.5" customHeight="1">
      <c r="B3" s="332"/>
      <c r="C3" s="333"/>
      <c r="D3" s="333"/>
      <c r="E3" s="333"/>
      <c r="F3" s="333"/>
      <c r="G3" s="333"/>
      <c r="H3" s="333"/>
      <c r="I3" s="333"/>
    </row>
    <row r="4" spans="7:9" ht="14.25" thickBot="1">
      <c r="G4" s="653" t="str">
        <f>'1.3.sz.mell'!C5</f>
        <v>Forintban!</v>
      </c>
      <c r="H4" s="653"/>
      <c r="I4" s="653"/>
    </row>
    <row r="5" spans="1:9" ht="18" customHeight="1" thickBot="1">
      <c r="A5" s="650" t="s">
        <v>70</v>
      </c>
      <c r="B5" s="334" t="s">
        <v>57</v>
      </c>
      <c r="C5" s="335"/>
      <c r="D5" s="615"/>
      <c r="E5" s="615"/>
      <c r="F5" s="334" t="s">
        <v>58</v>
      </c>
      <c r="G5" s="336"/>
      <c r="H5" s="622"/>
      <c r="I5" s="623"/>
    </row>
    <row r="6" spans="1:9" s="337" customFormat="1" ht="35.25" customHeight="1" thickBot="1">
      <c r="A6" s="651"/>
      <c r="B6" s="197" t="s">
        <v>62</v>
      </c>
      <c r="C6" s="198" t="str">
        <f>+'1.sz.mell '!C6</f>
        <v>2019  évi előirányzat</v>
      </c>
      <c r="D6" s="198" t="str">
        <f>'1.sz.mell '!D6</f>
        <v>3. sz módosítás</v>
      </c>
      <c r="E6" s="198" t="str">
        <f>+'1.sz.mell '!E6</f>
        <v>2. sz módosítás utáni</v>
      </c>
      <c r="F6" s="197" t="s">
        <v>62</v>
      </c>
      <c r="G6" s="53" t="str">
        <f>+C6</f>
        <v>2019  évi előirányzat</v>
      </c>
      <c r="H6" s="53" t="str">
        <f>+D6</f>
        <v>3. sz módosítás</v>
      </c>
      <c r="I6" s="53" t="str">
        <f>+E6</f>
        <v>2. sz módosítás utáni</v>
      </c>
    </row>
    <row r="7" spans="1:9" s="342" customFormat="1" ht="12" customHeight="1" thickBot="1">
      <c r="A7" s="338"/>
      <c r="B7" s="339" t="s">
        <v>497</v>
      </c>
      <c r="C7" s="340" t="s">
        <v>498</v>
      </c>
      <c r="D7" s="616" t="s">
        <v>499</v>
      </c>
      <c r="E7" s="616" t="s">
        <v>501</v>
      </c>
      <c r="F7" s="339" t="s">
        <v>500</v>
      </c>
      <c r="G7" s="341" t="s">
        <v>502</v>
      </c>
      <c r="H7" s="341" t="s">
        <v>503</v>
      </c>
      <c r="I7" s="341" t="s">
        <v>504</v>
      </c>
    </row>
    <row r="8" spans="1:9" ht="12.75" customHeight="1">
      <c r="A8" s="343" t="s">
        <v>19</v>
      </c>
      <c r="B8" s="344" t="s">
        <v>376</v>
      </c>
      <c r="C8" s="321">
        <f>'1.sz.mell '!C8</f>
        <v>26899140</v>
      </c>
      <c r="D8" s="321">
        <f>'1.sz.mell '!D8</f>
        <v>1156450</v>
      </c>
      <c r="E8" s="321">
        <f>'1.sz.mell '!E8</f>
        <v>28055590</v>
      </c>
      <c r="F8" s="344" t="s">
        <v>63</v>
      </c>
      <c r="G8" s="327">
        <f>'1.sz.mell '!C97</f>
        <v>11624668</v>
      </c>
      <c r="H8" s="327">
        <f>'1.sz.mell '!D97</f>
        <v>5620633</v>
      </c>
      <c r="I8" s="327">
        <f>'1.sz.mell '!E97</f>
        <v>17245301</v>
      </c>
    </row>
    <row r="9" spans="1:9" ht="12.75" customHeight="1">
      <c r="A9" s="345" t="s">
        <v>20</v>
      </c>
      <c r="B9" s="346" t="s">
        <v>377</v>
      </c>
      <c r="C9" s="322">
        <f>'1.sz.mell '!C15</f>
        <v>4512188</v>
      </c>
      <c r="D9" s="322">
        <f>'1.sz.mell '!D15</f>
        <v>6682603</v>
      </c>
      <c r="E9" s="322">
        <f>'1.sz.mell '!E15</f>
        <v>11194791</v>
      </c>
      <c r="F9" s="346" t="s">
        <v>182</v>
      </c>
      <c r="G9" s="327">
        <f>'1.sz.mell '!C98</f>
        <v>2231810</v>
      </c>
      <c r="H9" s="327">
        <f>'1.sz.mell '!D98</f>
        <v>625825</v>
      </c>
      <c r="I9" s="327">
        <f>'1.sz.mell '!E98</f>
        <v>2857635</v>
      </c>
    </row>
    <row r="10" spans="1:9" ht="12.75" customHeight="1">
      <c r="A10" s="345" t="s">
        <v>21</v>
      </c>
      <c r="B10" s="346" t="s">
        <v>398</v>
      </c>
      <c r="C10" s="322">
        <f>'1.sz.mell '!C21</f>
        <v>3170000</v>
      </c>
      <c r="D10" s="322">
        <f>'1.sz.mell '!D21</f>
        <v>1018228</v>
      </c>
      <c r="E10" s="322">
        <f>'1.sz.mell '!E21</f>
        <v>4188228</v>
      </c>
      <c r="F10" s="346" t="s">
        <v>236</v>
      </c>
      <c r="G10" s="327">
        <f>'1.sz.mell '!C99</f>
        <v>27911898</v>
      </c>
      <c r="H10" s="327">
        <f>'1.sz.mell '!D99</f>
        <v>2530804</v>
      </c>
      <c r="I10" s="327">
        <f>'1.sz.mell '!E99</f>
        <v>30442702</v>
      </c>
    </row>
    <row r="11" spans="1:9" ht="12.75" customHeight="1">
      <c r="A11" s="345" t="s">
        <v>22</v>
      </c>
      <c r="B11" s="346" t="s">
        <v>173</v>
      </c>
      <c r="C11" s="322">
        <f>'1.sz.mell '!C29</f>
        <v>6460000</v>
      </c>
      <c r="D11" s="322">
        <f>'1.sz.mell '!D29</f>
        <v>0</v>
      </c>
      <c r="E11" s="322">
        <f>'1.sz.mell '!E29</f>
        <v>6460000</v>
      </c>
      <c r="F11" s="346" t="s">
        <v>183</v>
      </c>
      <c r="G11" s="327">
        <f>'1.sz.mell '!C100</f>
        <v>4600000</v>
      </c>
      <c r="H11" s="327">
        <f>'1.sz.mell '!D100</f>
        <v>84000</v>
      </c>
      <c r="I11" s="327">
        <f>'1.sz.mell '!E100</f>
        <v>4684000</v>
      </c>
    </row>
    <row r="12" spans="1:9" ht="12.75" customHeight="1">
      <c r="A12" s="345" t="s">
        <v>23</v>
      </c>
      <c r="B12" s="347" t="s">
        <v>425</v>
      </c>
      <c r="C12" s="323">
        <f>'1.sz.mell '!C37</f>
        <v>6045005</v>
      </c>
      <c r="D12" s="323">
        <f>'1.sz.mell '!D37</f>
        <v>50000</v>
      </c>
      <c r="E12" s="323">
        <f>'1.sz.mell '!E37</f>
        <v>6095005</v>
      </c>
      <c r="F12" s="346" t="s">
        <v>184</v>
      </c>
      <c r="G12" s="327">
        <f>'1.sz.mell '!C101</f>
        <v>4420806</v>
      </c>
      <c r="H12" s="327">
        <f>'1.sz.mell '!D101</f>
        <v>1833521</v>
      </c>
      <c r="I12" s="327">
        <f>'1.sz.mell '!E101</f>
        <v>6254327</v>
      </c>
    </row>
    <row r="13" spans="1:9" ht="12.75" customHeight="1">
      <c r="A13" s="345" t="s">
        <v>24</v>
      </c>
      <c r="B13" s="346" t="s">
        <v>378</v>
      </c>
      <c r="C13" s="323">
        <f>'1.sz.mell '!C55</f>
        <v>507200</v>
      </c>
      <c r="D13" s="323">
        <f>'1.sz.mell '!D55</f>
        <v>40000</v>
      </c>
      <c r="E13" s="323">
        <f>'1.sz.mell '!E55</f>
        <v>547200</v>
      </c>
      <c r="F13" s="346" t="s">
        <v>51</v>
      </c>
      <c r="G13" s="328">
        <f>'1.sz.mell '!C114</f>
        <v>25663935</v>
      </c>
      <c r="H13" s="328">
        <f>'1.sz.mell '!D114</f>
        <v>-3415837</v>
      </c>
      <c r="I13" s="328">
        <f>'1.sz.mell '!E115+'1.sz.mell '!E116</f>
        <v>22248098</v>
      </c>
    </row>
    <row r="14" spans="1:9" ht="12.75" customHeight="1">
      <c r="A14" s="345" t="s">
        <v>25</v>
      </c>
      <c r="B14" s="346" t="s">
        <v>485</v>
      </c>
      <c r="C14" s="323">
        <f>'1.sz.mell '!C64</f>
        <v>0</v>
      </c>
      <c r="D14" s="323">
        <f>'1.sz.mell '!D64</f>
        <v>0</v>
      </c>
      <c r="E14" s="323">
        <f>'1.sz.mell '!E64</f>
        <v>0</v>
      </c>
      <c r="F14" s="46"/>
      <c r="G14" s="328"/>
      <c r="H14" s="328"/>
      <c r="I14" s="328"/>
    </row>
    <row r="15" spans="1:9" ht="12.75" customHeight="1">
      <c r="A15" s="345" t="s">
        <v>26</v>
      </c>
      <c r="B15" s="46"/>
      <c r="C15" s="323"/>
      <c r="D15" s="323"/>
      <c r="E15" s="323"/>
      <c r="F15" s="46"/>
      <c r="G15" s="328"/>
      <c r="H15" s="328"/>
      <c r="I15" s="328"/>
    </row>
    <row r="16" spans="1:9" ht="12.75" customHeight="1">
      <c r="A16" s="345" t="s">
        <v>27</v>
      </c>
      <c r="B16" s="449"/>
      <c r="C16" s="323"/>
      <c r="D16" s="323"/>
      <c r="E16" s="323"/>
      <c r="F16" s="46"/>
      <c r="G16" s="328"/>
      <c r="H16" s="328"/>
      <c r="I16" s="328"/>
    </row>
    <row r="17" spans="1:9" ht="12.75" customHeight="1">
      <c r="A17" s="345" t="s">
        <v>28</v>
      </c>
      <c r="B17" s="46"/>
      <c r="C17" s="323"/>
      <c r="D17" s="323"/>
      <c r="E17" s="323"/>
      <c r="F17" s="46"/>
      <c r="G17" s="328"/>
      <c r="H17" s="328"/>
      <c r="I17" s="328"/>
    </row>
    <row r="18" spans="1:9" ht="12.75" customHeight="1">
      <c r="A18" s="345" t="s">
        <v>29</v>
      </c>
      <c r="B18" s="46"/>
      <c r="C18" s="322"/>
      <c r="D18" s="322"/>
      <c r="E18" s="322"/>
      <c r="F18" s="46"/>
      <c r="G18" s="328"/>
      <c r="H18" s="328"/>
      <c r="I18" s="328"/>
    </row>
    <row r="19" spans="1:9" ht="12.75" customHeight="1" thickBot="1">
      <c r="A19" s="345" t="s">
        <v>30</v>
      </c>
      <c r="B19" s="58"/>
      <c r="C19" s="324"/>
      <c r="D19" s="324"/>
      <c r="E19" s="324"/>
      <c r="F19" s="46"/>
      <c r="G19" s="329"/>
      <c r="H19" s="329"/>
      <c r="I19" s="329"/>
    </row>
    <row r="20" spans="1:9" ht="15.75" customHeight="1" thickBot="1">
      <c r="A20" s="348" t="s">
        <v>31</v>
      </c>
      <c r="B20" s="131" t="s">
        <v>486</v>
      </c>
      <c r="C20" s="325">
        <f>C8+C9+C11+C12+C13</f>
        <v>44423533</v>
      </c>
      <c r="D20" s="325">
        <f>D8+D9+D11+D12+D13</f>
        <v>7929053</v>
      </c>
      <c r="E20" s="325">
        <f>E8+E9+E11+E12+E13</f>
        <v>52352586</v>
      </c>
      <c r="F20" s="131" t="s">
        <v>384</v>
      </c>
      <c r="G20" s="330">
        <f>SUM(G8:G19)</f>
        <v>76453117</v>
      </c>
      <c r="H20" s="330">
        <f>SUM(H8:H19)</f>
        <v>7278946</v>
      </c>
      <c r="I20" s="330">
        <f>SUM(I8:I19)</f>
        <v>83732063</v>
      </c>
    </row>
    <row r="21" spans="1:9" ht="12.75" customHeight="1">
      <c r="A21" s="349" t="s">
        <v>32</v>
      </c>
      <c r="B21" s="350" t="s">
        <v>381</v>
      </c>
      <c r="C21" s="507">
        <f>+C22+C23+C24+C25</f>
        <v>90431747</v>
      </c>
      <c r="D21" s="507">
        <f>+D22+D23+D24+D25</f>
        <v>0</v>
      </c>
      <c r="E21" s="507">
        <f>+E22+E23+E24+E25</f>
        <v>90431747</v>
      </c>
      <c r="F21" s="351" t="s">
        <v>190</v>
      </c>
      <c r="G21" s="331"/>
      <c r="H21" s="331"/>
      <c r="I21" s="331"/>
    </row>
    <row r="22" spans="1:9" ht="12.75" customHeight="1">
      <c r="A22" s="352" t="s">
        <v>33</v>
      </c>
      <c r="B22" s="351" t="s">
        <v>229</v>
      </c>
      <c r="C22" s="81">
        <f>'1.sz.mell '!C75</f>
        <v>90431747</v>
      </c>
      <c r="D22" s="81">
        <f>'1.sz.mell '!D75</f>
        <v>0</v>
      </c>
      <c r="E22" s="81">
        <f>'1.sz.mell '!E75</f>
        <v>90431747</v>
      </c>
      <c r="F22" s="351" t="s">
        <v>383</v>
      </c>
      <c r="G22" s="82"/>
      <c r="H22" s="82"/>
      <c r="I22" s="82"/>
    </row>
    <row r="23" spans="1:9" ht="12.75" customHeight="1">
      <c r="A23" s="352" t="s">
        <v>34</v>
      </c>
      <c r="B23" s="351" t="s">
        <v>230</v>
      </c>
      <c r="C23" s="81"/>
      <c r="D23" s="81"/>
      <c r="E23" s="81"/>
      <c r="F23" s="351" t="s">
        <v>155</v>
      </c>
      <c r="G23" s="82"/>
      <c r="H23" s="82"/>
      <c r="I23" s="82"/>
    </row>
    <row r="24" spans="1:9" ht="12.75" customHeight="1">
      <c r="A24" s="352" t="s">
        <v>35</v>
      </c>
      <c r="B24" s="351" t="s">
        <v>234</v>
      </c>
      <c r="C24" s="81"/>
      <c r="D24" s="81"/>
      <c r="E24" s="81"/>
      <c r="F24" s="351" t="s">
        <v>156</v>
      </c>
      <c r="G24" s="82"/>
      <c r="H24" s="82"/>
      <c r="I24" s="82"/>
    </row>
    <row r="25" spans="1:9" ht="12.75" customHeight="1">
      <c r="A25" s="352" t="s">
        <v>36</v>
      </c>
      <c r="B25" s="351" t="s">
        <v>235</v>
      </c>
      <c r="C25" s="81"/>
      <c r="D25" s="81"/>
      <c r="E25" s="81"/>
      <c r="F25" s="350" t="s">
        <v>237</v>
      </c>
      <c r="G25" s="82">
        <f>'1.sz.mell '!C143</f>
        <v>1075926</v>
      </c>
      <c r="H25" s="82">
        <f>'1.sz.mell '!D143</f>
        <v>0</v>
      </c>
      <c r="I25" s="82">
        <f>'1.sz.mell '!E143</f>
        <v>1075926</v>
      </c>
    </row>
    <row r="26" spans="1:9" ht="12.75" customHeight="1">
      <c r="A26" s="352" t="s">
        <v>37</v>
      </c>
      <c r="B26" s="351" t="s">
        <v>382</v>
      </c>
      <c r="C26" s="353">
        <f>+C27+C28</f>
        <v>0</v>
      </c>
      <c r="D26" s="353">
        <f>+D27+D28</f>
        <v>0</v>
      </c>
      <c r="E26" s="353">
        <f>+E27+E28</f>
        <v>0</v>
      </c>
      <c r="F26" s="351" t="s">
        <v>191</v>
      </c>
      <c r="G26" s="82"/>
      <c r="H26" s="82"/>
      <c r="I26" s="82"/>
    </row>
    <row r="27" spans="1:9" ht="12.75" customHeight="1">
      <c r="A27" s="349" t="s">
        <v>38</v>
      </c>
      <c r="B27" s="350" t="s">
        <v>379</v>
      </c>
      <c r="C27" s="326"/>
      <c r="D27" s="326"/>
      <c r="E27" s="326"/>
      <c r="F27" s="344" t="s">
        <v>468</v>
      </c>
      <c r="G27" s="331"/>
      <c r="H27" s="331"/>
      <c r="I27" s="331"/>
    </row>
    <row r="28" spans="1:9" ht="12.75" customHeight="1">
      <c r="A28" s="352" t="s">
        <v>39</v>
      </c>
      <c r="B28" s="351" t="s">
        <v>380</v>
      </c>
      <c r="C28" s="81"/>
      <c r="D28" s="81"/>
      <c r="E28" s="81"/>
      <c r="F28" s="346" t="s">
        <v>474</v>
      </c>
      <c r="G28" s="82"/>
      <c r="H28" s="82"/>
      <c r="I28" s="82"/>
    </row>
    <row r="29" spans="1:9" ht="12.75" customHeight="1">
      <c r="A29" s="345" t="s">
        <v>40</v>
      </c>
      <c r="B29" s="351" t="s">
        <v>479</v>
      </c>
      <c r="C29" s="81"/>
      <c r="D29" s="81"/>
      <c r="E29" s="81"/>
      <c r="F29" s="346" t="s">
        <v>475</v>
      </c>
      <c r="G29" s="82"/>
      <c r="H29" s="82"/>
      <c r="I29" s="82"/>
    </row>
    <row r="30" spans="1:9" ht="12.75" customHeight="1" thickBot="1">
      <c r="A30" s="413" t="s">
        <v>41</v>
      </c>
      <c r="B30" s="350" t="s">
        <v>337</v>
      </c>
      <c r="C30" s="326"/>
      <c r="D30" s="326"/>
      <c r="E30" s="326"/>
      <c r="F30" s="451"/>
      <c r="G30" s="331"/>
      <c r="H30" s="331"/>
      <c r="I30" s="331"/>
    </row>
    <row r="31" spans="1:9" ht="15.75" customHeight="1" thickBot="1">
      <c r="A31" s="348" t="s">
        <v>42</v>
      </c>
      <c r="B31" s="131" t="s">
        <v>487</v>
      </c>
      <c r="C31" s="325">
        <f>+C21+C26+C29+C30</f>
        <v>90431747</v>
      </c>
      <c r="D31" s="325">
        <f>+D21+D26+D29+D30</f>
        <v>0</v>
      </c>
      <c r="E31" s="325">
        <f>+E21+E26+E29+E30</f>
        <v>90431747</v>
      </c>
      <c r="F31" s="131" t="s">
        <v>489</v>
      </c>
      <c r="G31" s="330">
        <f>SUM(G21:G30)</f>
        <v>1075926</v>
      </c>
      <c r="H31" s="330">
        <f>SUM(H21:H30)</f>
        <v>0</v>
      </c>
      <c r="I31" s="330">
        <f>SUM(I21:I30)</f>
        <v>1075926</v>
      </c>
    </row>
    <row r="32" spans="1:9" ht="13.5" thickBot="1">
      <c r="A32" s="348" t="s">
        <v>43</v>
      </c>
      <c r="B32" s="354" t="s">
        <v>488</v>
      </c>
      <c r="C32" s="355">
        <f>+C20+C31</f>
        <v>134855280</v>
      </c>
      <c r="D32" s="355">
        <f>+D20+D31</f>
        <v>7929053</v>
      </c>
      <c r="E32" s="355">
        <f>+E20+E31</f>
        <v>142784333</v>
      </c>
      <c r="F32" s="354" t="s">
        <v>490</v>
      </c>
      <c r="G32" s="355">
        <f>+G20+G31</f>
        <v>77529043</v>
      </c>
      <c r="H32" s="355">
        <f>+H20+H31</f>
        <v>7278946</v>
      </c>
      <c r="I32" s="355">
        <f>+I20+I31</f>
        <v>84807989</v>
      </c>
    </row>
    <row r="33" spans="1:9" ht="13.5" thickBot="1">
      <c r="A33" s="348" t="s">
        <v>44</v>
      </c>
      <c r="B33" s="354" t="s">
        <v>168</v>
      </c>
      <c r="C33" s="355">
        <f>IF(C20-G20&lt;0,G20-C20,"-")</f>
        <v>32029584</v>
      </c>
      <c r="D33" s="355" t="str">
        <f>IF(D20-H20&lt;0,H20-D20,"-")</f>
        <v>-</v>
      </c>
      <c r="E33" s="355">
        <f>IF(E20-I20&lt;0,I20-E20,"-")</f>
        <v>31379477</v>
      </c>
      <c r="F33" s="354" t="s">
        <v>169</v>
      </c>
      <c r="G33" s="355" t="str">
        <f>IF(C20-G20&gt;0,C20-G20,"-")</f>
        <v>-</v>
      </c>
      <c r="H33" s="355">
        <f>IF(D20-H20&gt;0,D20-H20,"-")</f>
        <v>650107</v>
      </c>
      <c r="I33" s="355" t="str">
        <f>IF(E20-I20&gt;0,E20-I20,"-")</f>
        <v>-</v>
      </c>
    </row>
    <row r="34" spans="1:9" ht="13.5" thickBot="1">
      <c r="A34" s="348" t="s">
        <v>45</v>
      </c>
      <c r="B34" s="354" t="s">
        <v>572</v>
      </c>
      <c r="C34" s="355" t="str">
        <f>IF(C32-G32&lt;0,G32-C32,"-")</f>
        <v>-</v>
      </c>
      <c r="D34" s="355" t="str">
        <f>IF(D32-H32&lt;0,H32-D32,"-")</f>
        <v>-</v>
      </c>
      <c r="E34" s="355" t="str">
        <f>IF(E32-I32&lt;0,I32-E32,"-")</f>
        <v>-</v>
      </c>
      <c r="F34" s="354" t="s">
        <v>573</v>
      </c>
      <c r="G34" s="355">
        <f>IF(C32-G32&gt;0,C32-G32,"-")</f>
        <v>57326237</v>
      </c>
      <c r="H34" s="355">
        <f>IF(D32-H32&gt;0,D32-H32,"-")</f>
        <v>650107</v>
      </c>
      <c r="I34" s="355">
        <f>IF(E32-I32&gt;0,E32-I32,"-")</f>
        <v>57976344</v>
      </c>
    </row>
    <row r="35" spans="2:6" ht="18.75">
      <c r="B35" s="652"/>
      <c r="C35" s="652"/>
      <c r="D35" s="652"/>
      <c r="E35" s="652"/>
      <c r="F35" s="652"/>
    </row>
  </sheetData>
  <sheetProtection/>
  <mergeCells count="4">
    <mergeCell ref="A5:A6"/>
    <mergeCell ref="B35:F35"/>
    <mergeCell ref="G4:I4"/>
    <mergeCell ref="G1:I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7" r:id="rId1"/>
  <headerFooter alignWithMargins="0">
    <oddHeader xml:space="preserve">&amp;R&amp;"Times New Roman CE,Félkövér dőlt"&amp;11 </oddHeader>
    <oddFooter>&amp;CMódosította az 9/2019 (IX.24.) sz. önkormányzati rendelet, hatályos 2019 szeptember 25-től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BreakPreview" zoomScale="115" zoomScaleNormal="89" zoomScaleSheetLayoutView="115" workbookViewId="0" topLeftCell="A4">
      <selection activeCell="E8" sqref="E8"/>
    </sheetView>
  </sheetViews>
  <sheetFormatPr defaultColWidth="9.00390625" defaultRowHeight="12.75"/>
  <cols>
    <col min="1" max="1" width="6.875" style="56" customWidth="1"/>
    <col min="2" max="2" width="55.125" style="196" customWidth="1"/>
    <col min="3" max="5" width="16.375" style="56" customWidth="1"/>
    <col min="6" max="6" width="55.125" style="56" customWidth="1"/>
    <col min="7" max="9" width="16.375" style="56" customWidth="1"/>
    <col min="10" max="10" width="4.875" style="56" customWidth="1"/>
    <col min="11" max="16384" width="9.375" style="56" customWidth="1"/>
  </cols>
  <sheetData>
    <row r="1" spans="6:9" ht="13.5">
      <c r="F1" s="654" t="s">
        <v>632</v>
      </c>
      <c r="G1" s="654"/>
      <c r="H1" s="654"/>
      <c r="I1" s="654"/>
    </row>
    <row r="2" spans="1:10" ht="45" customHeight="1">
      <c r="A2" s="658" t="s">
        <v>158</v>
      </c>
      <c r="B2" s="658"/>
      <c r="C2" s="658"/>
      <c r="D2" s="658"/>
      <c r="E2" s="658"/>
      <c r="F2" s="658"/>
      <c r="G2" s="658"/>
      <c r="H2" s="658"/>
      <c r="I2" s="658"/>
      <c r="J2" s="657"/>
    </row>
    <row r="3" spans="1:10" ht="20.25" customHeight="1">
      <c r="A3" s="618"/>
      <c r="B3" s="618"/>
      <c r="C3" s="618"/>
      <c r="D3" s="618"/>
      <c r="E3" s="618"/>
      <c r="F3" s="618"/>
      <c r="G3" s="618"/>
      <c r="H3" s="618"/>
      <c r="I3" s="618"/>
      <c r="J3" s="657"/>
    </row>
    <row r="4" spans="7:10" ht="14.25" thickBot="1">
      <c r="G4" s="653" t="str">
        <f>'2.1.sz.mell'!G4</f>
        <v>Forintban!</v>
      </c>
      <c r="H4" s="653"/>
      <c r="I4" s="653"/>
      <c r="J4" s="657"/>
    </row>
    <row r="5" spans="1:10" ht="13.5" thickBot="1">
      <c r="A5" s="655" t="s">
        <v>70</v>
      </c>
      <c r="B5" s="334" t="s">
        <v>57</v>
      </c>
      <c r="C5" s="335"/>
      <c r="D5" s="615"/>
      <c r="E5" s="615"/>
      <c r="F5" s="334" t="s">
        <v>58</v>
      </c>
      <c r="G5" s="624"/>
      <c r="H5" s="617"/>
      <c r="I5" s="617"/>
      <c r="J5" s="657"/>
    </row>
    <row r="6" spans="1:10" s="337" customFormat="1" ht="24.75" thickBot="1">
      <c r="A6" s="656"/>
      <c r="B6" s="197" t="s">
        <v>62</v>
      </c>
      <c r="C6" s="198" t="str">
        <f>+'2.1.sz.mell'!C6</f>
        <v>2019  évi előirányzat</v>
      </c>
      <c r="D6" s="198" t="str">
        <f>+'2.1.sz.mell'!D6</f>
        <v>3. sz módosítás</v>
      </c>
      <c r="E6" s="198" t="str">
        <f>+'2.1.sz.mell'!E6</f>
        <v>2. sz módosítás utáni</v>
      </c>
      <c r="F6" s="197" t="s">
        <v>62</v>
      </c>
      <c r="G6" s="53" t="str">
        <f>+'2.1.sz.mell'!C6</f>
        <v>2019  évi előirányzat</v>
      </c>
      <c r="H6" s="53" t="str">
        <f>+'2.1.sz.mell'!D6</f>
        <v>3. sz módosítás</v>
      </c>
      <c r="I6" s="53" t="str">
        <f>+'2.1.sz.mell'!E6</f>
        <v>2. sz módosítás utáni</v>
      </c>
      <c r="J6" s="657"/>
    </row>
    <row r="7" spans="1:10" s="337" customFormat="1" ht="13.5" thickBot="1">
      <c r="A7" s="338"/>
      <c r="B7" s="339" t="s">
        <v>497</v>
      </c>
      <c r="C7" s="340" t="s">
        <v>498</v>
      </c>
      <c r="D7" s="340" t="s">
        <v>499</v>
      </c>
      <c r="E7" s="340" t="s">
        <v>501</v>
      </c>
      <c r="F7" s="339" t="s">
        <v>500</v>
      </c>
      <c r="G7" s="341" t="s">
        <v>502</v>
      </c>
      <c r="H7" s="341" t="s">
        <v>503</v>
      </c>
      <c r="I7" s="341" t="s">
        <v>504</v>
      </c>
      <c r="J7" s="657"/>
    </row>
    <row r="8" spans="1:10" ht="12.75" customHeight="1">
      <c r="A8" s="343" t="s">
        <v>19</v>
      </c>
      <c r="B8" s="344" t="s">
        <v>385</v>
      </c>
      <c r="C8" s="321">
        <f>'1.sz.mell '!C27</f>
        <v>3097856</v>
      </c>
      <c r="D8" s="321">
        <f>'1.sz.mell '!D27</f>
        <v>16186866</v>
      </c>
      <c r="E8" s="321">
        <f>'1.sz.mell '!E27</f>
        <v>19284722</v>
      </c>
      <c r="F8" s="344" t="s">
        <v>231</v>
      </c>
      <c r="G8" s="327">
        <f>'1.sz.mell '!C118</f>
        <v>60424093</v>
      </c>
      <c r="H8" s="327">
        <f>'1.sz.mell '!D118</f>
        <v>200008</v>
      </c>
      <c r="I8" s="327">
        <f>'1.sz.mell '!E118</f>
        <v>60624101</v>
      </c>
      <c r="J8" s="657"/>
    </row>
    <row r="9" spans="1:10" ht="12.75">
      <c r="A9" s="345" t="s">
        <v>20</v>
      </c>
      <c r="B9" s="346" t="s">
        <v>386</v>
      </c>
      <c r="C9" s="322">
        <f>C8</f>
        <v>3097856</v>
      </c>
      <c r="D9" s="322"/>
      <c r="E9" s="322">
        <f>D9+C9</f>
        <v>3097856</v>
      </c>
      <c r="F9" s="346" t="s">
        <v>391</v>
      </c>
      <c r="G9" s="328">
        <f>'1.sz.mell '!C119</f>
        <v>60124093</v>
      </c>
      <c r="H9" s="328">
        <f>'1.sz.mell '!D119</f>
        <v>8</v>
      </c>
      <c r="I9" s="328">
        <f>'1.sz.mell '!E119</f>
        <v>60124101</v>
      </c>
      <c r="J9" s="657"/>
    </row>
    <row r="10" spans="1:10" ht="12.75" customHeight="1">
      <c r="A10" s="345" t="s">
        <v>21</v>
      </c>
      <c r="B10" s="346" t="s">
        <v>10</v>
      </c>
      <c r="C10" s="322"/>
      <c r="D10" s="322"/>
      <c r="E10" s="322"/>
      <c r="F10" s="346" t="s">
        <v>186</v>
      </c>
      <c r="G10" s="328"/>
      <c r="H10" s="328">
        <f>'1.sz.mell '!D120</f>
        <v>16282480</v>
      </c>
      <c r="I10" s="328">
        <f>'1.sz.mell '!E120</f>
        <v>16282480</v>
      </c>
      <c r="J10" s="657"/>
    </row>
    <row r="11" spans="1:10" ht="12.75" customHeight="1">
      <c r="A11" s="345" t="s">
        <v>22</v>
      </c>
      <c r="B11" s="346" t="s">
        <v>387</v>
      </c>
      <c r="C11" s="322"/>
      <c r="D11" s="322"/>
      <c r="E11" s="322"/>
      <c r="F11" s="346" t="s">
        <v>392</v>
      </c>
      <c r="G11" s="328"/>
      <c r="H11" s="328">
        <f>H10</f>
        <v>16282480</v>
      </c>
      <c r="I11" s="328">
        <f>'1.sz.mell '!E121</f>
        <v>16282480</v>
      </c>
      <c r="J11" s="657"/>
    </row>
    <row r="12" spans="1:10" ht="12.75" customHeight="1">
      <c r="A12" s="345" t="s">
        <v>23</v>
      </c>
      <c r="B12" s="346" t="s">
        <v>388</v>
      </c>
      <c r="C12" s="322"/>
      <c r="D12" s="322"/>
      <c r="E12" s="322"/>
      <c r="F12" s="346" t="s">
        <v>233</v>
      </c>
      <c r="G12" s="328"/>
      <c r="H12" s="328">
        <f>'1.sz.mell '!D122</f>
        <v>354485</v>
      </c>
      <c r="I12" s="328">
        <f>'1.sz.mell '!E122</f>
        <v>354485</v>
      </c>
      <c r="J12" s="657"/>
    </row>
    <row r="13" spans="1:10" ht="12.75" customHeight="1">
      <c r="A13" s="345" t="s">
        <v>24</v>
      </c>
      <c r="B13" s="346" t="s">
        <v>389</v>
      </c>
      <c r="C13" s="323"/>
      <c r="D13" s="323"/>
      <c r="E13" s="323"/>
      <c r="F13" s="452"/>
      <c r="G13" s="328"/>
      <c r="H13" s="328"/>
      <c r="I13" s="328"/>
      <c r="J13" s="657"/>
    </row>
    <row r="14" spans="1:10" ht="12.75" customHeight="1">
      <c r="A14" s="345" t="s">
        <v>25</v>
      </c>
      <c r="B14" s="46"/>
      <c r="C14" s="322"/>
      <c r="D14" s="322"/>
      <c r="E14" s="322"/>
      <c r="F14" s="452"/>
      <c r="G14" s="328"/>
      <c r="H14" s="328"/>
      <c r="I14" s="328"/>
      <c r="J14" s="657"/>
    </row>
    <row r="15" spans="1:10" ht="12.75" customHeight="1">
      <c r="A15" s="345" t="s">
        <v>26</v>
      </c>
      <c r="B15" s="46"/>
      <c r="C15" s="322"/>
      <c r="D15" s="322"/>
      <c r="E15" s="322"/>
      <c r="F15" s="453"/>
      <c r="G15" s="328"/>
      <c r="H15" s="328"/>
      <c r="I15" s="328"/>
      <c r="J15" s="657"/>
    </row>
    <row r="16" spans="1:10" ht="12.75" customHeight="1">
      <c r="A16" s="345" t="s">
        <v>27</v>
      </c>
      <c r="B16" s="450"/>
      <c r="C16" s="323"/>
      <c r="D16" s="323"/>
      <c r="E16" s="323"/>
      <c r="F16" s="452"/>
      <c r="G16" s="328"/>
      <c r="H16" s="328"/>
      <c r="I16" s="328"/>
      <c r="J16" s="657"/>
    </row>
    <row r="17" spans="1:10" ht="12.75">
      <c r="A17" s="345" t="s">
        <v>28</v>
      </c>
      <c r="B17" s="46"/>
      <c r="C17" s="323"/>
      <c r="D17" s="323"/>
      <c r="E17" s="323"/>
      <c r="F17" s="452"/>
      <c r="G17" s="328"/>
      <c r="H17" s="328"/>
      <c r="I17" s="328"/>
      <c r="J17" s="657"/>
    </row>
    <row r="18" spans="1:10" ht="12.75" customHeight="1" thickBot="1">
      <c r="A18" s="413" t="s">
        <v>29</v>
      </c>
      <c r="B18" s="451"/>
      <c r="C18" s="415"/>
      <c r="D18" s="415"/>
      <c r="E18" s="415"/>
      <c r="F18" s="414" t="s">
        <v>51</v>
      </c>
      <c r="G18" s="375"/>
      <c r="H18" s="375"/>
      <c r="I18" s="375"/>
      <c r="J18" s="657"/>
    </row>
    <row r="19" spans="1:10" ht="15.75" customHeight="1" thickBot="1">
      <c r="A19" s="348" t="s">
        <v>30</v>
      </c>
      <c r="B19" s="131" t="s">
        <v>399</v>
      </c>
      <c r="C19" s="325">
        <f>+C8+C10+C11+C13+C14+C15+C16+C17+C18</f>
        <v>3097856</v>
      </c>
      <c r="D19" s="325">
        <f>+D8+D10+D11+D13+D14+D15+D16+D17+D18</f>
        <v>16186866</v>
      </c>
      <c r="E19" s="325">
        <f>+E8+E10+E11+E13+E14+E15+E16+E17+E18</f>
        <v>19284722</v>
      </c>
      <c r="F19" s="131" t="s">
        <v>400</v>
      </c>
      <c r="G19" s="330">
        <f>+G8+G10+G12+G13+G14+G15+G16+G17+G18</f>
        <v>60424093</v>
      </c>
      <c r="H19" s="330">
        <f>+H8+H10+H12+H13+H14+H15+H16+H17+H18</f>
        <v>16836973</v>
      </c>
      <c r="I19" s="330">
        <f>+I8+I10+I12+I13+I14+I15+I16+I17+I18</f>
        <v>77261066</v>
      </c>
      <c r="J19" s="657"/>
    </row>
    <row r="20" spans="1:10" ht="12.75" customHeight="1">
      <c r="A20" s="343" t="s">
        <v>31</v>
      </c>
      <c r="B20" s="358" t="s">
        <v>249</v>
      </c>
      <c r="C20" s="365">
        <f>SUM(C21:C25)</f>
        <v>0</v>
      </c>
      <c r="D20" s="365">
        <f>SUM(D21:D25)</f>
        <v>0</v>
      </c>
      <c r="E20" s="365">
        <f>SUM(E21:E25)</f>
        <v>0</v>
      </c>
      <c r="F20" s="351" t="s">
        <v>190</v>
      </c>
      <c r="G20" s="79"/>
      <c r="H20" s="79"/>
      <c r="I20" s="79"/>
      <c r="J20" s="657"/>
    </row>
    <row r="21" spans="1:10" ht="12.75" customHeight="1">
      <c r="A21" s="345" t="s">
        <v>32</v>
      </c>
      <c r="B21" s="359" t="s">
        <v>238</v>
      </c>
      <c r="C21" s="81"/>
      <c r="D21" s="81"/>
      <c r="E21" s="81"/>
      <c r="F21" s="351" t="s">
        <v>193</v>
      </c>
      <c r="G21" s="82"/>
      <c r="H21" s="82"/>
      <c r="I21" s="82"/>
      <c r="J21" s="657"/>
    </row>
    <row r="22" spans="1:10" ht="12.75" customHeight="1">
      <c r="A22" s="343" t="s">
        <v>33</v>
      </c>
      <c r="B22" s="359" t="s">
        <v>239</v>
      </c>
      <c r="C22" s="81"/>
      <c r="D22" s="81"/>
      <c r="E22" s="81"/>
      <c r="F22" s="351" t="s">
        <v>155</v>
      </c>
      <c r="G22" s="82"/>
      <c r="H22" s="82"/>
      <c r="I22" s="82"/>
      <c r="J22" s="657"/>
    </row>
    <row r="23" spans="1:10" ht="12.75" customHeight="1">
      <c r="A23" s="345" t="s">
        <v>34</v>
      </c>
      <c r="B23" s="359" t="s">
        <v>240</v>
      </c>
      <c r="C23" s="81"/>
      <c r="D23" s="81"/>
      <c r="E23" s="81"/>
      <c r="F23" s="351" t="s">
        <v>156</v>
      </c>
      <c r="G23" s="82"/>
      <c r="H23" s="82"/>
      <c r="I23" s="82"/>
      <c r="J23" s="657"/>
    </row>
    <row r="24" spans="1:10" ht="12.75" customHeight="1">
      <c r="A24" s="343" t="s">
        <v>35</v>
      </c>
      <c r="B24" s="359" t="s">
        <v>241</v>
      </c>
      <c r="C24" s="81"/>
      <c r="D24" s="81"/>
      <c r="E24" s="81"/>
      <c r="F24" s="350" t="s">
        <v>237</v>
      </c>
      <c r="G24" s="82"/>
      <c r="H24" s="82"/>
      <c r="I24" s="82"/>
      <c r="J24" s="657"/>
    </row>
    <row r="25" spans="1:10" ht="12.75" customHeight="1">
      <c r="A25" s="345" t="s">
        <v>36</v>
      </c>
      <c r="B25" s="360" t="s">
        <v>242</v>
      </c>
      <c r="C25" s="81"/>
      <c r="D25" s="81"/>
      <c r="E25" s="81"/>
      <c r="F25" s="351" t="s">
        <v>194</v>
      </c>
      <c r="G25" s="82"/>
      <c r="H25" s="82"/>
      <c r="I25" s="82"/>
      <c r="J25" s="657"/>
    </row>
    <row r="26" spans="1:10" ht="12.75" customHeight="1">
      <c r="A26" s="343" t="s">
        <v>37</v>
      </c>
      <c r="B26" s="361" t="s">
        <v>243</v>
      </c>
      <c r="C26" s="353">
        <f>+C27+C28+C29+C30+C31</f>
        <v>0</v>
      </c>
      <c r="D26" s="353">
        <f>+D27+D28+D29+D30+D31</f>
        <v>0</v>
      </c>
      <c r="E26" s="353">
        <f>+E27+E28+E29+E30+E31</f>
        <v>0</v>
      </c>
      <c r="F26" s="362" t="s">
        <v>192</v>
      </c>
      <c r="G26" s="82"/>
      <c r="H26" s="82"/>
      <c r="I26" s="82"/>
      <c r="J26" s="657"/>
    </row>
    <row r="27" spans="1:10" ht="12.75" customHeight="1">
      <c r="A27" s="345" t="s">
        <v>38</v>
      </c>
      <c r="B27" s="360" t="s">
        <v>244</v>
      </c>
      <c r="C27" s="81"/>
      <c r="D27" s="81"/>
      <c r="E27" s="81"/>
      <c r="F27" s="362" t="s">
        <v>393</v>
      </c>
      <c r="G27" s="82"/>
      <c r="H27" s="82"/>
      <c r="I27" s="82"/>
      <c r="J27" s="657"/>
    </row>
    <row r="28" spans="1:10" ht="12.75" customHeight="1">
      <c r="A28" s="343" t="s">
        <v>39</v>
      </c>
      <c r="B28" s="360" t="s">
        <v>245</v>
      </c>
      <c r="C28" s="81"/>
      <c r="D28" s="81"/>
      <c r="E28" s="81"/>
      <c r="F28" s="357"/>
      <c r="G28" s="82"/>
      <c r="H28" s="82"/>
      <c r="I28" s="82"/>
      <c r="J28" s="657"/>
    </row>
    <row r="29" spans="1:10" ht="12.75" customHeight="1">
      <c r="A29" s="345" t="s">
        <v>40</v>
      </c>
      <c r="B29" s="359" t="s">
        <v>246</v>
      </c>
      <c r="C29" s="81"/>
      <c r="D29" s="81"/>
      <c r="E29" s="81"/>
      <c r="F29" s="127"/>
      <c r="G29" s="82"/>
      <c r="H29" s="82"/>
      <c r="I29" s="82"/>
      <c r="J29" s="657"/>
    </row>
    <row r="30" spans="1:10" ht="12.75" customHeight="1">
      <c r="A30" s="343" t="s">
        <v>41</v>
      </c>
      <c r="B30" s="363" t="s">
        <v>247</v>
      </c>
      <c r="C30" s="81"/>
      <c r="D30" s="81"/>
      <c r="E30" s="81"/>
      <c r="F30" s="46"/>
      <c r="G30" s="82"/>
      <c r="H30" s="82"/>
      <c r="I30" s="82"/>
      <c r="J30" s="657"/>
    </row>
    <row r="31" spans="1:10" ht="12.75" customHeight="1" thickBot="1">
      <c r="A31" s="345" t="s">
        <v>42</v>
      </c>
      <c r="B31" s="364" t="s">
        <v>248</v>
      </c>
      <c r="C31" s="81"/>
      <c r="D31" s="81"/>
      <c r="E31" s="81"/>
      <c r="F31" s="127"/>
      <c r="G31" s="82"/>
      <c r="H31" s="82"/>
      <c r="I31" s="82"/>
      <c r="J31" s="657"/>
    </row>
    <row r="32" spans="1:10" ht="21.75" customHeight="1" thickBot="1">
      <c r="A32" s="348" t="s">
        <v>43</v>
      </c>
      <c r="B32" s="131" t="s">
        <v>390</v>
      </c>
      <c r="C32" s="325">
        <f>+C20+C26</f>
        <v>0</v>
      </c>
      <c r="D32" s="325">
        <f>+D20+D26</f>
        <v>0</v>
      </c>
      <c r="E32" s="325">
        <f>+E20+E26</f>
        <v>0</v>
      </c>
      <c r="F32" s="131" t="s">
        <v>394</v>
      </c>
      <c r="G32" s="330">
        <f>SUM(G20:G31)</f>
        <v>0</v>
      </c>
      <c r="H32" s="330">
        <f>SUM(H20:H31)</f>
        <v>0</v>
      </c>
      <c r="I32" s="330">
        <f>SUM(I20:I31)</f>
        <v>0</v>
      </c>
      <c r="J32" s="657"/>
    </row>
    <row r="33" spans="1:10" ht="13.5" thickBot="1">
      <c r="A33" s="348" t="s">
        <v>44</v>
      </c>
      <c r="B33" s="354" t="s">
        <v>395</v>
      </c>
      <c r="C33" s="355">
        <f>+C19+C32</f>
        <v>3097856</v>
      </c>
      <c r="D33" s="355">
        <f>+D19+D32</f>
        <v>16186866</v>
      </c>
      <c r="E33" s="355">
        <f>+E19+E32</f>
        <v>19284722</v>
      </c>
      <c r="F33" s="354" t="s">
        <v>396</v>
      </c>
      <c r="G33" s="355">
        <f>+G19+G32</f>
        <v>60424093</v>
      </c>
      <c r="H33" s="355">
        <f>+H19+H32</f>
        <v>16836973</v>
      </c>
      <c r="I33" s="355">
        <f>+I19+I32</f>
        <v>77261066</v>
      </c>
      <c r="J33" s="657"/>
    </row>
    <row r="34" spans="1:10" ht="13.5" thickBot="1">
      <c r="A34" s="348" t="s">
        <v>45</v>
      </c>
      <c r="B34" s="354" t="s">
        <v>168</v>
      </c>
      <c r="C34" s="355">
        <f>IF(C19-G19&lt;0,G19-C19,"-")</f>
        <v>57326237</v>
      </c>
      <c r="D34" s="355">
        <f>IF(D19-H19&lt;0,H19-D19,"-")</f>
        <v>650107</v>
      </c>
      <c r="E34" s="355">
        <f>IF(E19-I19&lt;0,I19-E19,"-")</f>
        <v>57976344</v>
      </c>
      <c r="F34" s="354" t="s">
        <v>169</v>
      </c>
      <c r="G34" s="355" t="str">
        <f>IF(C19-G19&gt;0,C19-G19,"-")</f>
        <v>-</v>
      </c>
      <c r="H34" s="355" t="str">
        <f>IF(D19-H19&gt;0,D19-H19,"-")</f>
        <v>-</v>
      </c>
      <c r="I34" s="355" t="str">
        <f>IF(E19-I19&gt;0,E19-I19,"-")</f>
        <v>-</v>
      </c>
      <c r="J34" s="657"/>
    </row>
    <row r="35" spans="1:10" ht="13.5" thickBot="1">
      <c r="A35" s="348" t="s">
        <v>46</v>
      </c>
      <c r="B35" s="354" t="s">
        <v>572</v>
      </c>
      <c r="C35" s="355">
        <f>IF(C33-G33&lt;0,G33-C33,"-")</f>
        <v>57326237</v>
      </c>
      <c r="D35" s="355">
        <f>IF(D33-H33&lt;0,H33-D33,"-")</f>
        <v>650107</v>
      </c>
      <c r="E35" s="355">
        <f>IF(E33-I33&lt;0,I33-E33,"-")</f>
        <v>57976344</v>
      </c>
      <c r="F35" s="354" t="s">
        <v>573</v>
      </c>
      <c r="G35" s="355" t="str">
        <f>IF(C33-G33&gt;0,C33-G33,"-")</f>
        <v>-</v>
      </c>
      <c r="H35" s="355" t="str">
        <f>IF(D33-H33&gt;0,D33-H33,"-")</f>
        <v>-</v>
      </c>
      <c r="I35" s="355" t="str">
        <f>IF(E33-I33&gt;0,E33-I33,"-")</f>
        <v>-</v>
      </c>
      <c r="J35" s="657"/>
    </row>
  </sheetData>
  <sheetProtection/>
  <mergeCells count="5">
    <mergeCell ref="A5:A6"/>
    <mergeCell ref="J2:J35"/>
    <mergeCell ref="G4:I4"/>
    <mergeCell ref="A2:I2"/>
    <mergeCell ref="F1:I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5" r:id="rId1"/>
  <headerFooter alignWithMargins="0">
    <oddHeader>&amp;CMódosította az 9/2019 (IX.24.) sz. önkormányzati rendelet, hatályos 2019 szeptember 25-től</oddHeader>
    <oddFooter>&amp;CMódosította az 8/2019 VIII.26.) sz. önkormányzati rendelet, hatályos 2019 augusztus 27-től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2" t="s">
        <v>150</v>
      </c>
      <c r="E1" s="135" t="s">
        <v>154</v>
      </c>
    </row>
    <row r="3" spans="1:5" ht="12.75">
      <c r="A3" s="141"/>
      <c r="B3" s="142"/>
      <c r="C3" s="141"/>
      <c r="D3" s="144"/>
      <c r="E3" s="142"/>
    </row>
    <row r="4" spans="1:5" ht="15.75">
      <c r="A4" s="89" t="str">
        <f>+ÖSSZEFÜGGÉSEK!A5</f>
        <v>2018. évi előirányzat BEVÉTELEK</v>
      </c>
      <c r="B4" s="143"/>
      <c r="C4" s="151"/>
      <c r="D4" s="144"/>
      <c r="E4" s="142"/>
    </row>
    <row r="5" spans="1:5" ht="12.75">
      <c r="A5" s="141"/>
      <c r="B5" s="142"/>
      <c r="C5" s="141"/>
      <c r="D5" s="144"/>
      <c r="E5" s="142"/>
    </row>
    <row r="6" spans="1:5" ht="12.75">
      <c r="A6" s="141" t="s">
        <v>550</v>
      </c>
      <c r="B6" s="142">
        <f>+'1.sz.mell '!C65</f>
        <v>47521389</v>
      </c>
      <c r="C6" s="141" t="s">
        <v>491</v>
      </c>
      <c r="D6" s="144">
        <f>+'2.1.sz.mell'!C20+'2.2.sz.mell  '!C19</f>
        <v>47521389</v>
      </c>
      <c r="E6" s="142">
        <f aca="true" t="shared" si="0" ref="E6:E15">+B6-D6</f>
        <v>0</v>
      </c>
    </row>
    <row r="7" spans="1:5" ht="12.75">
      <c r="A7" s="141" t="s">
        <v>551</v>
      </c>
      <c r="B7" s="142">
        <f>+'1.sz.mell '!C89</f>
        <v>90431747</v>
      </c>
      <c r="C7" s="141" t="s">
        <v>492</v>
      </c>
      <c r="D7" s="144">
        <f>+'2.1.sz.mell'!C31+'2.2.sz.mell  '!C32</f>
        <v>90431747</v>
      </c>
      <c r="E7" s="142">
        <f t="shared" si="0"/>
        <v>0</v>
      </c>
    </row>
    <row r="8" spans="1:5" ht="12.75">
      <c r="A8" s="141" t="s">
        <v>552</v>
      </c>
      <c r="B8" s="142">
        <f>+'1.sz.mell '!C90</f>
        <v>137953136</v>
      </c>
      <c r="C8" s="141" t="s">
        <v>493</v>
      </c>
      <c r="D8" s="144">
        <f>+'2.1.sz.mell'!C32+'2.2.sz.mell  '!C33</f>
        <v>137953136</v>
      </c>
      <c r="E8" s="142">
        <f t="shared" si="0"/>
        <v>0</v>
      </c>
    </row>
    <row r="9" spans="1:5" ht="12.75">
      <c r="A9" s="141"/>
      <c r="B9" s="142"/>
      <c r="C9" s="141"/>
      <c r="D9" s="144"/>
      <c r="E9" s="142"/>
    </row>
    <row r="10" spans="1:5" ht="12.75">
      <c r="A10" s="141"/>
      <c r="B10" s="142"/>
      <c r="C10" s="141"/>
      <c r="D10" s="144"/>
      <c r="E10" s="142"/>
    </row>
    <row r="11" spans="1:5" ht="15.75">
      <c r="A11" s="89" t="str">
        <f>+ÖSSZEFÜGGÉSEK!A12</f>
        <v>2018. évi előirányzat KIADÁSOK</v>
      </c>
      <c r="B11" s="143"/>
      <c r="C11" s="151"/>
      <c r="D11" s="144"/>
      <c r="E11" s="142"/>
    </row>
    <row r="12" spans="1:5" ht="12.75">
      <c r="A12" s="141"/>
      <c r="B12" s="142"/>
      <c r="C12" s="141"/>
      <c r="D12" s="144"/>
      <c r="E12" s="142"/>
    </row>
    <row r="13" spans="1:5" ht="12.75">
      <c r="A13" s="141" t="s">
        <v>553</v>
      </c>
      <c r="B13" s="142">
        <f>+'1.sz.mell '!C131</f>
        <v>136877210</v>
      </c>
      <c r="C13" s="141" t="s">
        <v>494</v>
      </c>
      <c r="D13" s="144">
        <f>+'2.1.sz.mell'!G20+'2.2.sz.mell  '!G19</f>
        <v>136877210</v>
      </c>
      <c r="E13" s="142">
        <f t="shared" si="0"/>
        <v>0</v>
      </c>
    </row>
    <row r="14" spans="1:5" ht="12.75">
      <c r="A14" s="141" t="s">
        <v>554</v>
      </c>
      <c r="B14" s="142">
        <f>+'1.sz.mell '!C156</f>
        <v>1075926</v>
      </c>
      <c r="C14" s="141" t="s">
        <v>495</v>
      </c>
      <c r="D14" s="144">
        <f>+'2.1.sz.mell'!G31+'2.2.sz.mell  '!G32</f>
        <v>1075926</v>
      </c>
      <c r="E14" s="142">
        <f t="shared" si="0"/>
        <v>0</v>
      </c>
    </row>
    <row r="15" spans="1:5" ht="12.75">
      <c r="A15" s="141" t="s">
        <v>555</v>
      </c>
      <c r="B15" s="142">
        <f>+'1.sz.mell '!C157</f>
        <v>137953136</v>
      </c>
      <c r="C15" s="141" t="s">
        <v>496</v>
      </c>
      <c r="D15" s="144">
        <f>+'2.1.sz.mell'!G32+'2.2.sz.mell  '!G33</f>
        <v>137953136</v>
      </c>
      <c r="E15" s="142">
        <f t="shared" si="0"/>
        <v>0</v>
      </c>
    </row>
    <row r="16" spans="1:5" ht="12.75">
      <c r="A16" s="133"/>
      <c r="B16" s="133"/>
      <c r="C16" s="141"/>
      <c r="D16" s="144"/>
      <c r="E16" s="134"/>
    </row>
    <row r="17" spans="1:5" ht="12.75">
      <c r="A17" s="133"/>
      <c r="B17" s="133"/>
      <c r="C17" s="133"/>
      <c r="D17" s="133"/>
      <c r="E17" s="133"/>
    </row>
    <row r="18" spans="1:5" ht="12.75">
      <c r="A18" s="133"/>
      <c r="B18" s="133"/>
      <c r="C18" s="133"/>
      <c r="D18" s="133"/>
      <c r="E18" s="133"/>
    </row>
    <row r="19" spans="1:5" ht="12.75">
      <c r="A19" s="133"/>
      <c r="B19" s="133"/>
      <c r="C19" s="133"/>
      <c r="D19" s="133"/>
      <c r="E19" s="133"/>
    </row>
  </sheetData>
  <sheetProtection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view="pageBreakPreview" zoomScale="60" zoomScaleNormal="120" workbookViewId="0" topLeftCell="A1">
      <selection activeCell="M43" sqref="M43"/>
    </sheetView>
  </sheetViews>
  <sheetFormatPr defaultColWidth="9.00390625" defaultRowHeight="12.75"/>
  <cols>
    <col min="1" max="1" width="5.625" style="154" customWidth="1"/>
    <col min="2" max="2" width="35.625" style="154" customWidth="1"/>
    <col min="3" max="6" width="14.00390625" style="154" customWidth="1"/>
    <col min="7" max="16384" width="9.375" style="154" customWidth="1"/>
  </cols>
  <sheetData>
    <row r="1" spans="1:6" s="634" customFormat="1" ht="28.5" customHeight="1">
      <c r="A1" s="647" t="s">
        <v>627</v>
      </c>
      <c r="B1" s="647"/>
      <c r="C1" s="647"/>
      <c r="D1" s="647"/>
      <c r="E1" s="647"/>
      <c r="F1" s="647"/>
    </row>
    <row r="2" spans="1:6" ht="39" customHeight="1">
      <c r="A2" s="659" t="s">
        <v>594</v>
      </c>
      <c r="B2" s="659"/>
      <c r="C2" s="659"/>
      <c r="D2" s="659"/>
      <c r="E2" s="659"/>
      <c r="F2" s="659"/>
    </row>
    <row r="3" spans="1:6" ht="21.75" customHeight="1">
      <c r="A3" s="614"/>
      <c r="B3" s="614"/>
      <c r="C3" s="614"/>
      <c r="D3" s="614"/>
      <c r="E3" s="614"/>
      <c r="F3" s="614"/>
    </row>
    <row r="4" spans="1:7" ht="15.75" customHeight="1" thickBot="1">
      <c r="A4" s="155"/>
      <c r="B4" s="155"/>
      <c r="C4" s="660"/>
      <c r="D4" s="660"/>
      <c r="E4" s="667" t="str">
        <f>'2.2.sz.mell  '!G4</f>
        <v>Forintban!</v>
      </c>
      <c r="F4" s="667"/>
      <c r="G4" s="161"/>
    </row>
    <row r="5" spans="1:6" ht="63" customHeight="1">
      <c r="A5" s="663" t="s">
        <v>17</v>
      </c>
      <c r="B5" s="665" t="s">
        <v>196</v>
      </c>
      <c r="C5" s="665" t="s">
        <v>253</v>
      </c>
      <c r="D5" s="665"/>
      <c r="E5" s="665"/>
      <c r="F5" s="661" t="s">
        <v>506</v>
      </c>
    </row>
    <row r="6" spans="1:6" ht="15.75" thickBot="1">
      <c r="A6" s="664"/>
      <c r="B6" s="666"/>
      <c r="C6" s="499">
        <f>+LEFT(ÖSSZEFÜGGÉSEK!A5,4)+1</f>
        <v>2019</v>
      </c>
      <c r="D6" s="499">
        <f>+C6+1</f>
        <v>2020</v>
      </c>
      <c r="E6" s="499">
        <f>+D6+1</f>
        <v>2021</v>
      </c>
      <c r="F6" s="662"/>
    </row>
    <row r="7" spans="1:6" ht="15.75" thickBot="1">
      <c r="A7" s="158"/>
      <c r="B7" s="159" t="s">
        <v>497</v>
      </c>
      <c r="C7" s="159" t="s">
        <v>498</v>
      </c>
      <c r="D7" s="159" t="s">
        <v>499</v>
      </c>
      <c r="E7" s="159" t="s">
        <v>501</v>
      </c>
      <c r="F7" s="160" t="s">
        <v>500</v>
      </c>
    </row>
    <row r="8" spans="1:6" ht="15">
      <c r="A8" s="157" t="s">
        <v>19</v>
      </c>
      <c r="B8" s="177"/>
      <c r="C8" s="541"/>
      <c r="D8" s="541"/>
      <c r="E8" s="541"/>
      <c r="F8" s="542">
        <f>SUM(C8:E8)</f>
        <v>0</v>
      </c>
    </row>
    <row r="9" spans="1:6" ht="15">
      <c r="A9" s="156" t="s">
        <v>20</v>
      </c>
      <c r="B9" s="178"/>
      <c r="C9" s="543"/>
      <c r="D9" s="543"/>
      <c r="E9" s="543"/>
      <c r="F9" s="544">
        <f>SUM(C9:E9)</f>
        <v>0</v>
      </c>
    </row>
    <row r="10" spans="1:6" ht="15">
      <c r="A10" s="156" t="s">
        <v>21</v>
      </c>
      <c r="B10" s="178"/>
      <c r="C10" s="543"/>
      <c r="D10" s="543"/>
      <c r="E10" s="543"/>
      <c r="F10" s="544">
        <f>SUM(C10:E10)</f>
        <v>0</v>
      </c>
    </row>
    <row r="11" spans="1:6" ht="15">
      <c r="A11" s="156" t="s">
        <v>22</v>
      </c>
      <c r="B11" s="178"/>
      <c r="C11" s="543"/>
      <c r="D11" s="543"/>
      <c r="E11" s="543"/>
      <c r="F11" s="544">
        <f>SUM(C11:E11)</f>
        <v>0</v>
      </c>
    </row>
    <row r="12" spans="1:6" ht="15.75" thickBot="1">
      <c r="A12" s="162" t="s">
        <v>23</v>
      </c>
      <c r="B12" s="179"/>
      <c r="C12" s="545"/>
      <c r="D12" s="545"/>
      <c r="E12" s="545"/>
      <c r="F12" s="544">
        <f>SUM(C12:E12)</f>
        <v>0</v>
      </c>
    </row>
    <row r="13" spans="1:6" s="487" customFormat="1" ht="15" thickBot="1">
      <c r="A13" s="486" t="s">
        <v>24</v>
      </c>
      <c r="B13" s="163" t="s">
        <v>197</v>
      </c>
      <c r="C13" s="546">
        <f>SUM(C8:C12)</f>
        <v>0</v>
      </c>
      <c r="D13" s="546">
        <f>SUM(D8:D12)</f>
        <v>0</v>
      </c>
      <c r="E13" s="546">
        <f>SUM(E8:E12)</f>
        <v>0</v>
      </c>
      <c r="F13" s="547">
        <f>SUM(F8:F12)</f>
        <v>0</v>
      </c>
    </row>
  </sheetData>
  <sheetProtection/>
  <mergeCells count="8">
    <mergeCell ref="A1:F1"/>
    <mergeCell ref="A2:F2"/>
    <mergeCell ref="C4:D4"/>
    <mergeCell ref="F5:F6"/>
    <mergeCell ref="A5:A6"/>
    <mergeCell ref="B5:B6"/>
    <mergeCell ref="C5:E5"/>
    <mergeCell ref="E4:F4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95" r:id="rId1"/>
  <headerFooter alignWithMargins="0">
    <oddFooter>&amp;CMódosította az 8/2019 VIII.26.) sz. önkormányzati rendelet, hatályos 2019 augusztus 27-től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Csalló Zsuzsanna</cp:lastModifiedBy>
  <cp:lastPrinted>2019-09-24T12:17:00Z</cp:lastPrinted>
  <dcterms:created xsi:type="dcterms:W3CDTF">1999-10-30T10:30:45Z</dcterms:created>
  <dcterms:modified xsi:type="dcterms:W3CDTF">2019-09-24T12:55:30Z</dcterms:modified>
  <cp:category/>
  <cp:version/>
  <cp:contentType/>
  <cp:contentStatus/>
</cp:coreProperties>
</file>