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firstSheet="18" activeTab="4"/>
  </bookViews>
  <sheets>
    <sheet name="Tart." sheetId="51" r:id="rId1"/>
    <sheet name="1.mell. Mérleg" sheetId="17" r:id="rId2"/>
    <sheet name="2.mell. Mérleg" sheetId="18" r:id="rId3"/>
    <sheet name="3.mell. Bevétel" sheetId="9" r:id="rId4"/>
    <sheet name="3.a átvett pe." sheetId="43" r:id="rId5"/>
    <sheet name="3.b mell. Működési bevételek" sheetId="44" r:id="rId6"/>
    <sheet name="3.c. mell. Közhatalmi bevételek" sheetId="45" r:id="rId7"/>
    <sheet name="4.mell. Normatíva" sheetId="46" r:id="rId8"/>
    <sheet name="5. mell. Önk.össz kiadás" sheetId="8" r:id="rId9"/>
    <sheet name="5.a. mell. Jogalkotás" sheetId="1" r:id="rId10"/>
    <sheet name="5.b. mell. VF saját forrásból" sheetId="41" r:id="rId11"/>
    <sheet name="5.c. mell. VF Eu forrásból" sheetId="5" r:id="rId12"/>
    <sheet name="5.d. mell. Védőnő, EÜ" sheetId="6" r:id="rId13"/>
    <sheet name="5.e. mell. Szociális ellátások" sheetId="37" r:id="rId14"/>
    <sheet name="5.f. mell. Átadott pénzeszk." sheetId="40" r:id="rId15"/>
    <sheet name="5.g. mell. Egyéb tev." sheetId="7" r:id="rId16"/>
    <sheet name="6. mell. Int.összesen" sheetId="15" r:id="rId17"/>
    <sheet name="6.a. mell. PH" sheetId="14" r:id="rId18"/>
    <sheet name="6.b. mell. Óvoda" sheetId="16" r:id="rId19"/>
    <sheet name="6.c. mell. BBKP" sheetId="12" r:id="rId20"/>
    <sheet name="7.mell. Beruházás" sheetId="19" r:id="rId21"/>
    <sheet name="8.mell. Felújítás" sheetId="20" r:id="rId22"/>
    <sheet name="9.mell. Létszámok" sheetId="21" r:id="rId23"/>
    <sheet name="10. mell. Több éves kihat" sheetId="29" r:id="rId24"/>
    <sheet name="11.mell. Ei felhaszn." sheetId="30" r:id="rId25"/>
    <sheet name="12.a Tételes mód ÖNK" sheetId="52" r:id="rId26"/>
    <sheet name="12.b Tételes mód PH" sheetId="53" r:id="rId27"/>
    <sheet name="12.c Tételes mód Óvoda" sheetId="55" r:id="rId28"/>
    <sheet name="12.d Tételes mód BBK" sheetId="54" r:id="rId29"/>
    <sheet name="12.e Konszolidált módosítás" sheetId="56" r:id="rId30"/>
  </sheets>
  <externalReferences>
    <externalReference r:id="rId31"/>
    <externalReference r:id="rId32"/>
    <externalReference r:id="rId33"/>
    <externalReference r:id="rId34"/>
    <externalReference r:id="rId35"/>
  </externalReferences>
  <definedNames>
    <definedName name="kst" localSheetId="25">#REF!</definedName>
    <definedName name="kst" localSheetId="26">#REF!</definedName>
    <definedName name="kst" localSheetId="27">#REF!</definedName>
    <definedName name="kst" localSheetId="28">#REF!</definedName>
    <definedName name="kst" localSheetId="29">#REF!</definedName>
    <definedName name="kst" localSheetId="4">#REF!</definedName>
    <definedName name="kst" localSheetId="5">#REF!</definedName>
    <definedName name="kst" localSheetId="6">#REF!</definedName>
    <definedName name="kst">#REF!</definedName>
    <definedName name="nev">[1]kod!$CD$8:$CD$3150</definedName>
    <definedName name="_xlnm.Print_Titles" localSheetId="25">'12.a Tételes mód ÖNK'!$5:$7</definedName>
    <definedName name="_xlnm.Print_Titles" localSheetId="7">'4.mell. Normatíva'!$A:$A</definedName>
    <definedName name="_xlnm.Print_Titles" localSheetId="8">'5. mell. Önk.össz kiadás'!$A:$C</definedName>
    <definedName name="_xlnm.Print_Titles" localSheetId="9">'5.a. mell. Jogalkotás'!$2:$4</definedName>
    <definedName name="_xlnm.Print_Titles" localSheetId="10">'5.b. mell. VF saját forrásból'!$1:$4</definedName>
    <definedName name="_xlnm.Print_Titles" localSheetId="11">'5.c. mell. VF Eu forrásból'!$1:$4</definedName>
    <definedName name="_xlnm.Print_Titles" localSheetId="12">'5.d. mell. Védőnő, EÜ'!$A:$C</definedName>
    <definedName name="_xlnm.Print_Titles" localSheetId="15">'5.g. mell. Egyéb tev.'!$A:$C</definedName>
    <definedName name="_xlnm.Print_Titles" localSheetId="16">'6. mell. Int.összesen'!#REF!</definedName>
    <definedName name="_xlnm.Print_Titles" localSheetId="17">'6.a. mell. PH'!$1:$4</definedName>
    <definedName name="_xlnm.Print_Titles" localSheetId="18">'6.b. mell. Óvoda'!$1:$4</definedName>
    <definedName name="_xlnm.Print_Titles" localSheetId="19">'6.c. mell. BBKP'!$1:$4</definedName>
    <definedName name="onev" localSheetId="7">[2]kod!$BT$34:$BT$3184</definedName>
    <definedName name="onev">[3]kod!$BT$34:$BT$3184</definedName>
    <definedName name="w">#REF!</definedName>
  </definedNames>
  <calcPr calcId="124519"/>
</workbook>
</file>

<file path=xl/calcChain.xml><?xml version="1.0" encoding="utf-8"?>
<calcChain xmlns="http://schemas.openxmlformats.org/spreadsheetml/2006/main">
  <c r="T106" i="52"/>
  <c r="Z67" i="7"/>
  <c r="Z64"/>
  <c r="Z65" l="1"/>
  <c r="P59" i="52"/>
  <c r="L7" i="56"/>
  <c r="M7"/>
  <c r="T7"/>
  <c r="Y7"/>
  <c r="AA7"/>
  <c r="AB7"/>
  <c r="AC7"/>
  <c r="X8"/>
  <c r="Y8"/>
  <c r="AB8"/>
  <c r="AC8"/>
  <c r="C9"/>
  <c r="F9"/>
  <c r="J9"/>
  <c r="K9"/>
  <c r="M9"/>
  <c r="N9"/>
  <c r="N10" s="1"/>
  <c r="P9"/>
  <c r="Q9"/>
  <c r="Q10" s="1"/>
  <c r="T9"/>
  <c r="U9"/>
  <c r="AB9"/>
  <c r="AC9"/>
  <c r="AD9"/>
  <c r="O10"/>
  <c r="R10"/>
  <c r="W10"/>
  <c r="Z10"/>
  <c r="S11"/>
  <c r="AE11"/>
  <c r="U6" i="55"/>
  <c r="U7"/>
  <c r="U9"/>
  <c r="U10"/>
  <c r="U11"/>
  <c r="U12"/>
  <c r="U13"/>
  <c r="U14"/>
  <c r="U15"/>
  <c r="U16"/>
  <c r="U17"/>
  <c r="U18"/>
  <c r="U20"/>
  <c r="U21"/>
  <c r="AD23"/>
  <c r="U24"/>
  <c r="U25"/>
  <c r="AD27"/>
  <c r="U28"/>
  <c r="U29"/>
  <c r="U30"/>
  <c r="U31"/>
  <c r="D32"/>
  <c r="C8" i="56" s="1"/>
  <c r="E32" i="55"/>
  <c r="D8" i="56" s="1"/>
  <c r="F32" i="55"/>
  <c r="G32"/>
  <c r="H32"/>
  <c r="I32"/>
  <c r="J32"/>
  <c r="K32"/>
  <c r="L32"/>
  <c r="E8" i="56" s="1"/>
  <c r="M32" i="55"/>
  <c r="G8" i="56" s="1"/>
  <c r="N32" i="55"/>
  <c r="H8" i="56" s="1"/>
  <c r="O32" i="55"/>
  <c r="I8" i="56" s="1"/>
  <c r="P32" i="55"/>
  <c r="J8" i="56" s="1"/>
  <c r="Q32" i="55"/>
  <c r="R32"/>
  <c r="S32"/>
  <c r="T32"/>
  <c r="V32"/>
  <c r="W32"/>
  <c r="X32"/>
  <c r="V8" i="56" s="1"/>
  <c r="Y32" i="55"/>
  <c r="Z32"/>
  <c r="AA32"/>
  <c r="AB32"/>
  <c r="AC32"/>
  <c r="AD8" i="56" s="1"/>
  <c r="AE32" i="55"/>
  <c r="T9" i="54"/>
  <c r="T10"/>
  <c r="AC11"/>
  <c r="AC12"/>
  <c r="AC13"/>
  <c r="T15"/>
  <c r="AC16"/>
  <c r="T18"/>
  <c r="T19"/>
  <c r="T20"/>
  <c r="T21"/>
  <c r="T22"/>
  <c r="T24"/>
  <c r="T25"/>
  <c r="T26"/>
  <c r="T27"/>
  <c r="AC28"/>
  <c r="AC29"/>
  <c r="T30"/>
  <c r="T31"/>
  <c r="T32"/>
  <c r="T33"/>
  <c r="T34"/>
  <c r="T35"/>
  <c r="T36"/>
  <c r="T37"/>
  <c r="T38"/>
  <c r="T39"/>
  <c r="T40"/>
  <c r="T41"/>
  <c r="T42"/>
  <c r="T43"/>
  <c r="T44"/>
  <c r="T45"/>
  <c r="AC47"/>
  <c r="T48"/>
  <c r="T49"/>
  <c r="AC49"/>
  <c r="T51"/>
  <c r="T52"/>
  <c r="AC54"/>
  <c r="T55"/>
  <c r="C56"/>
  <c r="D56"/>
  <c r="D9" i="56" s="1"/>
  <c r="K56" i="54"/>
  <c r="E9" i="56" s="1"/>
  <c r="L56" i="54"/>
  <c r="G9" i="56" s="1"/>
  <c r="M56" i="54"/>
  <c r="H9" i="56" s="1"/>
  <c r="N56" i="54"/>
  <c r="I9" i="56" s="1"/>
  <c r="V56" i="54"/>
  <c r="W56"/>
  <c r="V9" i="56" s="1"/>
  <c r="X56" i="54"/>
  <c r="X9" i="56" s="1"/>
  <c r="Y56" i="54"/>
  <c r="Y9" i="56" s="1"/>
  <c r="AB56" i="54"/>
  <c r="U8" i="53"/>
  <c r="AD8"/>
  <c r="AE8"/>
  <c r="U9"/>
  <c r="AD9"/>
  <c r="AE9"/>
  <c r="U10"/>
  <c r="AD10"/>
  <c r="AE10"/>
  <c r="U11"/>
  <c r="AD11"/>
  <c r="AE11"/>
  <c r="U12"/>
  <c r="AD12"/>
  <c r="AE12"/>
  <c r="U13"/>
  <c r="AE13"/>
  <c r="U14"/>
  <c r="AE14"/>
  <c r="U15"/>
  <c r="AE15"/>
  <c r="U16"/>
  <c r="AE16"/>
  <c r="U17"/>
  <c r="AE17"/>
  <c r="U18"/>
  <c r="AE18"/>
  <c r="U19"/>
  <c r="AE19"/>
  <c r="U20"/>
  <c r="U21"/>
  <c r="U22"/>
  <c r="AE22"/>
  <c r="U23"/>
  <c r="AE23"/>
  <c r="D24"/>
  <c r="C7" i="56" s="1"/>
  <c r="E24" i="53"/>
  <c r="D7" i="56" s="1"/>
  <c r="F24" i="53"/>
  <c r="G24"/>
  <c r="F7" i="56" s="1"/>
  <c r="H24" i="53"/>
  <c r="I24"/>
  <c r="J24"/>
  <c r="K24"/>
  <c r="L24"/>
  <c r="E7" i="56" s="1"/>
  <c r="M24" i="53"/>
  <c r="G7" i="56" s="1"/>
  <c r="N24" i="53"/>
  <c r="H7" i="56" s="1"/>
  <c r="O24" i="53"/>
  <c r="I7" i="56" s="1"/>
  <c r="P24" i="53"/>
  <c r="J7" i="56" s="1"/>
  <c r="Q24" i="53"/>
  <c r="K8" i="56" s="1"/>
  <c r="W24" i="53"/>
  <c r="U7" i="56" s="1"/>
  <c r="X24" i="53"/>
  <c r="V7" i="56" s="1"/>
  <c r="Y24" i="53"/>
  <c r="X7" i="56" s="1"/>
  <c r="Z24" i="53"/>
  <c r="AA24"/>
  <c r="AB24"/>
  <c r="AC24"/>
  <c r="AD7" i="56" s="1"/>
  <c r="T8" i="52"/>
  <c r="AF8"/>
  <c r="T9"/>
  <c r="AF9"/>
  <c r="T10"/>
  <c r="T11"/>
  <c r="AF11"/>
  <c r="T12"/>
  <c r="AF12"/>
  <c r="T13"/>
  <c r="AF13"/>
  <c r="T14"/>
  <c r="AF14"/>
  <c r="T15"/>
  <c r="AF15"/>
  <c r="T16"/>
  <c r="AF16"/>
  <c r="T17"/>
  <c r="AF17"/>
  <c r="T18"/>
  <c r="AF18"/>
  <c r="T19"/>
  <c r="AF19"/>
  <c r="T20"/>
  <c r="AF20"/>
  <c r="T21"/>
  <c r="AF21"/>
  <c r="T22"/>
  <c r="AF22"/>
  <c r="T23"/>
  <c r="AF23"/>
  <c r="T24"/>
  <c r="AF24"/>
  <c r="T25"/>
  <c r="AF25"/>
  <c r="T26"/>
  <c r="AF26"/>
  <c r="T27"/>
  <c r="AF27"/>
  <c r="T28"/>
  <c r="AF28"/>
  <c r="T29"/>
  <c r="AF29"/>
  <c r="T30"/>
  <c r="AF30"/>
  <c r="T31"/>
  <c r="AF31"/>
  <c r="T32"/>
  <c r="AF32"/>
  <c r="T33"/>
  <c r="AF33"/>
  <c r="T34"/>
  <c r="AF34"/>
  <c r="T35"/>
  <c r="AF35"/>
  <c r="T36"/>
  <c r="AF36"/>
  <c r="T37"/>
  <c r="AF37"/>
  <c r="T38"/>
  <c r="AF38"/>
  <c r="T39"/>
  <c r="AF39"/>
  <c r="T40"/>
  <c r="AF40"/>
  <c r="T41"/>
  <c r="AF41"/>
  <c r="T42"/>
  <c r="AF42"/>
  <c r="T43"/>
  <c r="AF43"/>
  <c r="T44"/>
  <c r="AF44"/>
  <c r="T45"/>
  <c r="AF45"/>
  <c r="T46"/>
  <c r="AF46"/>
  <c r="T47"/>
  <c r="AF47"/>
  <c r="T48"/>
  <c r="AF48"/>
  <c r="T49"/>
  <c r="AF49"/>
  <c r="T50"/>
  <c r="AF50"/>
  <c r="T51"/>
  <c r="AF51"/>
  <c r="T52"/>
  <c r="AF52"/>
  <c r="T53"/>
  <c r="AF53"/>
  <c r="T54"/>
  <c r="AF54"/>
  <c r="T55"/>
  <c r="AF55"/>
  <c r="T56"/>
  <c r="AF56"/>
  <c r="T57"/>
  <c r="AF57"/>
  <c r="T58"/>
  <c r="AF58"/>
  <c r="T59"/>
  <c r="AF59"/>
  <c r="T60"/>
  <c r="AF60"/>
  <c r="T61"/>
  <c r="AF61"/>
  <c r="T62"/>
  <c r="AF62"/>
  <c r="T63"/>
  <c r="AF63"/>
  <c r="T64"/>
  <c r="AF64"/>
  <c r="T65"/>
  <c r="AF65"/>
  <c r="T66"/>
  <c r="AF66"/>
  <c r="T68"/>
  <c r="AF68"/>
  <c r="T69"/>
  <c r="AF69"/>
  <c r="T70"/>
  <c r="AF70"/>
  <c r="T71"/>
  <c r="AF71"/>
  <c r="T72"/>
  <c r="AF72"/>
  <c r="T73"/>
  <c r="AF73"/>
  <c r="T74"/>
  <c r="AF74"/>
  <c r="T75"/>
  <c r="AF75"/>
  <c r="T76"/>
  <c r="AF76"/>
  <c r="T77"/>
  <c r="AF77"/>
  <c r="T78"/>
  <c r="AF78"/>
  <c r="T79"/>
  <c r="AF79"/>
  <c r="T80"/>
  <c r="AF80"/>
  <c r="T81"/>
  <c r="AF81"/>
  <c r="T82"/>
  <c r="AF82"/>
  <c r="T83"/>
  <c r="AF83"/>
  <c r="T84"/>
  <c r="AF84"/>
  <c r="T85"/>
  <c r="AF85"/>
  <c r="T86"/>
  <c r="AF86"/>
  <c r="T87"/>
  <c r="AF87"/>
  <c r="T88"/>
  <c r="AF88"/>
  <c r="T89"/>
  <c r="AF89"/>
  <c r="T90"/>
  <c r="AF90"/>
  <c r="T91"/>
  <c r="AF91"/>
  <c r="T92"/>
  <c r="AF92"/>
  <c r="T93"/>
  <c r="AF93"/>
  <c r="T94"/>
  <c r="AF94"/>
  <c r="T95"/>
  <c r="AF95"/>
  <c r="T96"/>
  <c r="AF96"/>
  <c r="T97"/>
  <c r="AF97"/>
  <c r="T98"/>
  <c r="AF98"/>
  <c r="T99"/>
  <c r="AF99"/>
  <c r="T100"/>
  <c r="AF100"/>
  <c r="T101"/>
  <c r="AF101"/>
  <c r="T102"/>
  <c r="AF102"/>
  <c r="T103"/>
  <c r="AF103"/>
  <c r="T104"/>
  <c r="AF104"/>
  <c r="T105"/>
  <c r="AF105"/>
  <c r="AF106"/>
  <c r="T107"/>
  <c r="AF107"/>
  <c r="T108"/>
  <c r="AF108"/>
  <c r="T109"/>
  <c r="AF109"/>
  <c r="T110"/>
  <c r="AF110"/>
  <c r="T111"/>
  <c r="AF111"/>
  <c r="T112"/>
  <c r="AF112"/>
  <c r="T113"/>
  <c r="AF113"/>
  <c r="T114"/>
  <c r="AF114"/>
  <c r="D115"/>
  <c r="C5" i="56" s="1"/>
  <c r="E115" i="52"/>
  <c r="D5" i="56" s="1"/>
  <c r="F115" i="52"/>
  <c r="E5" i="56" s="1"/>
  <c r="G115" i="52"/>
  <c r="F5" i="56" s="1"/>
  <c r="H115" i="52"/>
  <c r="G5" i="56" s="1"/>
  <c r="I115" i="52"/>
  <c r="H5" i="56" s="1"/>
  <c r="J115" i="52"/>
  <c r="I5" i="56" s="1"/>
  <c r="K115" i="52"/>
  <c r="J5" i="56" s="1"/>
  <c r="L115" i="52"/>
  <c r="K5" i="56" s="1"/>
  <c r="M115" i="52"/>
  <c r="L5" i="56" s="1"/>
  <c r="L12" s="1"/>
  <c r="N115" i="52"/>
  <c r="M5" i="56" s="1"/>
  <c r="O115" i="52"/>
  <c r="N5" i="56" s="1"/>
  <c r="P115" i="52"/>
  <c r="O5" i="56" s="1"/>
  <c r="Q115" i="52"/>
  <c r="P5" i="56" s="1"/>
  <c r="P12" s="1"/>
  <c r="R115" i="52"/>
  <c r="Q5" i="56" s="1"/>
  <c r="S115" i="52"/>
  <c r="R5" i="56" s="1"/>
  <c r="U115" i="52"/>
  <c r="T5" i="56" s="1"/>
  <c r="V115" i="52"/>
  <c r="U5" i="56" s="1"/>
  <c r="W115" i="52"/>
  <c r="W5" i="56" s="1"/>
  <c r="W12" s="1"/>
  <c r="X115" i="52"/>
  <c r="X5" i="56" s="1"/>
  <c r="Y115" i="52"/>
  <c r="Y5" i="56" s="1"/>
  <c r="Z115" i="52"/>
  <c r="AA115"/>
  <c r="AA5" i="56" s="1"/>
  <c r="AA12" s="1"/>
  <c r="AB115" i="52"/>
  <c r="AB5" i="56" s="1"/>
  <c r="AC115" i="52"/>
  <c r="AC5" i="56" s="1"/>
  <c r="AD115" i="52"/>
  <c r="AE115"/>
  <c r="AD5" i="56" s="1"/>
  <c r="D51" i="9"/>
  <c r="D53" s="1"/>
  <c r="E51"/>
  <c r="D42"/>
  <c r="D36"/>
  <c r="E36"/>
  <c r="D10"/>
  <c r="E10"/>
  <c r="C26" i="44"/>
  <c r="D24"/>
  <c r="D23"/>
  <c r="D17"/>
  <c r="D18"/>
  <c r="D16"/>
  <c r="T115" i="52" l="1"/>
  <c r="AC10" i="56"/>
  <c r="T56" i="54"/>
  <c r="Y10" i="56"/>
  <c r="Y12" s="1"/>
  <c r="AC56" i="54"/>
  <c r="AD56" s="1"/>
  <c r="X10" i="56"/>
  <c r="X12" s="1"/>
  <c r="AD24" i="53"/>
  <c r="U24"/>
  <c r="M10" i="56"/>
  <c r="AE24" i="53"/>
  <c r="N12" i="56"/>
  <c r="O12"/>
  <c r="U10"/>
  <c r="U12" s="1"/>
  <c r="AD32" i="55"/>
  <c r="T10" i="56"/>
  <c r="T12" s="1"/>
  <c r="K7"/>
  <c r="K10" s="1"/>
  <c r="K12" s="1"/>
  <c r="C10"/>
  <c r="C12" s="1"/>
  <c r="F10"/>
  <c r="F12" s="1"/>
  <c r="J10"/>
  <c r="J12" s="1"/>
  <c r="U32" i="55"/>
  <c r="V10" i="56"/>
  <c r="Z5"/>
  <c r="Z12" s="1"/>
  <c r="R12"/>
  <c r="AF115" i="52"/>
  <c r="H10" i="56"/>
  <c r="H12" s="1"/>
  <c r="AE8"/>
  <c r="AD10"/>
  <c r="AD12" s="1"/>
  <c r="I10"/>
  <c r="I12" s="1"/>
  <c r="E10"/>
  <c r="E12" s="1"/>
  <c r="S8"/>
  <c r="AE7"/>
  <c r="G10"/>
  <c r="G12" s="1"/>
  <c r="Q12"/>
  <c r="S5"/>
  <c r="AC12"/>
  <c r="S9"/>
  <c r="AB10"/>
  <c r="AB12" s="1"/>
  <c r="AE9"/>
  <c r="D10"/>
  <c r="D12" s="1"/>
  <c r="D26" i="44"/>
  <c r="H47" i="16"/>
  <c r="E33" i="19"/>
  <c r="E34"/>
  <c r="E35"/>
  <c r="E36"/>
  <c r="E37"/>
  <c r="E32"/>
  <c r="E29" i="15"/>
  <c r="F29"/>
  <c r="E30"/>
  <c r="F30"/>
  <c r="E31"/>
  <c r="F31"/>
  <c r="E32"/>
  <c r="F32"/>
  <c r="E33"/>
  <c r="F33"/>
  <c r="E34"/>
  <c r="F34"/>
  <c r="E35"/>
  <c r="F35"/>
  <c r="D30"/>
  <c r="D31"/>
  <c r="D32"/>
  <c r="D33"/>
  <c r="D34"/>
  <c r="D35"/>
  <c r="O36"/>
  <c r="N36"/>
  <c r="M36"/>
  <c r="H36"/>
  <c r="I36"/>
  <c r="H48"/>
  <c r="E65" i="14"/>
  <c r="F65"/>
  <c r="D65"/>
  <c r="F62"/>
  <c r="H47" i="15"/>
  <c r="E27" i="14"/>
  <c r="E17"/>
  <c r="F61"/>
  <c r="E57"/>
  <c r="E70"/>
  <c r="I32" i="15"/>
  <c r="I33"/>
  <c r="I34"/>
  <c r="I35"/>
  <c r="I30"/>
  <c r="I31"/>
  <c r="E47"/>
  <c r="E44"/>
  <c r="E45"/>
  <c r="F45"/>
  <c r="E37"/>
  <c r="F37"/>
  <c r="E38"/>
  <c r="F38"/>
  <c r="E39"/>
  <c r="F39"/>
  <c r="E40"/>
  <c r="F40"/>
  <c r="E41"/>
  <c r="F41"/>
  <c r="E28"/>
  <c r="F28"/>
  <c r="E27"/>
  <c r="F27"/>
  <c r="E17"/>
  <c r="F17"/>
  <c r="E18"/>
  <c r="F18"/>
  <c r="E19"/>
  <c r="F19"/>
  <c r="E20"/>
  <c r="F20"/>
  <c r="E21"/>
  <c r="F21"/>
  <c r="E22"/>
  <c r="F22"/>
  <c r="E23"/>
  <c r="F23"/>
  <c r="E24"/>
  <c r="F24"/>
  <c r="E25"/>
  <c r="F25"/>
  <c r="E26"/>
  <c r="F26"/>
  <c r="E16"/>
  <c r="F16"/>
  <c r="E15"/>
  <c r="F15"/>
  <c r="D5"/>
  <c r="E5"/>
  <c r="F5"/>
  <c r="D6"/>
  <c r="E6"/>
  <c r="F6"/>
  <c r="D7"/>
  <c r="E7"/>
  <c r="F7"/>
  <c r="D8"/>
  <c r="E8"/>
  <c r="F8"/>
  <c r="D9"/>
  <c r="E9"/>
  <c r="F9"/>
  <c r="D10"/>
  <c r="E10"/>
  <c r="F10"/>
  <c r="D11"/>
  <c r="E11"/>
  <c r="F11"/>
  <c r="D12"/>
  <c r="E12"/>
  <c r="F12"/>
  <c r="D13"/>
  <c r="E13"/>
  <c r="F13"/>
  <c r="D14"/>
  <c r="E14"/>
  <c r="F14"/>
  <c r="E4"/>
  <c r="F4"/>
  <c r="E8" i="14"/>
  <c r="E5"/>
  <c r="F68"/>
  <c r="F69"/>
  <c r="F70"/>
  <c r="F71"/>
  <c r="F72"/>
  <c r="F73"/>
  <c r="F74"/>
  <c r="F67"/>
  <c r="F64"/>
  <c r="F63"/>
  <c r="E36"/>
  <c r="E39"/>
  <c r="E49"/>
  <c r="E52"/>
  <c r="E58"/>
  <c r="F34"/>
  <c r="F36" s="1"/>
  <c r="I58" i="15" s="1"/>
  <c r="F35" i="14"/>
  <c r="F37"/>
  <c r="F39" s="1"/>
  <c r="I59" i="15" s="1"/>
  <c r="F38" i="14"/>
  <c r="F40"/>
  <c r="F41"/>
  <c r="F42"/>
  <c r="F43"/>
  <c r="F44"/>
  <c r="F45"/>
  <c r="F46"/>
  <c r="F47"/>
  <c r="F48"/>
  <c r="F49" s="1"/>
  <c r="I60" i="15" s="1"/>
  <c r="F50" i="14"/>
  <c r="F51"/>
  <c r="F52" s="1"/>
  <c r="I61" i="15" s="1"/>
  <c r="F53" i="14"/>
  <c r="F54"/>
  <c r="F55"/>
  <c r="F56"/>
  <c r="F57"/>
  <c r="F33"/>
  <c r="F28"/>
  <c r="F29"/>
  <c r="F30"/>
  <c r="F31"/>
  <c r="F27"/>
  <c r="F21"/>
  <c r="F22"/>
  <c r="F20"/>
  <c r="F6"/>
  <c r="F7"/>
  <c r="F8"/>
  <c r="F9"/>
  <c r="F10"/>
  <c r="F11"/>
  <c r="F12"/>
  <c r="F13"/>
  <c r="F14"/>
  <c r="F15"/>
  <c r="F16"/>
  <c r="F17"/>
  <c r="F18"/>
  <c r="F5"/>
  <c r="K67" i="15"/>
  <c r="L67"/>
  <c r="N67"/>
  <c r="O67"/>
  <c r="K59"/>
  <c r="L59"/>
  <c r="K61"/>
  <c r="L61"/>
  <c r="K62"/>
  <c r="L62"/>
  <c r="H58"/>
  <c r="H59"/>
  <c r="H60"/>
  <c r="H61"/>
  <c r="H62"/>
  <c r="N65"/>
  <c r="O65"/>
  <c r="M65"/>
  <c r="K65"/>
  <c r="L65"/>
  <c r="J65"/>
  <c r="H65"/>
  <c r="G65"/>
  <c r="N58"/>
  <c r="N63" s="1"/>
  <c r="O58"/>
  <c r="N59"/>
  <c r="O59"/>
  <c r="N60"/>
  <c r="O60"/>
  <c r="N61"/>
  <c r="O61"/>
  <c r="N62"/>
  <c r="O62"/>
  <c r="O63"/>
  <c r="N53"/>
  <c r="O53"/>
  <c r="N54"/>
  <c r="O54"/>
  <c r="N56"/>
  <c r="O56"/>
  <c r="K53"/>
  <c r="L53"/>
  <c r="K54"/>
  <c r="L54"/>
  <c r="K56"/>
  <c r="L56"/>
  <c r="H54"/>
  <c r="E54" s="1"/>
  <c r="E67" i="12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D67"/>
  <c r="Q17"/>
  <c r="Q5"/>
  <c r="K17"/>
  <c r="K5"/>
  <c r="N31" i="15"/>
  <c r="N4"/>
  <c r="N15" s="1"/>
  <c r="N47"/>
  <c r="H50" i="12"/>
  <c r="E26"/>
  <c r="F26"/>
  <c r="X26"/>
  <c r="H26"/>
  <c r="J26"/>
  <c r="K26"/>
  <c r="L26"/>
  <c r="M26"/>
  <c r="N26"/>
  <c r="O26"/>
  <c r="P26"/>
  <c r="Q26"/>
  <c r="R26"/>
  <c r="S26"/>
  <c r="T26"/>
  <c r="U26"/>
  <c r="V26"/>
  <c r="W26"/>
  <c r="G26"/>
  <c r="D26"/>
  <c r="R31"/>
  <c r="O31"/>
  <c r="L31"/>
  <c r="I31"/>
  <c r="F31" s="1"/>
  <c r="E31"/>
  <c r="D31"/>
  <c r="H55"/>
  <c r="O30" i="15"/>
  <c r="E63" i="12"/>
  <c r="F63"/>
  <c r="D63"/>
  <c r="R63"/>
  <c r="Q27"/>
  <c r="G60"/>
  <c r="H60"/>
  <c r="J60"/>
  <c r="K60"/>
  <c r="M60"/>
  <c r="N60"/>
  <c r="P60"/>
  <c r="Q60"/>
  <c r="S60"/>
  <c r="T60"/>
  <c r="U60"/>
  <c r="V60"/>
  <c r="W60"/>
  <c r="G61"/>
  <c r="J61"/>
  <c r="M61"/>
  <c r="P61"/>
  <c r="S61"/>
  <c r="T61"/>
  <c r="U61"/>
  <c r="V61"/>
  <c r="W61"/>
  <c r="E54"/>
  <c r="G54"/>
  <c r="H54"/>
  <c r="I54"/>
  <c r="J54"/>
  <c r="K54"/>
  <c r="L54"/>
  <c r="M54"/>
  <c r="N54"/>
  <c r="P54"/>
  <c r="Q54"/>
  <c r="S54"/>
  <c r="T54"/>
  <c r="U54"/>
  <c r="V54"/>
  <c r="W54"/>
  <c r="G51"/>
  <c r="H51"/>
  <c r="J51"/>
  <c r="K51"/>
  <c r="L51"/>
  <c r="M51"/>
  <c r="N51"/>
  <c r="P51"/>
  <c r="Q51"/>
  <c r="S51"/>
  <c r="T51"/>
  <c r="U51"/>
  <c r="V51"/>
  <c r="W51"/>
  <c r="G41"/>
  <c r="H41"/>
  <c r="I41"/>
  <c r="J41"/>
  <c r="K41"/>
  <c r="K61" s="1"/>
  <c r="M41"/>
  <c r="N41"/>
  <c r="P41"/>
  <c r="Q41"/>
  <c r="S41"/>
  <c r="T41"/>
  <c r="U41"/>
  <c r="V41"/>
  <c r="W41"/>
  <c r="G38"/>
  <c r="H38"/>
  <c r="J38"/>
  <c r="K38"/>
  <c r="L38"/>
  <c r="M38"/>
  <c r="N38"/>
  <c r="N61" s="1"/>
  <c r="P38"/>
  <c r="Q38"/>
  <c r="Q61" s="1"/>
  <c r="S38"/>
  <c r="T38"/>
  <c r="U38"/>
  <c r="V38"/>
  <c r="W38"/>
  <c r="D38"/>
  <c r="X36"/>
  <c r="X37"/>
  <c r="X39"/>
  <c r="X40"/>
  <c r="X42"/>
  <c r="X43"/>
  <c r="X44"/>
  <c r="X45"/>
  <c r="X46"/>
  <c r="X47"/>
  <c r="X48"/>
  <c r="X49"/>
  <c r="X50"/>
  <c r="X52"/>
  <c r="X54" s="1"/>
  <c r="X53"/>
  <c r="X55"/>
  <c r="X56"/>
  <c r="X57"/>
  <c r="X58"/>
  <c r="X59"/>
  <c r="X35"/>
  <c r="R65"/>
  <c r="R66"/>
  <c r="R64"/>
  <c r="R36"/>
  <c r="R37"/>
  <c r="R39"/>
  <c r="R40"/>
  <c r="R42"/>
  <c r="R43"/>
  <c r="R44"/>
  <c r="R45"/>
  <c r="R46"/>
  <c r="R47"/>
  <c r="R48"/>
  <c r="R49"/>
  <c r="R50"/>
  <c r="R52"/>
  <c r="R54" s="1"/>
  <c r="R53"/>
  <c r="R55"/>
  <c r="R56"/>
  <c r="R57"/>
  <c r="R58"/>
  <c r="R59"/>
  <c r="R35"/>
  <c r="R28"/>
  <c r="R29"/>
  <c r="R30"/>
  <c r="R32"/>
  <c r="R27"/>
  <c r="R6"/>
  <c r="R7"/>
  <c r="R8"/>
  <c r="R9"/>
  <c r="R10"/>
  <c r="R11"/>
  <c r="R12"/>
  <c r="R13"/>
  <c r="R14"/>
  <c r="R15"/>
  <c r="R16"/>
  <c r="R17"/>
  <c r="R18"/>
  <c r="R20"/>
  <c r="R21"/>
  <c r="R22"/>
  <c r="R5"/>
  <c r="O65"/>
  <c r="O66"/>
  <c r="O64"/>
  <c r="O36"/>
  <c r="O37"/>
  <c r="O39"/>
  <c r="O40"/>
  <c r="O42"/>
  <c r="O43"/>
  <c r="O44"/>
  <c r="O45"/>
  <c r="O46"/>
  <c r="O47"/>
  <c r="O48"/>
  <c r="O49"/>
  <c r="O50"/>
  <c r="O52"/>
  <c r="O53"/>
  <c r="O55"/>
  <c r="O56"/>
  <c r="O57"/>
  <c r="O58"/>
  <c r="F58" s="1"/>
  <c r="O59"/>
  <c r="O35"/>
  <c r="O28"/>
  <c r="O29"/>
  <c r="O30"/>
  <c r="O32"/>
  <c r="O27"/>
  <c r="O21"/>
  <c r="O22"/>
  <c r="O20"/>
  <c r="O6"/>
  <c r="O7"/>
  <c r="O8"/>
  <c r="O9"/>
  <c r="O10"/>
  <c r="O11"/>
  <c r="O12"/>
  <c r="O13"/>
  <c r="O14"/>
  <c r="O15"/>
  <c r="O16"/>
  <c r="O17"/>
  <c r="O18"/>
  <c r="O5"/>
  <c r="L65"/>
  <c r="L66"/>
  <c r="L64"/>
  <c r="L56"/>
  <c r="L60" s="1"/>
  <c r="L57"/>
  <c r="L58"/>
  <c r="L59"/>
  <c r="L55"/>
  <c r="L53"/>
  <c r="L52"/>
  <c r="L43"/>
  <c r="L44"/>
  <c r="L45"/>
  <c r="L46"/>
  <c r="L47"/>
  <c r="L48"/>
  <c r="L49"/>
  <c r="L50"/>
  <c r="L42"/>
  <c r="L40"/>
  <c r="L39"/>
  <c r="L36"/>
  <c r="L37"/>
  <c r="L35"/>
  <c r="L28"/>
  <c r="L29"/>
  <c r="L30"/>
  <c r="L32"/>
  <c r="L27"/>
  <c r="L21"/>
  <c r="L22"/>
  <c r="L20"/>
  <c r="L6"/>
  <c r="L7"/>
  <c r="L8"/>
  <c r="L9"/>
  <c r="L10"/>
  <c r="L11"/>
  <c r="L12"/>
  <c r="L13"/>
  <c r="L14"/>
  <c r="L15"/>
  <c r="L16"/>
  <c r="L17"/>
  <c r="L18"/>
  <c r="L5"/>
  <c r="I71"/>
  <c r="I72"/>
  <c r="I73"/>
  <c r="I74"/>
  <c r="I75"/>
  <c r="I76"/>
  <c r="I77"/>
  <c r="I70"/>
  <c r="I65"/>
  <c r="I66"/>
  <c r="I64"/>
  <c r="F64" s="1"/>
  <c r="I56"/>
  <c r="I57"/>
  <c r="I58"/>
  <c r="I59"/>
  <c r="I55"/>
  <c r="I53"/>
  <c r="I52"/>
  <c r="I43"/>
  <c r="I44"/>
  <c r="F44" s="1"/>
  <c r="I45"/>
  <c r="I46"/>
  <c r="I47"/>
  <c r="I48"/>
  <c r="F48" s="1"/>
  <c r="I49"/>
  <c r="I50"/>
  <c r="I51" s="1"/>
  <c r="I42"/>
  <c r="I40"/>
  <c r="I39"/>
  <c r="I36"/>
  <c r="I37"/>
  <c r="I35"/>
  <c r="I38" s="1"/>
  <c r="I28"/>
  <c r="I29"/>
  <c r="I30"/>
  <c r="I32"/>
  <c r="I26" s="1"/>
  <c r="I27"/>
  <c r="I21"/>
  <c r="I22"/>
  <c r="I20"/>
  <c r="I6"/>
  <c r="I7"/>
  <c r="F7" s="1"/>
  <c r="I8"/>
  <c r="I9"/>
  <c r="F9" s="1"/>
  <c r="I10"/>
  <c r="I11"/>
  <c r="F11" s="1"/>
  <c r="I12"/>
  <c r="I13"/>
  <c r="F13" s="1"/>
  <c r="I14"/>
  <c r="I15"/>
  <c r="I16"/>
  <c r="I17"/>
  <c r="I18"/>
  <c r="I5"/>
  <c r="E70"/>
  <c r="F70"/>
  <c r="E71"/>
  <c r="F71"/>
  <c r="E72"/>
  <c r="F72"/>
  <c r="E73"/>
  <c r="F73"/>
  <c r="E74"/>
  <c r="F74"/>
  <c r="E75"/>
  <c r="F75"/>
  <c r="E76"/>
  <c r="F76"/>
  <c r="E77"/>
  <c r="F77"/>
  <c r="D65"/>
  <c r="E65"/>
  <c r="F65"/>
  <c r="D66"/>
  <c r="E66"/>
  <c r="E64"/>
  <c r="D64"/>
  <c r="E55"/>
  <c r="E56"/>
  <c r="F56"/>
  <c r="E57"/>
  <c r="E58"/>
  <c r="E59"/>
  <c r="E52"/>
  <c r="F52"/>
  <c r="E53"/>
  <c r="E42"/>
  <c r="E43"/>
  <c r="E44"/>
  <c r="E45"/>
  <c r="E46"/>
  <c r="E47"/>
  <c r="E48"/>
  <c r="E49"/>
  <c r="E50"/>
  <c r="E51" s="1"/>
  <c r="E39"/>
  <c r="E40"/>
  <c r="E41" s="1"/>
  <c r="E35"/>
  <c r="E38" s="1"/>
  <c r="F35"/>
  <c r="E36"/>
  <c r="F36"/>
  <c r="E37"/>
  <c r="E27"/>
  <c r="E28"/>
  <c r="F28"/>
  <c r="E29"/>
  <c r="E30"/>
  <c r="F30"/>
  <c r="E32"/>
  <c r="E20"/>
  <c r="F20"/>
  <c r="E21"/>
  <c r="F21"/>
  <c r="E22"/>
  <c r="E5"/>
  <c r="E6"/>
  <c r="F6"/>
  <c r="E7"/>
  <c r="E8"/>
  <c r="F8"/>
  <c r="E9"/>
  <c r="E10"/>
  <c r="F10"/>
  <c r="E11"/>
  <c r="E12"/>
  <c r="F12"/>
  <c r="E13"/>
  <c r="E14"/>
  <c r="F14"/>
  <c r="E15"/>
  <c r="E16"/>
  <c r="F16"/>
  <c r="E17"/>
  <c r="E18"/>
  <c r="F18"/>
  <c r="E68" i="16"/>
  <c r="F68"/>
  <c r="E69"/>
  <c r="F69"/>
  <c r="E70"/>
  <c r="F70"/>
  <c r="E71"/>
  <c r="F71"/>
  <c r="E72"/>
  <c r="F72"/>
  <c r="E73"/>
  <c r="F73"/>
  <c r="E74"/>
  <c r="F74"/>
  <c r="E75"/>
  <c r="F75"/>
  <c r="E53"/>
  <c r="F53"/>
  <c r="E54"/>
  <c r="F54"/>
  <c r="E55"/>
  <c r="F55"/>
  <c r="E56"/>
  <c r="F56"/>
  <c r="E57"/>
  <c r="F57"/>
  <c r="E50"/>
  <c r="F50"/>
  <c r="E40"/>
  <c r="F40"/>
  <c r="E41"/>
  <c r="F41"/>
  <c r="E42"/>
  <c r="F42"/>
  <c r="E43"/>
  <c r="F43"/>
  <c r="E44"/>
  <c r="F44"/>
  <c r="E45"/>
  <c r="F45"/>
  <c r="E46"/>
  <c r="F46"/>
  <c r="E47"/>
  <c r="E48"/>
  <c r="F48"/>
  <c r="E37"/>
  <c r="F37"/>
  <c r="E38"/>
  <c r="F38"/>
  <c r="E33"/>
  <c r="E34"/>
  <c r="F34"/>
  <c r="E35"/>
  <c r="F35"/>
  <c r="E26"/>
  <c r="F26"/>
  <c r="E27"/>
  <c r="F27"/>
  <c r="E28"/>
  <c r="F28"/>
  <c r="E29"/>
  <c r="F29"/>
  <c r="E30"/>
  <c r="F30"/>
  <c r="E31"/>
  <c r="F31"/>
  <c r="E20"/>
  <c r="F20"/>
  <c r="E21"/>
  <c r="F21"/>
  <c r="E22"/>
  <c r="E5"/>
  <c r="F5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H17"/>
  <c r="H5"/>
  <c r="I61"/>
  <c r="F61" s="1"/>
  <c r="F65" s="1"/>
  <c r="E61"/>
  <c r="D61"/>
  <c r="D65" s="1"/>
  <c r="E65"/>
  <c r="G65"/>
  <c r="H65"/>
  <c r="I65"/>
  <c r="J65"/>
  <c r="K65"/>
  <c r="L65"/>
  <c r="M65"/>
  <c r="N65"/>
  <c r="O65"/>
  <c r="P65"/>
  <c r="Q65"/>
  <c r="R65"/>
  <c r="S65"/>
  <c r="T65"/>
  <c r="U65"/>
  <c r="H27"/>
  <c r="I21"/>
  <c r="I22"/>
  <c r="F22" s="1"/>
  <c r="I20"/>
  <c r="D63"/>
  <c r="E63"/>
  <c r="F63"/>
  <c r="D64"/>
  <c r="E64"/>
  <c r="F64"/>
  <c r="E62"/>
  <c r="F62"/>
  <c r="D62"/>
  <c r="I62"/>
  <c r="O5" i="15"/>
  <c r="O6"/>
  <c r="O4" s="1"/>
  <c r="O15" s="1"/>
  <c r="O7"/>
  <c r="O8"/>
  <c r="O9"/>
  <c r="O10"/>
  <c r="O11"/>
  <c r="O12"/>
  <c r="O13"/>
  <c r="O14"/>
  <c r="O17"/>
  <c r="O18"/>
  <c r="O19"/>
  <c r="O20"/>
  <c r="O21"/>
  <c r="O22"/>
  <c r="O23"/>
  <c r="O24"/>
  <c r="O25"/>
  <c r="O26"/>
  <c r="O28"/>
  <c r="O32"/>
  <c r="O33"/>
  <c r="O35"/>
  <c r="O37"/>
  <c r="O38"/>
  <c r="O40"/>
  <c r="O44"/>
  <c r="O45"/>
  <c r="O47"/>
  <c r="L5"/>
  <c r="L6"/>
  <c r="L7"/>
  <c r="L8"/>
  <c r="L9"/>
  <c r="L10"/>
  <c r="L11"/>
  <c r="L12"/>
  <c r="L13"/>
  <c r="L14"/>
  <c r="L17"/>
  <c r="L18"/>
  <c r="L19"/>
  <c r="L20"/>
  <c r="L21"/>
  <c r="L22"/>
  <c r="L23"/>
  <c r="L24"/>
  <c r="L25"/>
  <c r="L26"/>
  <c r="L28"/>
  <c r="L29"/>
  <c r="L31"/>
  <c r="L32"/>
  <c r="L33"/>
  <c r="L35"/>
  <c r="L37"/>
  <c r="L38"/>
  <c r="L40"/>
  <c r="L44"/>
  <c r="L45"/>
  <c r="L47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37"/>
  <c r="I38"/>
  <c r="I40"/>
  <c r="I44"/>
  <c r="F44" s="1"/>
  <c r="I45"/>
  <c r="I47"/>
  <c r="F47" s="1"/>
  <c r="I4"/>
  <c r="U54" i="16"/>
  <c r="U55"/>
  <c r="U56"/>
  <c r="U57"/>
  <c r="U53"/>
  <c r="U41"/>
  <c r="U42"/>
  <c r="U43"/>
  <c r="U44"/>
  <c r="U45"/>
  <c r="U46"/>
  <c r="U47"/>
  <c r="U48"/>
  <c r="U40"/>
  <c r="O54"/>
  <c r="O55"/>
  <c r="O56"/>
  <c r="O57"/>
  <c r="O53"/>
  <c r="O41"/>
  <c r="O42"/>
  <c r="O43"/>
  <c r="O44"/>
  <c r="O45"/>
  <c r="O46"/>
  <c r="O47"/>
  <c r="O48"/>
  <c r="O40"/>
  <c r="O28"/>
  <c r="O29"/>
  <c r="O30"/>
  <c r="O31"/>
  <c r="O27"/>
  <c r="O21"/>
  <c r="O22"/>
  <c r="O20"/>
  <c r="L64"/>
  <c r="L63"/>
  <c r="L54"/>
  <c r="L55"/>
  <c r="L56"/>
  <c r="L57"/>
  <c r="L53"/>
  <c r="L41"/>
  <c r="L42"/>
  <c r="L43"/>
  <c r="L44"/>
  <c r="L45"/>
  <c r="L46"/>
  <c r="L47"/>
  <c r="L48"/>
  <c r="L40"/>
  <c r="L37"/>
  <c r="I69"/>
  <c r="I70"/>
  <c r="I71"/>
  <c r="I72"/>
  <c r="I73"/>
  <c r="I74"/>
  <c r="I75"/>
  <c r="I68"/>
  <c r="I54"/>
  <c r="I55"/>
  <c r="I56"/>
  <c r="I57"/>
  <c r="I53"/>
  <c r="I51"/>
  <c r="I50"/>
  <c r="I41"/>
  <c r="I42"/>
  <c r="I43"/>
  <c r="I44"/>
  <c r="I45"/>
  <c r="I46"/>
  <c r="I47"/>
  <c r="F47" s="1"/>
  <c r="I48"/>
  <c r="I40"/>
  <c r="I34"/>
  <c r="I35"/>
  <c r="I33"/>
  <c r="F33" s="1"/>
  <c r="I28"/>
  <c r="I29"/>
  <c r="I30"/>
  <c r="I31"/>
  <c r="I27"/>
  <c r="I6"/>
  <c r="I7"/>
  <c r="I8"/>
  <c r="I9"/>
  <c r="I10"/>
  <c r="I11"/>
  <c r="I12"/>
  <c r="I13"/>
  <c r="I14"/>
  <c r="I15"/>
  <c r="I16"/>
  <c r="I17"/>
  <c r="I18"/>
  <c r="I5"/>
  <c r="N55" i="15" l="1"/>
  <c r="E65"/>
  <c r="N73"/>
  <c r="N77" s="1"/>
  <c r="S7" i="56"/>
  <c r="AE10"/>
  <c r="S10"/>
  <c r="AE5"/>
  <c r="AE12"/>
  <c r="S12"/>
  <c r="F58" i="14"/>
  <c r="I62" i="15" s="1"/>
  <c r="E36"/>
  <c r="F36"/>
  <c r="O73"/>
  <c r="O77" s="1"/>
  <c r="E61"/>
  <c r="F61"/>
  <c r="F59"/>
  <c r="E62"/>
  <c r="F62"/>
  <c r="K55"/>
  <c r="E59"/>
  <c r="L55"/>
  <c r="E59" i="14"/>
  <c r="F59"/>
  <c r="H63" i="15"/>
  <c r="I63"/>
  <c r="O55"/>
  <c r="F5" i="12"/>
  <c r="O38"/>
  <c r="O51"/>
  <c r="R41"/>
  <c r="X41"/>
  <c r="X60"/>
  <c r="F40"/>
  <c r="O54"/>
  <c r="O41"/>
  <c r="R38"/>
  <c r="R51"/>
  <c r="X51"/>
  <c r="X38"/>
  <c r="O60"/>
  <c r="F38"/>
  <c r="R60"/>
  <c r="F49"/>
  <c r="F45"/>
  <c r="F41"/>
  <c r="F42"/>
  <c r="O61"/>
  <c r="L41"/>
  <c r="L61" s="1"/>
  <c r="H61"/>
  <c r="I60"/>
  <c r="I61" s="1"/>
  <c r="E60"/>
  <c r="E61" s="1"/>
  <c r="F27"/>
  <c r="R61"/>
  <c r="F59"/>
  <c r="F55"/>
  <c r="F47"/>
  <c r="F43"/>
  <c r="F39"/>
  <c r="F66"/>
  <c r="F37"/>
  <c r="F57"/>
  <c r="F53"/>
  <c r="F54" s="1"/>
  <c r="F50"/>
  <c r="F46"/>
  <c r="F29"/>
  <c r="F32"/>
  <c r="F17"/>
  <c r="F15"/>
  <c r="F22"/>
  <c r="X61" l="1"/>
  <c r="F60"/>
  <c r="F51"/>
  <c r="F61" l="1"/>
  <c r="H41" i="46" l="1"/>
  <c r="H42"/>
  <c r="C15"/>
  <c r="B15"/>
  <c r="D14"/>
  <c r="D15" s="1"/>
  <c r="C41"/>
  <c r="C43"/>
  <c r="E43"/>
  <c r="B43"/>
  <c r="D40"/>
  <c r="D41"/>
  <c r="D42"/>
  <c r="D38" l="1"/>
  <c r="D39"/>
  <c r="D37"/>
  <c r="F36"/>
  <c r="F43" s="1"/>
  <c r="E36"/>
  <c r="G32"/>
  <c r="G33"/>
  <c r="G34"/>
  <c r="G35"/>
  <c r="G31"/>
  <c r="G36" s="1"/>
  <c r="G43" s="1"/>
  <c r="G28"/>
  <c r="G27"/>
  <c r="G25"/>
  <c r="G24"/>
  <c r="G20"/>
  <c r="G21"/>
  <c r="G22"/>
  <c r="G23" s="1"/>
  <c r="G19"/>
  <c r="G17"/>
  <c r="G16"/>
  <c r="G5"/>
  <c r="G6"/>
  <c r="G7"/>
  <c r="G8"/>
  <c r="G9"/>
  <c r="G10"/>
  <c r="G11"/>
  <c r="G15" s="1"/>
  <c r="G12"/>
  <c r="G13"/>
  <c r="G4"/>
  <c r="C30"/>
  <c r="E30"/>
  <c r="F30"/>
  <c r="B30"/>
  <c r="C29"/>
  <c r="E29"/>
  <c r="F29"/>
  <c r="G29"/>
  <c r="B29"/>
  <c r="C26"/>
  <c r="E26"/>
  <c r="F26"/>
  <c r="G26"/>
  <c r="B26"/>
  <c r="C23"/>
  <c r="E23"/>
  <c r="F23"/>
  <c r="B23"/>
  <c r="C18"/>
  <c r="E18"/>
  <c r="F18"/>
  <c r="G18"/>
  <c r="B18"/>
  <c r="D17"/>
  <c r="D18" s="1"/>
  <c r="D19"/>
  <c r="D20"/>
  <c r="D21"/>
  <c r="D22"/>
  <c r="D23" s="1"/>
  <c r="D24"/>
  <c r="D25"/>
  <c r="D27"/>
  <c r="D28"/>
  <c r="D29" s="1"/>
  <c r="D16"/>
  <c r="E15"/>
  <c r="F15"/>
  <c r="D5"/>
  <c r="D6"/>
  <c r="D7"/>
  <c r="D8"/>
  <c r="D9"/>
  <c r="D10"/>
  <c r="D11"/>
  <c r="D12"/>
  <c r="D13"/>
  <c r="D4"/>
  <c r="D26" l="1"/>
  <c r="D30" s="1"/>
  <c r="D43" s="1"/>
  <c r="H43" s="1"/>
  <c r="G30"/>
  <c r="D12" i="20" l="1"/>
  <c r="E12"/>
  <c r="E13"/>
  <c r="E18" i="19"/>
  <c r="E19"/>
  <c r="E20"/>
  <c r="D18"/>
  <c r="D13" s="1"/>
  <c r="E17"/>
  <c r="C13"/>
  <c r="C25" s="1"/>
  <c r="E16"/>
  <c r="E21"/>
  <c r="E22"/>
  <c r="E14"/>
  <c r="E15"/>
  <c r="E23"/>
  <c r="E24"/>
  <c r="C17" i="45"/>
  <c r="D17"/>
  <c r="D15"/>
  <c r="D16"/>
  <c r="D14"/>
  <c r="D11"/>
  <c r="C12"/>
  <c r="D12"/>
  <c r="C9"/>
  <c r="C19" s="1"/>
  <c r="D5"/>
  <c r="D9" s="1"/>
  <c r="D19" s="1"/>
  <c r="D6"/>
  <c r="D7"/>
  <c r="D8"/>
  <c r="D4"/>
  <c r="D5" i="44"/>
  <c r="D6"/>
  <c r="D7"/>
  <c r="D8"/>
  <c r="D9"/>
  <c r="D10"/>
  <c r="D11"/>
  <c r="D12"/>
  <c r="D13"/>
  <c r="D14"/>
  <c r="D15"/>
  <c r="D19"/>
  <c r="D20"/>
  <c r="D21"/>
  <c r="D22"/>
  <c r="D4"/>
  <c r="D34" i="43"/>
  <c r="D35"/>
  <c r="D33"/>
  <c r="D43"/>
  <c r="D44"/>
  <c r="D45"/>
  <c r="D42"/>
  <c r="D24"/>
  <c r="D25"/>
  <c r="D23"/>
  <c r="D6"/>
  <c r="D7"/>
  <c r="D8"/>
  <c r="D9"/>
  <c r="D10"/>
  <c r="D11"/>
  <c r="D12"/>
  <c r="D13"/>
  <c r="D14"/>
  <c r="D15"/>
  <c r="D5"/>
  <c r="D24" i="18"/>
  <c r="C24"/>
  <c r="C71" i="9"/>
  <c r="E24" i="18"/>
  <c r="I26"/>
  <c r="I11"/>
  <c r="H27"/>
  <c r="I27"/>
  <c r="D27"/>
  <c r="D26" s="1"/>
  <c r="E27"/>
  <c r="E26" s="1"/>
  <c r="D28"/>
  <c r="E28"/>
  <c r="D23"/>
  <c r="D22" s="1"/>
  <c r="E12"/>
  <c r="H14"/>
  <c r="I14"/>
  <c r="I16"/>
  <c r="I15"/>
  <c r="G14"/>
  <c r="D11"/>
  <c r="D10" s="1"/>
  <c r="D6"/>
  <c r="D7"/>
  <c r="G13" i="40"/>
  <c r="D19" i="41"/>
  <c r="E19"/>
  <c r="D20"/>
  <c r="E20"/>
  <c r="D21"/>
  <c r="E21"/>
  <c r="D22"/>
  <c r="E22"/>
  <c r="D23"/>
  <c r="E23"/>
  <c r="D24"/>
  <c r="E24"/>
  <c r="D26"/>
  <c r="E26"/>
  <c r="D27"/>
  <c r="E27"/>
  <c r="D29"/>
  <c r="E29"/>
  <c r="D30"/>
  <c r="E30"/>
  <c r="H7" i="18" s="1"/>
  <c r="D31" i="41"/>
  <c r="E31"/>
  <c r="D32"/>
  <c r="E32"/>
  <c r="D33"/>
  <c r="E33"/>
  <c r="D12"/>
  <c r="E12"/>
  <c r="D13"/>
  <c r="E13"/>
  <c r="D15"/>
  <c r="E15"/>
  <c r="D16"/>
  <c r="E16"/>
  <c r="D18"/>
  <c r="E18"/>
  <c r="E11"/>
  <c r="D42" i="17"/>
  <c r="E42" s="1"/>
  <c r="C42"/>
  <c r="X27" i="8"/>
  <c r="F27" s="1"/>
  <c r="W27"/>
  <c r="V27"/>
  <c r="V20"/>
  <c r="N5" i="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4"/>
  <c r="K12"/>
  <c r="F31" i="7"/>
  <c r="F32"/>
  <c r="F33"/>
  <c r="F34"/>
  <c r="F35"/>
  <c r="E36"/>
  <c r="F36"/>
  <c r="D36"/>
  <c r="E35"/>
  <c r="E31"/>
  <c r="E32"/>
  <c r="E33"/>
  <c r="E34"/>
  <c r="E30"/>
  <c r="F30"/>
  <c r="D38" i="6"/>
  <c r="E38"/>
  <c r="F38"/>
  <c r="D39"/>
  <c r="E39"/>
  <c r="F39"/>
  <c r="D40"/>
  <c r="E40"/>
  <c r="F40"/>
  <c r="D41"/>
  <c r="E41"/>
  <c r="F41"/>
  <c r="D42"/>
  <c r="E42"/>
  <c r="F42"/>
  <c r="D43"/>
  <c r="E43"/>
  <c r="F43"/>
  <c r="D44"/>
  <c r="E44"/>
  <c r="F44"/>
  <c r="E37"/>
  <c r="F37"/>
  <c r="I38"/>
  <c r="I39"/>
  <c r="I40"/>
  <c r="I41"/>
  <c r="I42"/>
  <c r="I43"/>
  <c r="I44"/>
  <c r="I45"/>
  <c r="I37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11"/>
  <c r="E35"/>
  <c r="D35"/>
  <c r="D25"/>
  <c r="F11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Q15" i="8" s="1"/>
  <c r="F12" i="6"/>
  <c r="F13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11"/>
  <c r="L9"/>
  <c r="L6"/>
  <c r="L7"/>
  <c r="L5"/>
  <c r="K5" i="37"/>
  <c r="K6"/>
  <c r="K7"/>
  <c r="K8"/>
  <c r="K9"/>
  <c r="K4"/>
  <c r="H5"/>
  <c r="H6"/>
  <c r="H7"/>
  <c r="H8"/>
  <c r="H9"/>
  <c r="H4"/>
  <c r="E5"/>
  <c r="E6"/>
  <c r="E7"/>
  <c r="E8"/>
  <c r="E9"/>
  <c r="E4"/>
  <c r="T16" i="8"/>
  <c r="H23"/>
  <c r="I23"/>
  <c r="G23"/>
  <c r="E14" i="1"/>
  <c r="F14"/>
  <c r="D14"/>
  <c r="E17"/>
  <c r="E7"/>
  <c r="E26" i="7"/>
  <c r="E21"/>
  <c r="E22"/>
  <c r="E23"/>
  <c r="E24"/>
  <c r="E25"/>
  <c r="E20"/>
  <c r="F21"/>
  <c r="F22"/>
  <c r="F23"/>
  <c r="F24"/>
  <c r="F25"/>
  <c r="F26"/>
  <c r="AA13" i="8" s="1"/>
  <c r="D22" i="7"/>
  <c r="D23"/>
  <c r="D24"/>
  <c r="D25"/>
  <c r="Z13" i="8"/>
  <c r="F20" i="7"/>
  <c r="D20"/>
  <c r="K25" i="8"/>
  <c r="L25"/>
  <c r="J25"/>
  <c r="E27"/>
  <c r="H25" i="18" s="1"/>
  <c r="E31" i="8"/>
  <c r="Z31"/>
  <c r="Z9"/>
  <c r="AA9"/>
  <c r="AA5"/>
  <c r="AA6"/>
  <c r="AA7"/>
  <c r="Z5"/>
  <c r="Z6"/>
  <c r="Z7"/>
  <c r="Q12"/>
  <c r="Q13"/>
  <c r="Q14"/>
  <c r="D21" i="17"/>
  <c r="D23"/>
  <c r="D24"/>
  <c r="D16"/>
  <c r="D15" s="1"/>
  <c r="D17"/>
  <c r="D18"/>
  <c r="D5"/>
  <c r="D6"/>
  <c r="D7" s="1"/>
  <c r="D9"/>
  <c r="D11"/>
  <c r="D12"/>
  <c r="D13"/>
  <c r="D14"/>
  <c r="AA66" i="7"/>
  <c r="F66" s="1"/>
  <c r="AA67"/>
  <c r="F67" s="1"/>
  <c r="E66"/>
  <c r="D66"/>
  <c r="Z63"/>
  <c r="Z68" s="1"/>
  <c r="Y63"/>
  <c r="Y68" s="1"/>
  <c r="D18" i="9"/>
  <c r="D8" i="40"/>
  <c r="H5" i="6"/>
  <c r="Z98" i="7"/>
  <c r="D8" i="9"/>
  <c r="D15"/>
  <c r="D6"/>
  <c r="G4" i="40"/>
  <c r="E33" i="1"/>
  <c r="E24"/>
  <c r="E9"/>
  <c r="E6"/>
  <c r="H30" i="7"/>
  <c r="H25"/>
  <c r="H34"/>
  <c r="L19" i="6"/>
  <c r="L20"/>
  <c r="L21"/>
  <c r="L22"/>
  <c r="L23"/>
  <c r="L24"/>
  <c r="L18"/>
  <c r="L12"/>
  <c r="L13"/>
  <c r="L11"/>
  <c r="C26" i="40"/>
  <c r="E8"/>
  <c r="E9"/>
  <c r="X7" i="7"/>
  <c r="X8"/>
  <c r="W8"/>
  <c r="D5" i="18"/>
  <c r="D11" i="9"/>
  <c r="D75"/>
  <c r="D78"/>
  <c r="D40" i="17" l="1"/>
  <c r="D53"/>
  <c r="E53"/>
  <c r="D38" i="30"/>
  <c r="D29" i="18"/>
  <c r="E13" i="19"/>
  <c r="D22" i="17"/>
  <c r="D20" s="1"/>
  <c r="D52" s="1"/>
  <c r="D51" s="1"/>
  <c r="D10"/>
  <c r="D22" i="9"/>
  <c r="E34" i="1"/>
  <c r="E28"/>
  <c r="F28"/>
  <c r="E25"/>
  <c r="R30" i="41"/>
  <c r="R31"/>
  <c r="R32"/>
  <c r="R33"/>
  <c r="R29"/>
  <c r="R12"/>
  <c r="F12" s="1"/>
  <c r="R13"/>
  <c r="F13" s="1"/>
  <c r="R11"/>
  <c r="F11" s="1"/>
  <c r="I9" i="6"/>
  <c r="I6"/>
  <c r="I5"/>
  <c r="F48" i="41"/>
  <c r="F49"/>
  <c r="F50"/>
  <c r="F51"/>
  <c r="F52"/>
  <c r="E47"/>
  <c r="F47" s="1"/>
  <c r="E48"/>
  <c r="E49"/>
  <c r="E50"/>
  <c r="E51"/>
  <c r="E52"/>
  <c r="E46"/>
  <c r="R47"/>
  <c r="R48"/>
  <c r="R49"/>
  <c r="R50"/>
  <c r="R51"/>
  <c r="R52"/>
  <c r="R46"/>
  <c r="Z99" i="7"/>
  <c r="Y99"/>
  <c r="AA97"/>
  <c r="F97"/>
  <c r="E97"/>
  <c r="D97"/>
  <c r="D8" i="17" l="1"/>
  <c r="D4" s="1"/>
  <c r="D72" i="9"/>
  <c r="D4" i="18"/>
  <c r="D3" s="1"/>
  <c r="D18" s="1"/>
  <c r="D30" s="1"/>
  <c r="E35" i="1"/>
  <c r="D19" i="17" l="1"/>
  <c r="D25"/>
  <c r="AA98" i="7"/>
  <c r="AA99" s="1"/>
  <c r="AA31" i="8" s="1"/>
  <c r="F31" s="1"/>
  <c r="F46" i="41"/>
  <c r="O47"/>
  <c r="O48"/>
  <c r="O49"/>
  <c r="O50"/>
  <c r="O51"/>
  <c r="O52"/>
  <c r="O46"/>
  <c r="D98" i="7"/>
  <c r="E5" i="9"/>
  <c r="E6"/>
  <c r="E7"/>
  <c r="E8"/>
  <c r="E9"/>
  <c r="E11"/>
  <c r="E12"/>
  <c r="E13"/>
  <c r="E14"/>
  <c r="E15"/>
  <c r="E16"/>
  <c r="E17"/>
  <c r="E18"/>
  <c r="E19"/>
  <c r="E20"/>
  <c r="E21"/>
  <c r="E23"/>
  <c r="E24"/>
  <c r="E25"/>
  <c r="E26"/>
  <c r="E27"/>
  <c r="E28"/>
  <c r="E29"/>
  <c r="E30"/>
  <c r="E31"/>
  <c r="E32"/>
  <c r="E33"/>
  <c r="E34"/>
  <c r="E35"/>
  <c r="E37"/>
  <c r="E38"/>
  <c r="E39"/>
  <c r="E40"/>
  <c r="E41"/>
  <c r="E43"/>
  <c r="E44"/>
  <c r="E42" s="1"/>
  <c r="E53" s="1"/>
  <c r="E45"/>
  <c r="E46"/>
  <c r="E47"/>
  <c r="E48"/>
  <c r="E49"/>
  <c r="E50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5"/>
  <c r="E76"/>
  <c r="E77"/>
  <c r="E78"/>
  <c r="E4"/>
  <c r="D71"/>
  <c r="D26" i="40"/>
  <c r="F26"/>
  <c r="G26"/>
  <c r="W20" i="8" s="1"/>
  <c r="I26" i="40"/>
  <c r="J26"/>
  <c r="K26"/>
  <c r="L26"/>
  <c r="K5"/>
  <c r="K6"/>
  <c r="K7"/>
  <c r="K8"/>
  <c r="K10"/>
  <c r="K11"/>
  <c r="K13"/>
  <c r="K14"/>
  <c r="K15"/>
  <c r="K16"/>
  <c r="K17"/>
  <c r="K18"/>
  <c r="K19"/>
  <c r="K20"/>
  <c r="K21"/>
  <c r="K22"/>
  <c r="K23"/>
  <c r="K24"/>
  <c r="K25"/>
  <c r="K4"/>
  <c r="H5"/>
  <c r="H6"/>
  <c r="H7"/>
  <c r="H8"/>
  <c r="H10"/>
  <c r="H13"/>
  <c r="H14"/>
  <c r="H15"/>
  <c r="H16"/>
  <c r="H17"/>
  <c r="H18"/>
  <c r="H19"/>
  <c r="H20"/>
  <c r="H21"/>
  <c r="H22"/>
  <c r="H23"/>
  <c r="H24"/>
  <c r="H25"/>
  <c r="H4"/>
  <c r="E5"/>
  <c r="E6"/>
  <c r="E7"/>
  <c r="E26"/>
  <c r="E10"/>
  <c r="E13"/>
  <c r="E14"/>
  <c r="E15"/>
  <c r="E16"/>
  <c r="E17"/>
  <c r="E18"/>
  <c r="E19"/>
  <c r="E20"/>
  <c r="E21"/>
  <c r="E22"/>
  <c r="E23"/>
  <c r="E24"/>
  <c r="E25"/>
  <c r="E4"/>
  <c r="E56" i="41"/>
  <c r="E57"/>
  <c r="E58"/>
  <c r="E59" s="1"/>
  <c r="E55"/>
  <c r="F56"/>
  <c r="F57"/>
  <c r="F55"/>
  <c r="G59"/>
  <c r="H59"/>
  <c r="I59"/>
  <c r="J59"/>
  <c r="K59"/>
  <c r="L59"/>
  <c r="M59"/>
  <c r="N59"/>
  <c r="O59"/>
  <c r="P59"/>
  <c r="Q59"/>
  <c r="R59"/>
  <c r="D59"/>
  <c r="D56"/>
  <c r="D57"/>
  <c r="D58"/>
  <c r="D55"/>
  <c r="L56"/>
  <c r="L57"/>
  <c r="L58"/>
  <c r="L55"/>
  <c r="L47"/>
  <c r="L48"/>
  <c r="L49"/>
  <c r="L50"/>
  <c r="L51"/>
  <c r="L52"/>
  <c r="L46"/>
  <c r="I47"/>
  <c r="I48"/>
  <c r="I49"/>
  <c r="I50"/>
  <c r="I51"/>
  <c r="I52"/>
  <c r="I46"/>
  <c r="L30"/>
  <c r="L31"/>
  <c r="L32"/>
  <c r="L33"/>
  <c r="L29"/>
  <c r="I30"/>
  <c r="I31"/>
  <c r="I32"/>
  <c r="F32" s="1"/>
  <c r="I33"/>
  <c r="F33" s="1"/>
  <c r="I29"/>
  <c r="I15"/>
  <c r="F15" s="1"/>
  <c r="I16"/>
  <c r="F16" s="1"/>
  <c r="I18"/>
  <c r="F18" s="1"/>
  <c r="I19"/>
  <c r="F19" s="1"/>
  <c r="I20"/>
  <c r="F20" s="1"/>
  <c r="I21"/>
  <c r="F21" s="1"/>
  <c r="I22"/>
  <c r="F22" s="1"/>
  <c r="I23"/>
  <c r="F23" s="1"/>
  <c r="I24"/>
  <c r="F24" s="1"/>
  <c r="I26"/>
  <c r="F26" s="1"/>
  <c r="I27"/>
  <c r="F27" s="1"/>
  <c r="I9"/>
  <c r="I6"/>
  <c r="I7"/>
  <c r="I5"/>
  <c r="L14"/>
  <c r="X10" i="7"/>
  <c r="X6"/>
  <c r="AA94"/>
  <c r="AA95"/>
  <c r="AA93"/>
  <c r="AA59"/>
  <c r="AA60"/>
  <c r="AA61"/>
  <c r="AA62"/>
  <c r="AA58"/>
  <c r="AA13"/>
  <c r="AA14"/>
  <c r="AA16"/>
  <c r="AA17"/>
  <c r="AA19"/>
  <c r="AA20"/>
  <c r="AA21"/>
  <c r="AA22"/>
  <c r="AA23"/>
  <c r="AA24"/>
  <c r="AA25"/>
  <c r="AA27"/>
  <c r="AA28"/>
  <c r="AA30"/>
  <c r="AA31"/>
  <c r="AA32"/>
  <c r="AA33"/>
  <c r="AA34"/>
  <c r="AA12"/>
  <c r="X13"/>
  <c r="X14"/>
  <c r="X16"/>
  <c r="X17"/>
  <c r="X19"/>
  <c r="X20"/>
  <c r="X21"/>
  <c r="X22"/>
  <c r="X23"/>
  <c r="X24"/>
  <c r="X25"/>
  <c r="X27"/>
  <c r="X28"/>
  <c r="X30"/>
  <c r="X31"/>
  <c r="X32"/>
  <c r="X33"/>
  <c r="X34"/>
  <c r="X12"/>
  <c r="U13"/>
  <c r="U14"/>
  <c r="U16"/>
  <c r="U17"/>
  <c r="U19"/>
  <c r="U20"/>
  <c r="U21"/>
  <c r="U22"/>
  <c r="U23"/>
  <c r="U24"/>
  <c r="U25"/>
  <c r="U27"/>
  <c r="U28"/>
  <c r="U30"/>
  <c r="U31"/>
  <c r="U32"/>
  <c r="U33"/>
  <c r="U34"/>
  <c r="U12"/>
  <c r="R13"/>
  <c r="R14"/>
  <c r="R16"/>
  <c r="R17"/>
  <c r="R19"/>
  <c r="R20"/>
  <c r="R21"/>
  <c r="R22"/>
  <c r="R23"/>
  <c r="R24"/>
  <c r="R25"/>
  <c r="R27"/>
  <c r="R28"/>
  <c r="R30"/>
  <c r="R31"/>
  <c r="R32"/>
  <c r="R33"/>
  <c r="R34"/>
  <c r="R12"/>
  <c r="O13"/>
  <c r="O14"/>
  <c r="O16"/>
  <c r="O17"/>
  <c r="O19"/>
  <c r="O20"/>
  <c r="O21"/>
  <c r="O22"/>
  <c r="O23"/>
  <c r="O24"/>
  <c r="O25"/>
  <c r="O27"/>
  <c r="O28"/>
  <c r="O30"/>
  <c r="O31"/>
  <c r="O32"/>
  <c r="O33"/>
  <c r="O34"/>
  <c r="O12"/>
  <c r="L13"/>
  <c r="L14"/>
  <c r="L15"/>
  <c r="L16"/>
  <c r="L17"/>
  <c r="L18"/>
  <c r="L19"/>
  <c r="L20"/>
  <c r="L21"/>
  <c r="L22"/>
  <c r="L23"/>
  <c r="L24"/>
  <c r="L25"/>
  <c r="L27"/>
  <c r="L28"/>
  <c r="L29"/>
  <c r="L30"/>
  <c r="L31"/>
  <c r="L32"/>
  <c r="L33"/>
  <c r="L34"/>
  <c r="L12"/>
  <c r="Y36"/>
  <c r="V36" s="1"/>
  <c r="Z36"/>
  <c r="W36" s="1"/>
  <c r="T36" s="1"/>
  <c r="Q36" s="1"/>
  <c r="N36" s="1"/>
  <c r="K36" s="1"/>
  <c r="H36" s="1"/>
  <c r="I13"/>
  <c r="I14"/>
  <c r="I16"/>
  <c r="I17"/>
  <c r="I19"/>
  <c r="I20"/>
  <c r="I21"/>
  <c r="I22"/>
  <c r="I23"/>
  <c r="I24"/>
  <c r="I25"/>
  <c r="I27"/>
  <c r="I28"/>
  <c r="I30"/>
  <c r="I31"/>
  <c r="I32"/>
  <c r="I33"/>
  <c r="I34"/>
  <c r="I12"/>
  <c r="F29" i="41" l="1"/>
  <c r="F31"/>
  <c r="F30"/>
  <c r="H26" i="40"/>
  <c r="X20" i="8" s="1"/>
  <c r="E22" i="9"/>
  <c r="S36" i="7"/>
  <c r="X36"/>
  <c r="AA36"/>
  <c r="F58" i="41"/>
  <c r="F59" s="1"/>
  <c r="F12" i="1"/>
  <c r="F13"/>
  <c r="F15"/>
  <c r="F16"/>
  <c r="F17"/>
  <c r="F18"/>
  <c r="F19"/>
  <c r="F20"/>
  <c r="F21"/>
  <c r="F22"/>
  <c r="F23"/>
  <c r="F24"/>
  <c r="F25" s="1"/>
  <c r="F26"/>
  <c r="F27"/>
  <c r="F29"/>
  <c r="F30"/>
  <c r="F31"/>
  <c r="F32"/>
  <c r="F33"/>
  <c r="F11"/>
  <c r="F9"/>
  <c r="F6"/>
  <c r="F7"/>
  <c r="F5"/>
  <c r="F46"/>
  <c r="F47"/>
  <c r="F48"/>
  <c r="F49"/>
  <c r="F50"/>
  <c r="F51"/>
  <c r="F45"/>
  <c r="F34" l="1"/>
  <c r="F35" s="1"/>
  <c r="P36" i="7"/>
  <c r="U36"/>
  <c r="C11" i="21"/>
  <c r="C16" s="1"/>
  <c r="H16" i="46"/>
  <c r="H5"/>
  <c r="H6"/>
  <c r="H7"/>
  <c r="H8"/>
  <c r="H9"/>
  <c r="H10"/>
  <c r="H11"/>
  <c r="H12"/>
  <c r="H13"/>
  <c r="H17"/>
  <c r="H19"/>
  <c r="H20"/>
  <c r="H21"/>
  <c r="H22"/>
  <c r="H24"/>
  <c r="H26" s="1"/>
  <c r="H25"/>
  <c r="H27"/>
  <c r="H28"/>
  <c r="H31"/>
  <c r="H32"/>
  <c r="H33"/>
  <c r="H34"/>
  <c r="H35"/>
  <c r="H36"/>
  <c r="H37"/>
  <c r="H38"/>
  <c r="H39"/>
  <c r="H40"/>
  <c r="H4"/>
  <c r="H23" l="1"/>
  <c r="H29"/>
  <c r="H18"/>
  <c r="H30" s="1"/>
  <c r="H15"/>
  <c r="M36" i="7"/>
  <c r="R36"/>
  <c r="D21"/>
  <c r="D27"/>
  <c r="D28"/>
  <c r="D30"/>
  <c r="D31"/>
  <c r="D32"/>
  <c r="D33"/>
  <c r="D34"/>
  <c r="H26"/>
  <c r="J26"/>
  <c r="K26"/>
  <c r="H35"/>
  <c r="J35"/>
  <c r="K35"/>
  <c r="M35"/>
  <c r="E11" i="21"/>
  <c r="Y65" i="7"/>
  <c r="AA65" s="1"/>
  <c r="L26" l="1"/>
  <c r="J36"/>
  <c r="O36"/>
  <c r="L35"/>
  <c r="C60" i="9"/>
  <c r="C63"/>
  <c r="D31" i="14"/>
  <c r="D29"/>
  <c r="D27"/>
  <c r="Q19" i="30"/>
  <c r="D27" i="8"/>
  <c r="F13" i="40"/>
  <c r="F14"/>
  <c r="D38" i="19"/>
  <c r="E38"/>
  <c r="C38"/>
  <c r="D65" i="7"/>
  <c r="E64"/>
  <c r="E65"/>
  <c r="F65"/>
  <c r="D67"/>
  <c r="E67"/>
  <c r="M31" i="15"/>
  <c r="M29"/>
  <c r="C74" i="9"/>
  <c r="C21" i="17" s="1"/>
  <c r="D74" i="9"/>
  <c r="C19" i="30" l="1"/>
  <c r="E21" i="17"/>
  <c r="D19" i="30" s="1"/>
  <c r="O29" i="15"/>
  <c r="O31"/>
  <c r="D25" i="19"/>
  <c r="D39" s="1"/>
  <c r="D79" i="9"/>
  <c r="E79" s="1"/>
  <c r="E74"/>
  <c r="G36" i="7"/>
  <c r="L36"/>
  <c r="I36" s="1"/>
  <c r="C39" i="19"/>
  <c r="C28" i="18"/>
  <c r="C77" i="9"/>
  <c r="C27" i="18" s="1"/>
  <c r="C26" l="1"/>
  <c r="D5" i="14"/>
  <c r="Y64" i="7"/>
  <c r="C8" i="40"/>
  <c r="C6" i="9"/>
  <c r="D11" i="14"/>
  <c r="N91" i="7"/>
  <c r="O91"/>
  <c r="AA64" l="1"/>
  <c r="D64"/>
  <c r="B26" i="44"/>
  <c r="F64" i="7" l="1"/>
  <c r="AA63"/>
  <c r="F9" i="37"/>
  <c r="G64" i="46" l="1"/>
  <c r="H64" s="1"/>
  <c r="E64"/>
  <c r="C75" i="9" l="1"/>
  <c r="H7" i="6" l="1"/>
  <c r="I7" s="1"/>
  <c r="J7"/>
  <c r="G7"/>
  <c r="D7" i="1"/>
  <c r="I5" i="37"/>
  <c r="I6"/>
  <c r="I7"/>
  <c r="I8"/>
  <c r="I9"/>
  <c r="I4"/>
  <c r="B17" i="45" l="1"/>
  <c r="B12"/>
  <c r="B9"/>
  <c r="B19" l="1"/>
  <c r="D34" i="1" l="1"/>
  <c r="D28"/>
  <c r="D25"/>
  <c r="D17"/>
  <c r="D35" l="1"/>
  <c r="C46" i="43" l="1"/>
  <c r="D46"/>
  <c r="B46"/>
  <c r="C37"/>
  <c r="D37"/>
  <c r="B37"/>
  <c r="C11" i="9"/>
  <c r="C27" i="43"/>
  <c r="D27"/>
  <c r="B27"/>
  <c r="C17"/>
  <c r="D17"/>
  <c r="B17"/>
  <c r="D31" i="44"/>
  <c r="D50" i="16"/>
  <c r="D53" l="1"/>
  <c r="D54"/>
  <c r="D55"/>
  <c r="D56"/>
  <c r="D57"/>
  <c r="H11" i="8" l="1"/>
  <c r="I11"/>
  <c r="H12"/>
  <c r="I12"/>
  <c r="H13"/>
  <c r="I13"/>
  <c r="H14"/>
  <c r="I14"/>
  <c r="H15"/>
  <c r="I15"/>
  <c r="G11"/>
  <c r="H9"/>
  <c r="I9"/>
  <c r="G9"/>
  <c r="D7" i="7"/>
  <c r="Y6" i="8" s="1"/>
  <c r="E7" i="7"/>
  <c r="F7"/>
  <c r="D8"/>
  <c r="Y7" i="8" s="1"/>
  <c r="E8" i="7"/>
  <c r="F8"/>
  <c r="D10"/>
  <c r="Y9" i="8" s="1"/>
  <c r="E10" i="7"/>
  <c r="F10"/>
  <c r="D12"/>
  <c r="E12"/>
  <c r="F12"/>
  <c r="D13"/>
  <c r="E13"/>
  <c r="F13"/>
  <c r="D14"/>
  <c r="E14"/>
  <c r="F14"/>
  <c r="D16"/>
  <c r="E16"/>
  <c r="F16"/>
  <c r="D17"/>
  <c r="E17"/>
  <c r="F17"/>
  <c r="D19"/>
  <c r="E19"/>
  <c r="F19"/>
  <c r="E27"/>
  <c r="F27"/>
  <c r="E28"/>
  <c r="F28"/>
  <c r="D58"/>
  <c r="E58"/>
  <c r="F58"/>
  <c r="D59"/>
  <c r="E59"/>
  <c r="F59"/>
  <c r="D60"/>
  <c r="E60"/>
  <c r="F60"/>
  <c r="D61"/>
  <c r="E61"/>
  <c r="F61"/>
  <c r="D62"/>
  <c r="E62"/>
  <c r="F62"/>
  <c r="D63"/>
  <c r="Y21" i="8" s="1"/>
  <c r="E63" i="7"/>
  <c r="Z21" i="8" s="1"/>
  <c r="E21" s="1"/>
  <c r="F63" i="7"/>
  <c r="AA21" i="8" s="1"/>
  <c r="F21" s="1"/>
  <c r="D93" i="7"/>
  <c r="E93"/>
  <c r="F93"/>
  <c r="D94"/>
  <c r="E94"/>
  <c r="F94"/>
  <c r="D95"/>
  <c r="E95"/>
  <c r="F95"/>
  <c r="E98"/>
  <c r="F98"/>
  <c r="E6"/>
  <c r="F6"/>
  <c r="D6"/>
  <c r="Y5" i="8" s="1"/>
  <c r="J24" i="6"/>
  <c r="D36" i="17" l="1"/>
  <c r="H10" i="18"/>
  <c r="D21" i="8"/>
  <c r="H16"/>
  <c r="I16"/>
  <c r="R64" i="41"/>
  <c r="Q64"/>
  <c r="P64"/>
  <c r="O64"/>
  <c r="N64"/>
  <c r="M64"/>
  <c r="L64"/>
  <c r="K64"/>
  <c r="J64"/>
  <c r="I64"/>
  <c r="H64"/>
  <c r="G64"/>
  <c r="F64"/>
  <c r="E64"/>
  <c r="D63"/>
  <c r="D62"/>
  <c r="D61"/>
  <c r="D64" s="1"/>
  <c r="R53"/>
  <c r="Q53"/>
  <c r="P53"/>
  <c r="O53"/>
  <c r="N53"/>
  <c r="M53"/>
  <c r="L53"/>
  <c r="K53"/>
  <c r="J53"/>
  <c r="I53"/>
  <c r="H53"/>
  <c r="G53"/>
  <c r="F53"/>
  <c r="L23" i="8" s="1"/>
  <c r="E53" i="41"/>
  <c r="K23" i="8" s="1"/>
  <c r="D52" i="41"/>
  <c r="D51"/>
  <c r="D50"/>
  <c r="D49"/>
  <c r="D48"/>
  <c r="D47"/>
  <c r="D46"/>
  <c r="R34"/>
  <c r="Q34"/>
  <c r="P34"/>
  <c r="O34"/>
  <c r="N34"/>
  <c r="M34"/>
  <c r="L34"/>
  <c r="K34"/>
  <c r="J34"/>
  <c r="I34"/>
  <c r="H34"/>
  <c r="E34" s="1"/>
  <c r="K15" i="8" s="1"/>
  <c r="G34" i="41"/>
  <c r="R28"/>
  <c r="Q28"/>
  <c r="P28"/>
  <c r="O28"/>
  <c r="N28"/>
  <c r="M28"/>
  <c r="L28"/>
  <c r="K28"/>
  <c r="J28"/>
  <c r="H28"/>
  <c r="G28"/>
  <c r="R25"/>
  <c r="Q25"/>
  <c r="P25"/>
  <c r="O25"/>
  <c r="N25"/>
  <c r="M25"/>
  <c r="L25"/>
  <c r="K25"/>
  <c r="J25"/>
  <c r="H25"/>
  <c r="E25" s="1"/>
  <c r="K13" i="8" s="1"/>
  <c r="G25" i="41"/>
  <c r="R17"/>
  <c r="Q17"/>
  <c r="P17"/>
  <c r="O17"/>
  <c r="N17"/>
  <c r="M17"/>
  <c r="L17"/>
  <c r="K17"/>
  <c r="J17"/>
  <c r="H17"/>
  <c r="G17"/>
  <c r="R14"/>
  <c r="Q14"/>
  <c r="P14"/>
  <c r="O14"/>
  <c r="N14"/>
  <c r="M14"/>
  <c r="K14"/>
  <c r="J14"/>
  <c r="H14"/>
  <c r="E14" s="1"/>
  <c r="K11" i="8" s="1"/>
  <c r="G14" i="41"/>
  <c r="D14" s="1"/>
  <c r="D11"/>
  <c r="D9"/>
  <c r="D8"/>
  <c r="F7"/>
  <c r="E7"/>
  <c r="D7"/>
  <c r="D6"/>
  <c r="D5"/>
  <c r="E22" i="5"/>
  <c r="F22"/>
  <c r="E9" i="6"/>
  <c r="Q9" i="8" s="1"/>
  <c r="F9" i="6"/>
  <c r="R9" i="8" s="1"/>
  <c r="D9" i="6"/>
  <c r="E6"/>
  <c r="F6"/>
  <c r="D6"/>
  <c r="E5"/>
  <c r="Q5" i="8" s="1"/>
  <c r="F5" i="6"/>
  <c r="R5" i="8" s="1"/>
  <c r="D5" i="6"/>
  <c r="M26" i="40"/>
  <c r="N26"/>
  <c r="T18" i="8"/>
  <c r="E18" s="1"/>
  <c r="D10" i="37"/>
  <c r="E10"/>
  <c r="U16" i="8" s="1"/>
  <c r="F10" i="37"/>
  <c r="S18" i="8" s="1"/>
  <c r="G10" i="37"/>
  <c r="H10"/>
  <c r="U18" i="8" s="1"/>
  <c r="F18" s="1"/>
  <c r="I10" i="37"/>
  <c r="J10"/>
  <c r="K10"/>
  <c r="C10"/>
  <c r="S16" i="8" s="1"/>
  <c r="R14"/>
  <c r="R15"/>
  <c r="Q6"/>
  <c r="N25"/>
  <c r="E25" s="1"/>
  <c r="O25"/>
  <c r="F25" s="1"/>
  <c r="M25"/>
  <c r="D25" s="1"/>
  <c r="N14"/>
  <c r="O14"/>
  <c r="N15"/>
  <c r="O15"/>
  <c r="N9"/>
  <c r="E9" s="1"/>
  <c r="O9"/>
  <c r="N5"/>
  <c r="O5"/>
  <c r="N6"/>
  <c r="O6"/>
  <c r="H5"/>
  <c r="E5" s="1"/>
  <c r="I5"/>
  <c r="H6"/>
  <c r="E6" s="1"/>
  <c r="I6"/>
  <c r="G5"/>
  <c r="D39" i="17" l="1"/>
  <c r="H24" i="18"/>
  <c r="D34" i="17"/>
  <c r="H8" i="18"/>
  <c r="F9" i="8"/>
  <c r="F5"/>
  <c r="F34" i="41"/>
  <c r="L15" i="8" s="1"/>
  <c r="D28" i="41"/>
  <c r="J14" i="8" s="1"/>
  <c r="E28" i="41"/>
  <c r="K14" i="8" s="1"/>
  <c r="I25" i="41"/>
  <c r="F25" s="1"/>
  <c r="L13" i="8" s="1"/>
  <c r="D25" i="41"/>
  <c r="J13" i="8" s="1"/>
  <c r="E17" i="41"/>
  <c r="K12" i="8" s="1"/>
  <c r="I17" i="41"/>
  <c r="F17" s="1"/>
  <c r="L12" i="8" s="1"/>
  <c r="D17" i="41"/>
  <c r="J12" i="8" s="1"/>
  <c r="I28" i="41"/>
  <c r="F28" s="1"/>
  <c r="L14" i="8" s="1"/>
  <c r="I14" i="41"/>
  <c r="F14" s="1"/>
  <c r="L11" i="8" s="1"/>
  <c r="W29"/>
  <c r="X29"/>
  <c r="J11"/>
  <c r="U29"/>
  <c r="M35" i="41"/>
  <c r="M66" s="1"/>
  <c r="Q35"/>
  <c r="Q66" s="1"/>
  <c r="K35"/>
  <c r="O35"/>
  <c r="O66" s="1"/>
  <c r="H35"/>
  <c r="H66" s="1"/>
  <c r="L35"/>
  <c r="L66" s="1"/>
  <c r="P35"/>
  <c r="P66" s="1"/>
  <c r="E35"/>
  <c r="N35"/>
  <c r="N66" s="1"/>
  <c r="R35"/>
  <c r="R66" s="1"/>
  <c r="T29" i="8"/>
  <c r="S29"/>
  <c r="D18"/>
  <c r="G7" i="18"/>
  <c r="I7" s="1"/>
  <c r="G10"/>
  <c r="I10" s="1"/>
  <c r="C36" i="17"/>
  <c r="D34" i="41"/>
  <c r="J15" i="8" s="1"/>
  <c r="D53" i="41"/>
  <c r="J23" i="8" s="1"/>
  <c r="I7"/>
  <c r="I29" s="1"/>
  <c r="V29"/>
  <c r="H7"/>
  <c r="K66" i="41"/>
  <c r="G35"/>
  <c r="G66" s="1"/>
  <c r="J35"/>
  <c r="J66" s="1"/>
  <c r="E7" i="6"/>
  <c r="F7"/>
  <c r="D7"/>
  <c r="R6" i="8"/>
  <c r="Q7"/>
  <c r="O7"/>
  <c r="N7"/>
  <c r="I68" i="7"/>
  <c r="H68"/>
  <c r="G68"/>
  <c r="N35"/>
  <c r="O35" s="1"/>
  <c r="G35"/>
  <c r="N29"/>
  <c r="M29"/>
  <c r="H29"/>
  <c r="G29"/>
  <c r="N26"/>
  <c r="M26"/>
  <c r="G26"/>
  <c r="N18"/>
  <c r="M18"/>
  <c r="H18"/>
  <c r="G18"/>
  <c r="I18" s="1"/>
  <c r="N15"/>
  <c r="M15"/>
  <c r="H15"/>
  <c r="G15"/>
  <c r="H29" i="8" l="1"/>
  <c r="E7"/>
  <c r="C32" i="30"/>
  <c r="E36" i="17"/>
  <c r="D32" i="30" s="1"/>
  <c r="F35" i="41"/>
  <c r="I35"/>
  <c r="I66" s="1"/>
  <c r="E66"/>
  <c r="K16" i="8"/>
  <c r="K29" s="1"/>
  <c r="F66" i="41"/>
  <c r="L16" i="8"/>
  <c r="L29" s="1"/>
  <c r="R7"/>
  <c r="F7" s="1"/>
  <c r="F6"/>
  <c r="I29" i="7"/>
  <c r="O18"/>
  <c r="I15"/>
  <c r="O26"/>
  <c r="O29"/>
  <c r="I26"/>
  <c r="I35"/>
  <c r="O15"/>
  <c r="D35" i="41"/>
  <c r="I91" i="7"/>
  <c r="H91"/>
  <c r="M91"/>
  <c r="D66" i="41" l="1"/>
  <c r="J16" i="8"/>
  <c r="J29" s="1"/>
  <c r="G91" i="7"/>
  <c r="J17" i="29"/>
  <c r="J16" s="1"/>
  <c r="I16"/>
  <c r="H16"/>
  <c r="G16"/>
  <c r="E16"/>
  <c r="D16"/>
  <c r="J13"/>
  <c r="J12"/>
  <c r="I11"/>
  <c r="H11"/>
  <c r="G11"/>
  <c r="F11"/>
  <c r="F19" s="1"/>
  <c r="E11"/>
  <c r="E19" s="1"/>
  <c r="D11"/>
  <c r="E7"/>
  <c r="Q38" i="30"/>
  <c r="P37"/>
  <c r="O37"/>
  <c r="N37"/>
  <c r="M37"/>
  <c r="L37"/>
  <c r="K37"/>
  <c r="J37"/>
  <c r="I37"/>
  <c r="H37"/>
  <c r="G37"/>
  <c r="F37"/>
  <c r="E37"/>
  <c r="Q36"/>
  <c r="Q35"/>
  <c r="Q34"/>
  <c r="P33"/>
  <c r="O33"/>
  <c r="N33"/>
  <c r="M33"/>
  <c r="L33"/>
  <c r="K33"/>
  <c r="J33"/>
  <c r="I33"/>
  <c r="H33"/>
  <c r="G33"/>
  <c r="F33"/>
  <c r="E33"/>
  <c r="Q32"/>
  <c r="Q31"/>
  <c r="Q30"/>
  <c r="Q29"/>
  <c r="Q28"/>
  <c r="Q27"/>
  <c r="P22"/>
  <c r="P23" s="1"/>
  <c r="O22"/>
  <c r="O23" s="1"/>
  <c r="N22"/>
  <c r="N23" s="1"/>
  <c r="M22"/>
  <c r="M23" s="1"/>
  <c r="L22"/>
  <c r="L23" s="1"/>
  <c r="K22"/>
  <c r="K23" s="1"/>
  <c r="J22"/>
  <c r="J23" s="1"/>
  <c r="I22"/>
  <c r="I23" s="1"/>
  <c r="H22"/>
  <c r="H23" s="1"/>
  <c r="G22"/>
  <c r="G23" s="1"/>
  <c r="F22"/>
  <c r="F23" s="1"/>
  <c r="E22"/>
  <c r="E23" s="1"/>
  <c r="Q21"/>
  <c r="Q20"/>
  <c r="P18"/>
  <c r="O18"/>
  <c r="N18"/>
  <c r="M18"/>
  <c r="L18"/>
  <c r="K18"/>
  <c r="J18"/>
  <c r="I18"/>
  <c r="H18"/>
  <c r="G18"/>
  <c r="F18"/>
  <c r="E18"/>
  <c r="Q17"/>
  <c r="Q16"/>
  <c r="Q15"/>
  <c r="Q13"/>
  <c r="Q12"/>
  <c r="O11"/>
  <c r="M11"/>
  <c r="K11"/>
  <c r="J11"/>
  <c r="I11"/>
  <c r="E11"/>
  <c r="Q10"/>
  <c r="Q9"/>
  <c r="P11"/>
  <c r="N11"/>
  <c r="L11"/>
  <c r="H11"/>
  <c r="G11"/>
  <c r="F11"/>
  <c r="P7"/>
  <c r="O7"/>
  <c r="N7"/>
  <c r="M7"/>
  <c r="L7"/>
  <c r="K7"/>
  <c r="J7"/>
  <c r="I7"/>
  <c r="H7"/>
  <c r="G7"/>
  <c r="F7"/>
  <c r="E7"/>
  <c r="Q6"/>
  <c r="Q5"/>
  <c r="E16" i="21"/>
  <c r="Y15" i="7"/>
  <c r="Z15"/>
  <c r="Y18"/>
  <c r="AA18" s="1"/>
  <c r="Z18"/>
  <c r="Y26"/>
  <c r="Z26"/>
  <c r="Y29"/>
  <c r="AA29" s="1"/>
  <c r="Z29"/>
  <c r="Y35"/>
  <c r="Z35"/>
  <c r="M71" i="15"/>
  <c r="J71"/>
  <c r="E78" i="12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D71"/>
  <c r="D72"/>
  <c r="D73"/>
  <c r="D74"/>
  <c r="D75"/>
  <c r="D76"/>
  <c r="D77"/>
  <c r="D70"/>
  <c r="D36"/>
  <c r="D37"/>
  <c r="D39"/>
  <c r="D40"/>
  <c r="D42"/>
  <c r="D43"/>
  <c r="D44"/>
  <c r="D45"/>
  <c r="D47"/>
  <c r="D48"/>
  <c r="D49"/>
  <c r="D50"/>
  <c r="D52"/>
  <c r="D53"/>
  <c r="D55"/>
  <c r="D56"/>
  <c r="D57"/>
  <c r="D58"/>
  <c r="D59"/>
  <c r="D35"/>
  <c r="D27"/>
  <c r="D28"/>
  <c r="D29"/>
  <c r="D30"/>
  <c r="D32"/>
  <c r="D20"/>
  <c r="D21"/>
  <c r="D22"/>
  <c r="D6"/>
  <c r="D7"/>
  <c r="D8"/>
  <c r="D9"/>
  <c r="D10"/>
  <c r="D11"/>
  <c r="D12"/>
  <c r="D13"/>
  <c r="D14"/>
  <c r="D15"/>
  <c r="D16"/>
  <c r="D17"/>
  <c r="D18"/>
  <c r="D5"/>
  <c r="E23"/>
  <c r="F23"/>
  <c r="G23"/>
  <c r="H23"/>
  <c r="I23"/>
  <c r="J23"/>
  <c r="K23"/>
  <c r="L23"/>
  <c r="M23"/>
  <c r="N23"/>
  <c r="O23"/>
  <c r="P23"/>
  <c r="Q23"/>
  <c r="R23" s="1"/>
  <c r="S23"/>
  <c r="T23"/>
  <c r="U23"/>
  <c r="V23"/>
  <c r="W23"/>
  <c r="X23"/>
  <c r="E19"/>
  <c r="F19"/>
  <c r="F24" s="1"/>
  <c r="G19"/>
  <c r="H19"/>
  <c r="I19"/>
  <c r="J19"/>
  <c r="J24" s="1"/>
  <c r="K19"/>
  <c r="L19"/>
  <c r="M19"/>
  <c r="M24" s="1"/>
  <c r="N19"/>
  <c r="O19"/>
  <c r="P19"/>
  <c r="P24" s="1"/>
  <c r="Q19"/>
  <c r="S19"/>
  <c r="T19"/>
  <c r="U19"/>
  <c r="V19"/>
  <c r="W19"/>
  <c r="X19"/>
  <c r="D69" i="16"/>
  <c r="D70"/>
  <c r="D71"/>
  <c r="D72"/>
  <c r="D73"/>
  <c r="D74"/>
  <c r="D75"/>
  <c r="D68"/>
  <c r="E58"/>
  <c r="F58"/>
  <c r="G58"/>
  <c r="H58"/>
  <c r="I58"/>
  <c r="J58"/>
  <c r="K58"/>
  <c r="L58"/>
  <c r="M58"/>
  <c r="N58"/>
  <c r="O58"/>
  <c r="P58"/>
  <c r="Q58"/>
  <c r="R58"/>
  <c r="S58"/>
  <c r="T58"/>
  <c r="U58"/>
  <c r="E52"/>
  <c r="F52"/>
  <c r="G52"/>
  <c r="H52"/>
  <c r="I52"/>
  <c r="J52"/>
  <c r="K52"/>
  <c r="L52"/>
  <c r="M52"/>
  <c r="N52"/>
  <c r="O52"/>
  <c r="P52"/>
  <c r="Q52"/>
  <c r="R52"/>
  <c r="S52"/>
  <c r="T52"/>
  <c r="U52"/>
  <c r="E49"/>
  <c r="K60" i="15" s="1"/>
  <c r="E60" s="1"/>
  <c r="F49" i="16"/>
  <c r="L60" i="15" s="1"/>
  <c r="F60" s="1"/>
  <c r="H49" i="16"/>
  <c r="I49"/>
  <c r="K49"/>
  <c r="L49"/>
  <c r="M49"/>
  <c r="N49"/>
  <c r="O49"/>
  <c r="Q49"/>
  <c r="R49"/>
  <c r="T49"/>
  <c r="U49"/>
  <c r="E39"/>
  <c r="F39"/>
  <c r="G39"/>
  <c r="H39"/>
  <c r="I39"/>
  <c r="J39"/>
  <c r="K39"/>
  <c r="L39"/>
  <c r="M39"/>
  <c r="N39"/>
  <c r="O39"/>
  <c r="P39"/>
  <c r="Q39"/>
  <c r="R39"/>
  <c r="S39"/>
  <c r="T39"/>
  <c r="U39"/>
  <c r="E36"/>
  <c r="K58" i="15" s="1"/>
  <c r="F36" i="16"/>
  <c r="L58" i="15" s="1"/>
  <c r="G36" i="16"/>
  <c r="H36"/>
  <c r="I36"/>
  <c r="J36"/>
  <c r="K36"/>
  <c r="L36"/>
  <c r="M36"/>
  <c r="N36"/>
  <c r="O36"/>
  <c r="P36"/>
  <c r="Q36"/>
  <c r="R36"/>
  <c r="S36"/>
  <c r="T36"/>
  <c r="U36"/>
  <c r="D52"/>
  <c r="J61" i="15" s="1"/>
  <c r="D58" i="16"/>
  <c r="D34"/>
  <c r="D35"/>
  <c r="D37"/>
  <c r="D38"/>
  <c r="D40"/>
  <c r="D41"/>
  <c r="D42"/>
  <c r="D43"/>
  <c r="D45"/>
  <c r="D46"/>
  <c r="D47"/>
  <c r="D48"/>
  <c r="D33"/>
  <c r="D31"/>
  <c r="D27"/>
  <c r="D28"/>
  <c r="D29"/>
  <c r="D30"/>
  <c r="E23"/>
  <c r="F23"/>
  <c r="G23"/>
  <c r="H23"/>
  <c r="I23"/>
  <c r="J23"/>
  <c r="K23"/>
  <c r="L23"/>
  <c r="M23"/>
  <c r="N23"/>
  <c r="N24" s="1"/>
  <c r="O23"/>
  <c r="P23"/>
  <c r="Q23"/>
  <c r="R23"/>
  <c r="S23"/>
  <c r="T23"/>
  <c r="U23"/>
  <c r="D22"/>
  <c r="D21"/>
  <c r="E19"/>
  <c r="F19"/>
  <c r="G19"/>
  <c r="H19"/>
  <c r="I19"/>
  <c r="J19"/>
  <c r="K19"/>
  <c r="L19"/>
  <c r="M19"/>
  <c r="N19"/>
  <c r="O19"/>
  <c r="P19"/>
  <c r="Q19"/>
  <c r="R19"/>
  <c r="S19"/>
  <c r="T19"/>
  <c r="U19"/>
  <c r="D6"/>
  <c r="D7"/>
  <c r="D8"/>
  <c r="D9"/>
  <c r="D10"/>
  <c r="D11"/>
  <c r="D12"/>
  <c r="D13"/>
  <c r="D14"/>
  <c r="D15"/>
  <c r="D16"/>
  <c r="D17"/>
  <c r="D18"/>
  <c r="D5"/>
  <c r="G27" i="18"/>
  <c r="U82" i="16"/>
  <c r="T82"/>
  <c r="S82"/>
  <c r="R82"/>
  <c r="Q82"/>
  <c r="P82"/>
  <c r="O82"/>
  <c r="N82"/>
  <c r="M82"/>
  <c r="L82"/>
  <c r="K82"/>
  <c r="J82"/>
  <c r="I82"/>
  <c r="H82"/>
  <c r="G82"/>
  <c r="F82"/>
  <c r="E82"/>
  <c r="D81"/>
  <c r="D80"/>
  <c r="D79"/>
  <c r="D78"/>
  <c r="U76"/>
  <c r="T76"/>
  <c r="S76"/>
  <c r="R76"/>
  <c r="Q76"/>
  <c r="P76"/>
  <c r="O76"/>
  <c r="N76"/>
  <c r="M76"/>
  <c r="L76"/>
  <c r="K76"/>
  <c r="J76"/>
  <c r="I76"/>
  <c r="H76"/>
  <c r="G76"/>
  <c r="F76"/>
  <c r="E76"/>
  <c r="S49"/>
  <c r="P49"/>
  <c r="J49"/>
  <c r="G49"/>
  <c r="U26"/>
  <c r="T26"/>
  <c r="S26"/>
  <c r="R26"/>
  <c r="Q26"/>
  <c r="P26"/>
  <c r="O26"/>
  <c r="N26"/>
  <c r="M26"/>
  <c r="L26"/>
  <c r="K26"/>
  <c r="J26"/>
  <c r="I26"/>
  <c r="H26"/>
  <c r="G26"/>
  <c r="U24"/>
  <c r="D20"/>
  <c r="R24"/>
  <c r="J24"/>
  <c r="X84" i="12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3"/>
  <c r="D82"/>
  <c r="D81"/>
  <c r="D80"/>
  <c r="W24"/>
  <c r="X24"/>
  <c r="U24"/>
  <c r="I24"/>
  <c r="H24"/>
  <c r="V24"/>
  <c r="N24"/>
  <c r="E24"/>
  <c r="D52" i="5"/>
  <c r="J16" i="15"/>
  <c r="L16" s="1"/>
  <c r="C64" i="9"/>
  <c r="C51"/>
  <c r="D47" i="15"/>
  <c r="C67" i="9"/>
  <c r="C68" s="1"/>
  <c r="C7" i="18" s="1"/>
  <c r="E7" s="1"/>
  <c r="D44" i="15"/>
  <c r="E11" i="18" s="1"/>
  <c r="E10" s="1"/>
  <c r="D45" i="15"/>
  <c r="C78" i="9"/>
  <c r="H43" i="15"/>
  <c r="J43"/>
  <c r="K43"/>
  <c r="M43"/>
  <c r="N43"/>
  <c r="N48" s="1"/>
  <c r="G43"/>
  <c r="E64" i="5"/>
  <c r="F64"/>
  <c r="G64"/>
  <c r="H64"/>
  <c r="I64"/>
  <c r="J64"/>
  <c r="K64"/>
  <c r="L64"/>
  <c r="M64"/>
  <c r="N64"/>
  <c r="O64"/>
  <c r="P64"/>
  <c r="Q64"/>
  <c r="R64"/>
  <c r="D62"/>
  <c r="D63"/>
  <c r="D61"/>
  <c r="E23" i="14"/>
  <c r="F23"/>
  <c r="I54" i="15" s="1"/>
  <c r="F54" s="1"/>
  <c r="D23" i="14"/>
  <c r="D19"/>
  <c r="G6" i="8"/>
  <c r="C17" i="17"/>
  <c r="E17" s="1"/>
  <c r="C12"/>
  <c r="C17" i="20"/>
  <c r="C33" s="1"/>
  <c r="C12"/>
  <c r="G36" i="15"/>
  <c r="D28"/>
  <c r="D63" i="1"/>
  <c r="C42" i="9"/>
  <c r="Z96" i="7"/>
  <c r="P96"/>
  <c r="Q96"/>
  <c r="R96"/>
  <c r="S96"/>
  <c r="S99" s="1"/>
  <c r="T96"/>
  <c r="T99" s="1"/>
  <c r="U96"/>
  <c r="U99" s="1"/>
  <c r="V96"/>
  <c r="V99" s="1"/>
  <c r="W96"/>
  <c r="W99" s="1"/>
  <c r="X96"/>
  <c r="X99" s="1"/>
  <c r="E26" i="20"/>
  <c r="D26"/>
  <c r="E23"/>
  <c r="D23"/>
  <c r="E17"/>
  <c r="D17"/>
  <c r="E42" i="15"/>
  <c r="H42"/>
  <c r="K42"/>
  <c r="N42"/>
  <c r="D29"/>
  <c r="D17"/>
  <c r="D18"/>
  <c r="D19"/>
  <c r="D20"/>
  <c r="D21"/>
  <c r="D22"/>
  <c r="D23"/>
  <c r="D24"/>
  <c r="D25"/>
  <c r="D26"/>
  <c r="M16"/>
  <c r="M4"/>
  <c r="M15" s="1"/>
  <c r="C39"/>
  <c r="C39" i="9"/>
  <c r="D75" i="15"/>
  <c r="G71"/>
  <c r="M41"/>
  <c r="O41" s="1"/>
  <c r="J41"/>
  <c r="L41" s="1"/>
  <c r="G41"/>
  <c r="D40"/>
  <c r="M39"/>
  <c r="O39" s="1"/>
  <c r="D38"/>
  <c r="J39"/>
  <c r="L39" s="1"/>
  <c r="G39"/>
  <c r="I39" s="1"/>
  <c r="D37"/>
  <c r="C9" i="17"/>
  <c r="E9" s="1"/>
  <c r="C36" i="9"/>
  <c r="Y96" i="7"/>
  <c r="D63" i="14"/>
  <c r="F81"/>
  <c r="E81"/>
  <c r="D81"/>
  <c r="G69" i="15" s="1"/>
  <c r="F75" i="14"/>
  <c r="I67" i="15" s="1"/>
  <c r="F67" s="1"/>
  <c r="E75" i="14"/>
  <c r="H67" i="15" s="1"/>
  <c r="D75" i="14"/>
  <c r="I65" i="15"/>
  <c r="F65" s="1"/>
  <c r="D58" i="14"/>
  <c r="D52"/>
  <c r="D44"/>
  <c r="D49" s="1"/>
  <c r="D39"/>
  <c r="D36"/>
  <c r="F26"/>
  <c r="I56" i="15" s="1"/>
  <c r="F56" s="1"/>
  <c r="E26" i="14"/>
  <c r="H56" i="15" s="1"/>
  <c r="E56" s="1"/>
  <c r="D26" i="14"/>
  <c r="F19"/>
  <c r="I53" i="15" s="1"/>
  <c r="E19" i="14"/>
  <c r="J36" i="15"/>
  <c r="L36" s="1"/>
  <c r="P53" i="5"/>
  <c r="Q53"/>
  <c r="R53"/>
  <c r="P14"/>
  <c r="Q14"/>
  <c r="R14"/>
  <c r="P17"/>
  <c r="Q17"/>
  <c r="R17"/>
  <c r="P25"/>
  <c r="Q25"/>
  <c r="R25"/>
  <c r="P28"/>
  <c r="Q28"/>
  <c r="R28"/>
  <c r="P34"/>
  <c r="Q34"/>
  <c r="R34"/>
  <c r="D8"/>
  <c r="D11"/>
  <c r="D12"/>
  <c r="D13"/>
  <c r="D15"/>
  <c r="D16"/>
  <c r="D18"/>
  <c r="D19"/>
  <c r="D20"/>
  <c r="D21"/>
  <c r="D23"/>
  <c r="D24"/>
  <c r="D26"/>
  <c r="D27"/>
  <c r="D29"/>
  <c r="D30"/>
  <c r="D31"/>
  <c r="D32"/>
  <c r="D33"/>
  <c r="D46"/>
  <c r="D48"/>
  <c r="D49"/>
  <c r="D50"/>
  <c r="D51"/>
  <c r="C10" i="9"/>
  <c r="H28" i="5"/>
  <c r="I28"/>
  <c r="J28"/>
  <c r="K28"/>
  <c r="L28"/>
  <c r="M28"/>
  <c r="N28"/>
  <c r="O28"/>
  <c r="H34"/>
  <c r="I34"/>
  <c r="J34"/>
  <c r="K34"/>
  <c r="L34"/>
  <c r="M34"/>
  <c r="N34"/>
  <c r="O34"/>
  <c r="H53"/>
  <c r="I53"/>
  <c r="J53"/>
  <c r="K53"/>
  <c r="L53"/>
  <c r="M53"/>
  <c r="N53"/>
  <c r="O53"/>
  <c r="E53"/>
  <c r="N23" i="8" s="1"/>
  <c r="F53" i="5"/>
  <c r="O23" i="8" s="1"/>
  <c r="G28" i="5"/>
  <c r="G34"/>
  <c r="E7"/>
  <c r="F7"/>
  <c r="F25"/>
  <c r="O13" i="8" s="1"/>
  <c r="E25" i="5"/>
  <c r="O25"/>
  <c r="N25"/>
  <c r="M25"/>
  <c r="L25"/>
  <c r="K25"/>
  <c r="J25"/>
  <c r="I25"/>
  <c r="H25"/>
  <c r="F17"/>
  <c r="O12" i="8" s="1"/>
  <c r="E17" i="5"/>
  <c r="N12" i="8" s="1"/>
  <c r="O17" i="5"/>
  <c r="N17"/>
  <c r="M17"/>
  <c r="L17"/>
  <c r="K17"/>
  <c r="J17"/>
  <c r="I17"/>
  <c r="H17"/>
  <c r="G17"/>
  <c r="F14"/>
  <c r="O11" i="8" s="1"/>
  <c r="E14" i="5"/>
  <c r="N11" i="8" s="1"/>
  <c r="O14" i="5"/>
  <c r="N14"/>
  <c r="M14"/>
  <c r="L14"/>
  <c r="K14"/>
  <c r="J14"/>
  <c r="I14"/>
  <c r="H14"/>
  <c r="G14"/>
  <c r="G25"/>
  <c r="P35" i="7"/>
  <c r="Q35"/>
  <c r="S35"/>
  <c r="T35"/>
  <c r="V35"/>
  <c r="X35" s="1"/>
  <c r="W35"/>
  <c r="P29"/>
  <c r="Q29"/>
  <c r="S29"/>
  <c r="U29" s="1"/>
  <c r="T29"/>
  <c r="V29"/>
  <c r="W29"/>
  <c r="S26"/>
  <c r="T26"/>
  <c r="V26"/>
  <c r="X26" s="1"/>
  <c r="W26"/>
  <c r="S18"/>
  <c r="U18" s="1"/>
  <c r="T18"/>
  <c r="V18"/>
  <c r="X18" s="1"/>
  <c r="W18"/>
  <c r="S15"/>
  <c r="T15"/>
  <c r="V15"/>
  <c r="X15" s="1"/>
  <c r="W15"/>
  <c r="Q68"/>
  <c r="Q91" s="1"/>
  <c r="R68"/>
  <c r="R91" s="1"/>
  <c r="S68"/>
  <c r="S91" s="1"/>
  <c r="T68"/>
  <c r="T91" s="1"/>
  <c r="U68"/>
  <c r="U91" s="1"/>
  <c r="V68"/>
  <c r="V91" s="1"/>
  <c r="W68"/>
  <c r="W91" s="1"/>
  <c r="X68"/>
  <c r="X91" s="1"/>
  <c r="Q26"/>
  <c r="P26"/>
  <c r="Q18"/>
  <c r="E18" s="1"/>
  <c r="Z12" i="8" s="1"/>
  <c r="P18" i="7"/>
  <c r="Q15"/>
  <c r="P15"/>
  <c r="H28" i="6"/>
  <c r="J28"/>
  <c r="K28"/>
  <c r="L28"/>
  <c r="M28"/>
  <c r="N28"/>
  <c r="P28"/>
  <c r="Q28"/>
  <c r="S28"/>
  <c r="T28"/>
  <c r="G28"/>
  <c r="D37"/>
  <c r="D12"/>
  <c r="D13"/>
  <c r="D15"/>
  <c r="D16"/>
  <c r="D18"/>
  <c r="D19"/>
  <c r="D20"/>
  <c r="D21"/>
  <c r="D23"/>
  <c r="D24"/>
  <c r="D26"/>
  <c r="D27"/>
  <c r="D29"/>
  <c r="D30"/>
  <c r="D31"/>
  <c r="D32"/>
  <c r="D33"/>
  <c r="D11"/>
  <c r="E45"/>
  <c r="Q23" i="8" s="1"/>
  <c r="F45" i="6"/>
  <c r="R23" i="8" s="1"/>
  <c r="F23" s="1"/>
  <c r="H45" i="6"/>
  <c r="J45"/>
  <c r="K45"/>
  <c r="L45"/>
  <c r="M45"/>
  <c r="N45"/>
  <c r="O45"/>
  <c r="P45"/>
  <c r="Q45"/>
  <c r="R45"/>
  <c r="S45"/>
  <c r="T45"/>
  <c r="U45"/>
  <c r="G45"/>
  <c r="H34"/>
  <c r="J34"/>
  <c r="K34"/>
  <c r="L34"/>
  <c r="M34"/>
  <c r="N34"/>
  <c r="P34"/>
  <c r="Q34"/>
  <c r="S34"/>
  <c r="T34"/>
  <c r="G34"/>
  <c r="R13" i="8"/>
  <c r="F13" s="1"/>
  <c r="T25" i="6"/>
  <c r="S25"/>
  <c r="Q25"/>
  <c r="P25"/>
  <c r="N25"/>
  <c r="M25"/>
  <c r="L25"/>
  <c r="K25"/>
  <c r="J25"/>
  <c r="H25"/>
  <c r="G25"/>
  <c r="R12" i="8"/>
  <c r="T17" i="6"/>
  <c r="S17"/>
  <c r="Q17"/>
  <c r="P17"/>
  <c r="N17"/>
  <c r="M17"/>
  <c r="L17"/>
  <c r="K17"/>
  <c r="J17"/>
  <c r="H17"/>
  <c r="G17"/>
  <c r="Q11" i="8"/>
  <c r="T14" i="6"/>
  <c r="S14"/>
  <c r="Q14"/>
  <c r="P14"/>
  <c r="N14"/>
  <c r="M14"/>
  <c r="L14"/>
  <c r="K14"/>
  <c r="J14"/>
  <c r="F14"/>
  <c r="R11" i="8" s="1"/>
  <c r="H14" i="6"/>
  <c r="G14"/>
  <c r="D43" i="1"/>
  <c r="E52"/>
  <c r="D52"/>
  <c r="G15" i="8"/>
  <c r="G14"/>
  <c r="G13"/>
  <c r="G12"/>
  <c r="J4" i="15"/>
  <c r="E23" i="8" l="1"/>
  <c r="C10" i="30"/>
  <c r="E12" i="17"/>
  <c r="D10" i="30" s="1"/>
  <c r="E12" i="8"/>
  <c r="F12"/>
  <c r="I39" i="30"/>
  <c r="Q37"/>
  <c r="H14"/>
  <c r="H24" s="1"/>
  <c r="O39"/>
  <c r="K39"/>
  <c r="M39"/>
  <c r="K63" i="15"/>
  <c r="E58"/>
  <c r="L63"/>
  <c r="F58"/>
  <c r="E43"/>
  <c r="E46" s="1"/>
  <c r="H5" i="18"/>
  <c r="D32" i="17"/>
  <c r="E24" i="14"/>
  <c r="H53" i="15"/>
  <c r="E67"/>
  <c r="H23" i="18" s="1"/>
  <c r="H22" s="1"/>
  <c r="H29" s="1"/>
  <c r="I55" i="15"/>
  <c r="F53"/>
  <c r="D4"/>
  <c r="L4"/>
  <c r="D39"/>
  <c r="G42"/>
  <c r="I42" s="1"/>
  <c r="I41"/>
  <c r="M27"/>
  <c r="O27" s="1"/>
  <c r="O16"/>
  <c r="G46"/>
  <c r="I43"/>
  <c r="C24" i="17"/>
  <c r="E24" s="1"/>
  <c r="D21" i="30" s="1"/>
  <c r="D41" i="15"/>
  <c r="M46"/>
  <c r="O46" s="1"/>
  <c r="O43"/>
  <c r="G48"/>
  <c r="I48" s="1"/>
  <c r="I46"/>
  <c r="E48"/>
  <c r="E49" s="1"/>
  <c r="Q24" i="12"/>
  <c r="R24" s="1"/>
  <c r="R19"/>
  <c r="E24" i="16"/>
  <c r="K46" i="15"/>
  <c r="L43"/>
  <c r="Q16" i="8"/>
  <c r="Q29" s="1"/>
  <c r="E11"/>
  <c r="E65" i="1"/>
  <c r="F52"/>
  <c r="F65" s="1"/>
  <c r="D18" i="7"/>
  <c r="R18"/>
  <c r="F18" s="1"/>
  <c r="AA12" i="8" s="1"/>
  <c r="AA96" i="7"/>
  <c r="U15"/>
  <c r="U26"/>
  <c r="R26"/>
  <c r="D26"/>
  <c r="R29"/>
  <c r="D29"/>
  <c r="X29"/>
  <c r="U35"/>
  <c r="AA35"/>
  <c r="AA15" i="8" s="1"/>
  <c r="F15" s="1"/>
  <c r="AA26" i="7"/>
  <c r="AA15"/>
  <c r="D15"/>
  <c r="R15"/>
  <c r="R35"/>
  <c r="D35"/>
  <c r="E15"/>
  <c r="Z11" i="8" s="1"/>
  <c r="Z91" i="7"/>
  <c r="E91" s="1"/>
  <c r="D82" i="16"/>
  <c r="T24"/>
  <c r="P24"/>
  <c r="L24"/>
  <c r="H24"/>
  <c r="E33" i="20"/>
  <c r="E88" i="12"/>
  <c r="F88"/>
  <c r="D84"/>
  <c r="T59" i="16"/>
  <c r="L59"/>
  <c r="E59"/>
  <c r="E86" s="1"/>
  <c r="Q24"/>
  <c r="M24"/>
  <c r="I24"/>
  <c r="F24"/>
  <c r="D23"/>
  <c r="J54" i="15" s="1"/>
  <c r="S24" i="16"/>
  <c r="O24"/>
  <c r="K24"/>
  <c r="G58" i="15"/>
  <c r="G61"/>
  <c r="G59"/>
  <c r="F24" i="14"/>
  <c r="F85" s="1"/>
  <c r="N49" i="15"/>
  <c r="C6" i="17"/>
  <c r="P39" i="30"/>
  <c r="L39"/>
  <c r="H39"/>
  <c r="G39"/>
  <c r="F39"/>
  <c r="J11" i="29"/>
  <c r="Q22" i="30"/>
  <c r="Q23" s="1"/>
  <c r="Q33"/>
  <c r="Q39" s="1"/>
  <c r="Q18"/>
  <c r="O14"/>
  <c r="O24" s="1"/>
  <c r="O41" s="1"/>
  <c r="J14"/>
  <c r="M14"/>
  <c r="M24" s="1"/>
  <c r="E14"/>
  <c r="E24" s="1"/>
  <c r="E39"/>
  <c r="J39"/>
  <c r="N39"/>
  <c r="P14"/>
  <c r="P24" s="1"/>
  <c r="P41" s="1"/>
  <c r="Q7"/>
  <c r="G14"/>
  <c r="L14"/>
  <c r="L24" s="1"/>
  <c r="L41" s="1"/>
  <c r="K14"/>
  <c r="K24" s="1"/>
  <c r="F14"/>
  <c r="F24" s="1"/>
  <c r="N14"/>
  <c r="N24" s="1"/>
  <c r="I14"/>
  <c r="I24" s="1"/>
  <c r="I41" s="1"/>
  <c r="H19" i="29"/>
  <c r="D19"/>
  <c r="G19"/>
  <c r="J19"/>
  <c r="I19"/>
  <c r="D33" i="20"/>
  <c r="C79" i="9"/>
  <c r="G62" i="15"/>
  <c r="G60"/>
  <c r="G67"/>
  <c r="G54"/>
  <c r="C11" i="17"/>
  <c r="G56" i="15"/>
  <c r="D19" i="16"/>
  <c r="J53" i="15" s="1"/>
  <c r="C10" i="17"/>
  <c r="C8" s="1"/>
  <c r="E8" s="1"/>
  <c r="D36" i="15"/>
  <c r="C5" i="17"/>
  <c r="E5" s="1"/>
  <c r="D5" i="30" s="1"/>
  <c r="Q99" i="7"/>
  <c r="E99" s="1"/>
  <c r="E96"/>
  <c r="R99"/>
  <c r="F96"/>
  <c r="Z15" i="8"/>
  <c r="E15" s="1"/>
  <c r="E68" i="7"/>
  <c r="Z20" i="8" s="1"/>
  <c r="E20" s="1"/>
  <c r="E29" i="7"/>
  <c r="Z14" i="8" s="1"/>
  <c r="E14" s="1"/>
  <c r="F29" i="7"/>
  <c r="AA14" i="8" s="1"/>
  <c r="F14" s="1"/>
  <c r="D96" i="7"/>
  <c r="G49" i="15"/>
  <c r="D43"/>
  <c r="J46"/>
  <c r="J48" s="1"/>
  <c r="D16"/>
  <c r="M42"/>
  <c r="D71"/>
  <c r="D26" i="16"/>
  <c r="J56" i="15" s="1"/>
  <c r="G24" i="16"/>
  <c r="D78" i="12"/>
  <c r="M67" i="15" s="1"/>
  <c r="D54" i="12"/>
  <c r="G7" i="8"/>
  <c r="D76" i="16"/>
  <c r="J67" i="15" s="1"/>
  <c r="F59" i="16"/>
  <c r="D39"/>
  <c r="J59" i="15" s="1"/>
  <c r="H59" i="16"/>
  <c r="H86" s="1"/>
  <c r="O59"/>
  <c r="O86" s="1"/>
  <c r="K59"/>
  <c r="K86" s="1"/>
  <c r="D36"/>
  <c r="J58" i="15" s="1"/>
  <c r="U59" i="16"/>
  <c r="U86" s="1"/>
  <c r="Q59"/>
  <c r="Q86" s="1"/>
  <c r="M59"/>
  <c r="M86" s="1"/>
  <c r="I59"/>
  <c r="R59"/>
  <c r="R86" s="1"/>
  <c r="N59"/>
  <c r="N86" s="1"/>
  <c r="D60" i="12"/>
  <c r="D41"/>
  <c r="M59" i="15" s="1"/>
  <c r="N88" i="12"/>
  <c r="Q88"/>
  <c r="W88"/>
  <c r="I88"/>
  <c r="M56" i="15"/>
  <c r="D23" i="12"/>
  <c r="T24"/>
  <c r="L24"/>
  <c r="D19"/>
  <c r="M53" i="15" s="1"/>
  <c r="U88" i="12"/>
  <c r="S24"/>
  <c r="O24"/>
  <c r="K24"/>
  <c r="C18" i="17"/>
  <c r="G16" i="8"/>
  <c r="G29" s="1"/>
  <c r="D59" i="14"/>
  <c r="Y15" i="8"/>
  <c r="Y13"/>
  <c r="Y11"/>
  <c r="Y12"/>
  <c r="T35" i="6"/>
  <c r="T58" s="1"/>
  <c r="D17"/>
  <c r="P12" i="8" s="1"/>
  <c r="N35" i="6"/>
  <c r="O58"/>
  <c r="R16" i="8"/>
  <c r="R29" s="1"/>
  <c r="L35" i="6"/>
  <c r="L58" s="1"/>
  <c r="E58"/>
  <c r="D22"/>
  <c r="D14"/>
  <c r="P11" i="8" s="1"/>
  <c r="J35" i="6"/>
  <c r="O16" i="8"/>
  <c r="O29" s="1"/>
  <c r="D64" i="5"/>
  <c r="H35"/>
  <c r="H66" s="1"/>
  <c r="M35"/>
  <c r="M66" s="1"/>
  <c r="E35"/>
  <c r="E66" s="1"/>
  <c r="N13" i="8"/>
  <c r="D9" i="5"/>
  <c r="M9" i="8" s="1"/>
  <c r="P35" i="5"/>
  <c r="P66" s="1"/>
  <c r="G35" i="6"/>
  <c r="G58" s="1"/>
  <c r="Y14" i="8"/>
  <c r="P68" i="7"/>
  <c r="P91" s="1"/>
  <c r="P99"/>
  <c r="C39" i="17"/>
  <c r="C22" i="9"/>
  <c r="D5" i="5"/>
  <c r="M5" i="8" s="1"/>
  <c r="K35" i="6"/>
  <c r="K58" s="1"/>
  <c r="S35"/>
  <c r="S58" s="1"/>
  <c r="F35"/>
  <c r="F58" s="1"/>
  <c r="P6" i="8"/>
  <c r="I58" i="6"/>
  <c r="D34"/>
  <c r="P15" i="8" s="1"/>
  <c r="D45" i="6"/>
  <c r="P23" i="8" s="1"/>
  <c r="H35" i="6"/>
  <c r="H58" s="1"/>
  <c r="U58"/>
  <c r="P9" i="8"/>
  <c r="Q35" i="6"/>
  <c r="P35"/>
  <c r="D6" i="5"/>
  <c r="M6" i="8" s="1"/>
  <c r="I35" i="5"/>
  <c r="I66" s="1"/>
  <c r="L35"/>
  <c r="L66" s="1"/>
  <c r="D28"/>
  <c r="M14" i="8" s="1"/>
  <c r="R35" i="5"/>
  <c r="R66" s="1"/>
  <c r="D17"/>
  <c r="M12" i="8" s="1"/>
  <c r="K35" i="5"/>
  <c r="K66" s="1"/>
  <c r="F35"/>
  <c r="F66" s="1"/>
  <c r="M35" i="6"/>
  <c r="M58" s="1"/>
  <c r="P13" i="8"/>
  <c r="D47" i="5"/>
  <c r="D53" s="1"/>
  <c r="M23" i="8" s="1"/>
  <c r="G53" i="5"/>
  <c r="C6" i="18"/>
  <c r="E6" s="1"/>
  <c r="J62" i="15"/>
  <c r="M62"/>
  <c r="J15"/>
  <c r="D65" i="1"/>
  <c r="D28" i="6"/>
  <c r="P14" i="8" s="1"/>
  <c r="G35" i="5"/>
  <c r="G66" s="1"/>
  <c r="D22"/>
  <c r="D14"/>
  <c r="M11" i="8" s="1"/>
  <c r="D34" i="5"/>
  <c r="M15" i="8" s="1"/>
  <c r="O35" i="5"/>
  <c r="O66" s="1"/>
  <c r="E85" i="14"/>
  <c r="H88" i="12"/>
  <c r="S59" i="16"/>
  <c r="S86" s="1"/>
  <c r="G59"/>
  <c r="G86" s="1"/>
  <c r="S88" i="12"/>
  <c r="G24" i="30"/>
  <c r="J24"/>
  <c r="D24" i="14"/>
  <c r="G53" i="15"/>
  <c r="M69"/>
  <c r="J69"/>
  <c r="P59" i="16"/>
  <c r="P86" s="1"/>
  <c r="C14" i="17"/>
  <c r="M54" i="15"/>
  <c r="D25" i="5"/>
  <c r="M13" i="8" s="1"/>
  <c r="Q35" i="5"/>
  <c r="Q66" s="1"/>
  <c r="L86" i="16"/>
  <c r="T86"/>
  <c r="J59"/>
  <c r="J86" s="1"/>
  <c r="N35" i="5"/>
  <c r="N66" s="1"/>
  <c r="J35"/>
  <c r="J66" s="1"/>
  <c r="H49" i="15"/>
  <c r="J88" i="12"/>
  <c r="D46"/>
  <c r="D51" s="1"/>
  <c r="C11" i="18"/>
  <c r="C10" s="1"/>
  <c r="Q8" i="30"/>
  <c r="Q11" s="1"/>
  <c r="C53" i="9"/>
  <c r="J27" i="15"/>
  <c r="L27" s="1"/>
  <c r="G24" i="12"/>
  <c r="D44" i="16"/>
  <c r="D49" s="1"/>
  <c r="C16" i="17"/>
  <c r="C23"/>
  <c r="E23" s="1"/>
  <c r="D20" i="30" s="1"/>
  <c r="N16" i="8" l="1"/>
  <c r="N29" s="1"/>
  <c r="E13"/>
  <c r="D22" i="30"/>
  <c r="D23" s="1"/>
  <c r="D7"/>
  <c r="C17"/>
  <c r="E18" i="17"/>
  <c r="D17" i="30" s="1"/>
  <c r="C8"/>
  <c r="C11" s="1"/>
  <c r="E10" i="17"/>
  <c r="D8" i="30" s="1"/>
  <c r="C9"/>
  <c r="E11" i="17"/>
  <c r="D9" i="30" s="1"/>
  <c r="C21"/>
  <c r="D35" i="17"/>
  <c r="H9" i="18"/>
  <c r="Q14" i="30"/>
  <c r="Q24" s="1"/>
  <c r="Q41" s="1"/>
  <c r="N41"/>
  <c r="G41"/>
  <c r="K41"/>
  <c r="M41"/>
  <c r="J41"/>
  <c r="H41"/>
  <c r="E63" i="15"/>
  <c r="K73"/>
  <c r="K77" s="1"/>
  <c r="I86" i="16"/>
  <c r="F63" i="15"/>
  <c r="L73"/>
  <c r="L77" s="1"/>
  <c r="F43"/>
  <c r="D59"/>
  <c r="D62"/>
  <c r="D38" i="17"/>
  <c r="D37" s="1"/>
  <c r="E53" i="15"/>
  <c r="H55"/>
  <c r="I73"/>
  <c r="F55"/>
  <c r="M48"/>
  <c r="O48" s="1"/>
  <c r="D15"/>
  <c r="L15"/>
  <c r="D46"/>
  <c r="M49"/>
  <c r="O42"/>
  <c r="C6" i="30"/>
  <c r="E6" i="17"/>
  <c r="D6" i="30" s="1"/>
  <c r="C15"/>
  <c r="C18" s="1"/>
  <c r="E16" i="17"/>
  <c r="D15" i="30" s="1"/>
  <c r="I49" i="15"/>
  <c r="C35" i="30"/>
  <c r="E39" i="17"/>
  <c r="D35" i="30" s="1"/>
  <c r="C13"/>
  <c r="E14" i="17"/>
  <c r="D13" i="30" s="1"/>
  <c r="G63" i="15"/>
  <c r="O49"/>
  <c r="M88" i="12"/>
  <c r="O88"/>
  <c r="P88"/>
  <c r="R88"/>
  <c r="V88"/>
  <c r="X88"/>
  <c r="F86" i="16"/>
  <c r="K48" i="15"/>
  <c r="L46"/>
  <c r="F15" i="7"/>
  <c r="AA11" i="8" s="1"/>
  <c r="F11" s="1"/>
  <c r="F99" i="7"/>
  <c r="D24" i="16"/>
  <c r="D11" i="8"/>
  <c r="D15"/>
  <c r="F41" i="30"/>
  <c r="D13" i="8"/>
  <c r="D12"/>
  <c r="D67" i="15"/>
  <c r="C53" i="17"/>
  <c r="C38" i="30"/>
  <c r="D6" i="8"/>
  <c r="D9"/>
  <c r="D23"/>
  <c r="D14"/>
  <c r="C22" i="17"/>
  <c r="C20" i="30"/>
  <c r="C7" i="17"/>
  <c r="E7" s="1"/>
  <c r="C5" i="30"/>
  <c r="C7" s="1"/>
  <c r="E41"/>
  <c r="C13" i="17"/>
  <c r="E13" s="1"/>
  <c r="D12" i="30" s="1"/>
  <c r="M61" i="15"/>
  <c r="D61" s="1"/>
  <c r="M58"/>
  <c r="D58" s="1"/>
  <c r="Z16" i="8"/>
  <c r="D99" i="7"/>
  <c r="Y31" i="8"/>
  <c r="C15" i="17"/>
  <c r="E15" s="1"/>
  <c r="D85" i="14"/>
  <c r="D56" i="15"/>
  <c r="T88" i="12"/>
  <c r="L88"/>
  <c r="G88"/>
  <c r="K88"/>
  <c r="M55" i="15"/>
  <c r="D24" i="12"/>
  <c r="Y16" i="8"/>
  <c r="N58" i="6"/>
  <c r="J58"/>
  <c r="R58"/>
  <c r="P58"/>
  <c r="P16" i="8"/>
  <c r="P5"/>
  <c r="P7" s="1"/>
  <c r="M16"/>
  <c r="M7"/>
  <c r="D7" i="5"/>
  <c r="D69" i="15"/>
  <c r="C4" i="18"/>
  <c r="E4" s="1"/>
  <c r="Q58" i="6"/>
  <c r="G24" i="18"/>
  <c r="I24" s="1"/>
  <c r="J60" i="15"/>
  <c r="D60" s="1"/>
  <c r="D59" i="16"/>
  <c r="D86" s="1"/>
  <c r="M60" i="15"/>
  <c r="D61" i="12"/>
  <c r="J55" i="15"/>
  <c r="D54"/>
  <c r="C5" i="18"/>
  <c r="E5" s="1"/>
  <c r="C72" i="9"/>
  <c r="G55" i="15"/>
  <c r="D53"/>
  <c r="D35" i="5"/>
  <c r="D66" s="1"/>
  <c r="D27" i="15"/>
  <c r="J42"/>
  <c r="D18" i="30" l="1"/>
  <c r="C22"/>
  <c r="C23" s="1"/>
  <c r="D11"/>
  <c r="D14" s="1"/>
  <c r="G73" i="15"/>
  <c r="G77" s="1"/>
  <c r="E55"/>
  <c r="H73"/>
  <c r="I77"/>
  <c r="F77" s="1"/>
  <c r="F73"/>
  <c r="J49"/>
  <c r="L42"/>
  <c r="D48"/>
  <c r="F48" s="1"/>
  <c r="F46"/>
  <c r="C20" i="17"/>
  <c r="E22"/>
  <c r="E3" i="18"/>
  <c r="E18" s="1"/>
  <c r="L48" i="15"/>
  <c r="K49"/>
  <c r="L49" s="1"/>
  <c r="Z29" i="8"/>
  <c r="E16"/>
  <c r="H6" i="18" s="1"/>
  <c r="AA16" i="8"/>
  <c r="F16" s="1"/>
  <c r="Y91" i="7"/>
  <c r="AA68"/>
  <c r="D7" i="8"/>
  <c r="D31"/>
  <c r="P29"/>
  <c r="D16"/>
  <c r="D5"/>
  <c r="C4" i="17"/>
  <c r="C12" i="30"/>
  <c r="C14" s="1"/>
  <c r="M29" i="8"/>
  <c r="M63" i="15"/>
  <c r="M73" s="1"/>
  <c r="M77" s="1"/>
  <c r="C3" i="18"/>
  <c r="C18" s="1"/>
  <c r="D68" i="7"/>
  <c r="D58" i="6"/>
  <c r="C32" i="17"/>
  <c r="G5" i="18"/>
  <c r="I5" s="1"/>
  <c r="D55" i="15"/>
  <c r="J63"/>
  <c r="J73" s="1"/>
  <c r="J77" s="1"/>
  <c r="D42"/>
  <c r="F42" s="1"/>
  <c r="C23" i="18"/>
  <c r="C40" i="17"/>
  <c r="G25" i="18"/>
  <c r="I25" s="1"/>
  <c r="D88" i="12"/>
  <c r="C24" i="30" l="1"/>
  <c r="D24"/>
  <c r="D63" i="15"/>
  <c r="H4" i="18"/>
  <c r="H3" s="1"/>
  <c r="H18" s="1"/>
  <c r="H30" s="1"/>
  <c r="D31" i="17"/>
  <c r="H77" i="15"/>
  <c r="E77" s="1"/>
  <c r="E73"/>
  <c r="C22" i="18"/>
  <c r="C29" s="1"/>
  <c r="E23"/>
  <c r="E22" s="1"/>
  <c r="E29" s="1"/>
  <c r="E30" s="1"/>
  <c r="C19" i="17"/>
  <c r="E19" s="1"/>
  <c r="E4"/>
  <c r="C52"/>
  <c r="C51" s="1"/>
  <c r="E20"/>
  <c r="E52" s="1"/>
  <c r="E51" s="1"/>
  <c r="C28" i="30"/>
  <c r="E32" i="17"/>
  <c r="D28" i="30" s="1"/>
  <c r="C36"/>
  <c r="E40" i="17"/>
  <c r="D36" i="30" s="1"/>
  <c r="D33" i="17"/>
  <c r="E29" i="8"/>
  <c r="F68" i="7"/>
  <c r="AA20" i="8" s="1"/>
  <c r="AA91" i="7"/>
  <c r="F91" s="1"/>
  <c r="C25" i="17"/>
  <c r="E25" s="1"/>
  <c r="D49" i="15"/>
  <c r="F49" s="1"/>
  <c r="Y20" i="8"/>
  <c r="D91" i="7"/>
  <c r="C31" i="17"/>
  <c r="C30" i="18"/>
  <c r="G23"/>
  <c r="C38" i="17"/>
  <c r="E38" s="1"/>
  <c r="D34" i="30" s="1"/>
  <c r="D37" s="1"/>
  <c r="G8" i="18"/>
  <c r="I8" s="1"/>
  <c r="C34" i="17"/>
  <c r="G4" i="18"/>
  <c r="D65" i="15"/>
  <c r="I4" i="18" l="1"/>
  <c r="C30" i="30"/>
  <c r="E34" i="17"/>
  <c r="D30" i="30" s="1"/>
  <c r="C27"/>
  <c r="E31" i="17"/>
  <c r="D27" i="30" s="1"/>
  <c r="G22" i="18"/>
  <c r="G29" s="1"/>
  <c r="I23"/>
  <c r="I22" s="1"/>
  <c r="I29" s="1"/>
  <c r="AA29" i="8"/>
  <c r="F20"/>
  <c r="F29" s="1"/>
  <c r="D30" i="17"/>
  <c r="C37"/>
  <c r="E37" s="1"/>
  <c r="C34" i="30"/>
  <c r="C37" s="1"/>
  <c r="Y29" i="8"/>
  <c r="D20"/>
  <c r="G9" i="18" s="1"/>
  <c r="I9" s="1"/>
  <c r="C33" i="17"/>
  <c r="C29" i="30" s="1"/>
  <c r="G6" i="18"/>
  <c r="I6" s="1"/>
  <c r="D77" i="15"/>
  <c r="D73"/>
  <c r="I3" i="18" l="1"/>
  <c r="I18" s="1"/>
  <c r="I30" s="1"/>
  <c r="E33" i="17"/>
  <c r="D29" i="30" s="1"/>
  <c r="D41" i="17"/>
  <c r="D47" s="1"/>
  <c r="G3" i="18"/>
  <c r="D29" i="8"/>
  <c r="C35" i="17"/>
  <c r="G18" i="18" l="1"/>
  <c r="G30" s="1"/>
  <c r="C31" i="30"/>
  <c r="C33" s="1"/>
  <c r="C39" s="1"/>
  <c r="C41" s="1"/>
  <c r="E35" i="17"/>
  <c r="D31" i="30" s="1"/>
  <c r="D33" s="1"/>
  <c r="D39" s="1"/>
  <c r="D41" s="1"/>
  <c r="D43" i="17"/>
  <c r="D56" s="1"/>
  <c r="C30"/>
  <c r="C41" l="1"/>
  <c r="E30"/>
  <c r="E43"/>
  <c r="E56" s="1"/>
  <c r="C43"/>
  <c r="C56" s="1"/>
  <c r="C47" l="1"/>
  <c r="E41"/>
  <c r="E47" s="1"/>
  <c r="E25" i="19"/>
  <c r="E39" s="1"/>
</calcChain>
</file>

<file path=xl/comments1.xml><?xml version="1.0" encoding="utf-8"?>
<comments xmlns="http://schemas.openxmlformats.org/spreadsheetml/2006/main">
  <authors>
    <author>user</author>
    <author>Anyuka</author>
  </authors>
  <commentList>
    <comment ref="C1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Mezőőri tám: 1080
Iskolatej tám: 250
01-03 támogatás: 3521
Munkaügyi kp tám:25 267
TKT-nak támogató szolg. bevéte: 8550
KLIK-műv.isk tér.díj: 800</t>
        </r>
      </text>
    </comment>
    <comment ref="C16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Védőnő+iskola eü</t>
        </r>
      </text>
    </comment>
    <comment ref="C19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TKT</t>
        </r>
      </text>
    </comment>
    <comment ref="C28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user:
Leader színpad: 12 341
Leader sétány: 13 446</t>
        </r>
      </text>
    </comment>
    <comment ref="C43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Váll.gazd.övezetben: 28500 m2
nem gazd.övezet. 9000 m2
Összesen: 37500 m2 * 400 = 15 M
100 %-ot tervezzük</t>
        </r>
      </text>
    </comment>
    <comment ref="C4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Váll.gazd.övezet: 760 000 m2
váll és magánszemély nem gazd: 41 300 m2
Összesen: 801300 m2 *100 = 80 130 000
70 %-át tervezzük: 57 M</t>
        </r>
      </text>
    </comment>
    <comment ref="C4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28500*2000*70% = 39 900 e ~ 40 M</t>
        </r>
      </text>
    </comment>
    <comment ref="C46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Iparűzési adó</t>
        </r>
      </text>
    </comment>
    <comment ref="C50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Talajterhelési díj</t>
        </r>
      </text>
    </comment>
    <comment ref="C52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Pótlékok, bírságok
</t>
        </r>
      </text>
    </comment>
    <comment ref="C5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Mezőőri bevétel
</t>
        </r>
      </text>
    </comment>
    <comment ref="C57" authorId="1">
      <text>
        <r>
          <rPr>
            <sz val="8"/>
            <color indexed="81"/>
            <rFont val="Tahoma"/>
            <family val="2"/>
            <charset val="238"/>
          </rPr>
          <t>Csatorna és víz bevétel</t>
        </r>
      </text>
    </comment>
    <comment ref="C59" authorId="0">
      <text>
        <r>
          <rPr>
            <sz val="8"/>
            <color indexed="81"/>
            <rFont val="Tahoma"/>
            <family val="2"/>
            <charset val="238"/>
          </rPr>
          <t>Mezőőr, Csatorna, továbbszámlázott szolg.</t>
        </r>
      </text>
    </comment>
    <comment ref="C60" authorId="0">
      <text>
        <r>
          <rPr>
            <sz val="8"/>
            <color indexed="81"/>
            <rFont val="Tahoma"/>
            <family val="2"/>
            <charset val="238"/>
          </rPr>
          <t>Csatorna + továbbszámlázott szolg.visszatérülés</t>
        </r>
      </text>
    </comment>
    <comment ref="C63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Med-Martoncat érdekletségi díjhátralék megfizetése. 1200
Bérleti díj bevételek: 810 </t>
        </r>
      </text>
    </comment>
    <comment ref="C66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MK Alapítvány megtérülése</t>
        </r>
      </text>
    </comment>
    <comment ref="C67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Temető fennt:42
MÁV: 3 500</t>
        </r>
      </text>
    </comment>
    <comment ref="C70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KDOP bevétel</t>
        </r>
      </text>
    </comment>
    <comment ref="C77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Korm.tám: 300 000
Fejl.c. pm: 94000
Csatorna: 21 822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23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ügyvédi díj</t>
        </r>
      </text>
    </comment>
    <comment ref="D2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bankktg: 4 000 000
Tagdíj(Völgy Vidék Leader) : 100 000
Közép-duna Hulladék gazd.: 565 000
IT biztonság: 360 000 
Önkormányzati díjak: 500 000 </t>
        </r>
      </text>
    </comment>
    <comment ref="E2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Hull.gazd.társ. Díj átcsop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M2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Labor+orvosi</t>
        </r>
      </text>
    </comment>
    <comment ref="P2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Szemészet</t>
        </r>
      </text>
    </comment>
    <comment ref="J2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Kinga néni: 490 000
Biztosítás: 7 000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C8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Pénzeszköz átadás. 10 268
Normatíva: 215 253
Tám.szolg: 8 550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Földhivatali díjak és ingatlan rendezéshez kapcs. egyéb kiadások</t>
        </r>
      </text>
    </comment>
    <comment ref="G23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Továbbszlázott szolg.</t>
        </r>
      </text>
    </comment>
    <comment ref="G2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Földhivatali és egyéb díjak
Vagyonbiztosítás: 1 500</t>
        </r>
      </text>
    </comment>
    <comment ref="G31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Mezőőr fiz.áfa+továbbszámlázott</t>
        </r>
      </text>
    </comment>
    <comment ref="Y31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Csatorna fiz.áfa</t>
        </r>
      </text>
    </comment>
    <comment ref="Y63" authorId="0">
      <text>
        <r>
          <rPr>
            <sz val="8"/>
            <color indexed="81"/>
            <rFont val="Tahoma"/>
            <family val="2"/>
            <charset val="238"/>
          </rPr>
          <t>Áthúzódó EU forrásból képzett fc.tartalék: 40 098
MKA-tól visszatérülő kölcsön: 19500
2015. évi csat.haszn.díj tartalék: 20828</t>
        </r>
      </text>
    </comment>
    <comment ref="Y6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Nemz.kapcs: 5500
Gyermekétk: 1464</t>
        </r>
      </text>
    </comment>
    <comment ref="Y6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user:
</t>
        </r>
        <r>
          <rPr>
            <sz val="8"/>
            <color indexed="81"/>
            <rFont val="Tahoma"/>
            <family val="2"/>
            <charset val="238"/>
          </rPr>
          <t xml:space="preserve">MKA alapítvány:19500
Csatorna: 42650
Korm.tám: 300000
Pénzmaradvány: 44000
Áthúzódó pályázat. 40098
</t>
        </r>
      </text>
    </comment>
    <comment ref="Y93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Áfakölcsön törlesztése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J19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Pályázati támogatás áthúzódó összege</t>
        </r>
      </text>
    </comment>
    <comment ref="G29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Házasságkötés</t>
        </r>
      </text>
    </comment>
    <comment ref="M29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Könyvtár:88
ÓM: 1156
Rendezvények. 1209
Hirdetés: 360
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Könyv, folyóirat</t>
        </r>
      </text>
    </comment>
    <comment ref="D3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Üzemanyag: 150
Munkaruha: 50
Egyéb készlet: 150
Irodaszer. 1300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Szoftver nyomköv.díj: 1 100 000
Internet 150</t>
        </r>
      </text>
    </comment>
    <comment ref="D38" authorId="0">
      <text>
        <r>
          <rPr>
            <sz val="8"/>
            <color indexed="81"/>
            <rFont val="Tahoma"/>
            <family val="2"/>
            <charset val="238"/>
          </rPr>
          <t>vezetékes 350
mobil 750</t>
        </r>
      </text>
    </comment>
    <comment ref="D43" authorId="0">
      <text>
        <r>
          <rPr>
            <sz val="8"/>
            <color indexed="81"/>
            <rFont val="Tahoma"/>
            <family val="2"/>
            <charset val="238"/>
          </rPr>
          <t>mezőőri gépkocsi karbantartás és egyéb
fénymásoló karbantartása</t>
        </r>
      </text>
    </comment>
    <comment ref="D47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Sanyi: 230 
Marcsi: 180 
Viki: 165 
Anna: 150
Tönde: 180
Ügyvédi díj. 200 
Épügy.viszga: 2*30 000= 60 
</t>
        </r>
      </text>
    </comment>
    <comment ref="D48" authorId="0">
      <text>
        <r>
          <rPr>
            <sz val="8"/>
            <color indexed="81"/>
            <rFont val="Tahoma"/>
            <family val="2"/>
            <charset val="238"/>
          </rPr>
          <t>Bankktg:800
Posta: 2000
Könyvvizsg: 550
Hirdetés: 100
Gyepmester: 550
Utalvány ktg: 70
KGFB-mezőőr: 80
Alapvizsga. 160
Normatíva: 600</t>
        </r>
      </text>
    </comment>
    <comment ref="D57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Kódexpress tartozás kifizetése</t>
        </r>
      </text>
    </comment>
  </commentList>
</comments>
</file>

<file path=xl/sharedStrings.xml><?xml version="1.0" encoding="utf-8"?>
<sst xmlns="http://schemas.openxmlformats.org/spreadsheetml/2006/main" count="2696" uniqueCount="1028">
  <si>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</si>
  <si>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</si>
  <si>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</si>
  <si>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</si>
  <si>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</si>
  <si>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</si>
  <si>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</si>
  <si>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</si>
  <si>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</si>
  <si>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</si>
  <si>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</si>
  <si>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</si>
  <si>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</si>
  <si>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</si>
  <si>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</si>
  <si>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</si>
  <si>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</si>
  <si>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</si>
  <si>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</si>
  <si>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</si>
  <si>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</si>
  <si>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</si>
  <si>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</si>
  <si>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</si>
  <si>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</si>
  <si>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</si>
  <si>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ebből:biztosítási díjak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</si>
  <si>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</si>
  <si>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</si>
  <si>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</si>
  <si>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</si>
  <si>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</si>
  <si>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</si>
  <si>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</si>
  <si>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</si>
  <si>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</si>
  <si>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</si>
  <si>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ebből: szociális hozzájárulási adó</t>
  </si>
  <si>
    <t>ebből: rehabilitációs hozzájárulás</t>
  </si>
  <si>
    <t>ebből: egészségügyi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</si>
  <si>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</si>
  <si>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</si>
  <si>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</si>
  <si>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</si>
  <si>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</si>
  <si>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</si>
  <si>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</si>
  <si>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</si>
  <si>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</si>
  <si>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</si>
  <si>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</si>
  <si>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</si>
  <si>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</si>
  <si>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</si>
  <si>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</si>
  <si>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</si>
  <si>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</si>
  <si>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</si>
  <si>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</si>
  <si>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</si>
  <si>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</si>
  <si>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</si>
  <si>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>ebből: államháztartáson belül</t>
  </si>
  <si>
    <t xml:space="preserve">Szakmai tevékenységet segítő szolgáltatások </t>
  </si>
  <si>
    <t>K336</t>
  </si>
  <si>
    <t xml:space="preserve">Egyéb szolgáltatások 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</si>
  <si>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</si>
  <si>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</si>
  <si>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</si>
  <si>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</si>
  <si>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</si>
  <si>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</si>
  <si>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</si>
  <si>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</si>
  <si>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</si>
  <si>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</si>
  <si>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</si>
  <si>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</si>
  <si>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</si>
  <si>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</si>
  <si>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</si>
  <si>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</si>
  <si>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</si>
  <si>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</si>
  <si>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</si>
  <si>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</si>
  <si>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Pénzbeli kárpótlások, kártérítések</t>
  </si>
  <si>
    <t>K43</t>
  </si>
  <si>
    <t>K44</t>
  </si>
  <si>
    <t>ebből: ápolási díj</t>
  </si>
  <si>
    <t>K45</t>
  </si>
  <si>
    <t>K46</t>
  </si>
  <si>
    <t>K47</t>
  </si>
  <si>
    <t>ebből: oktatásban résztvevők pénzbeli juttatásai</t>
  </si>
  <si>
    <t>K48</t>
  </si>
  <si>
    <t>K4</t>
  </si>
  <si>
    <t>Elvonások és befizetések</t>
  </si>
  <si>
    <t>K502</t>
  </si>
  <si>
    <t>Működési célú visszatérítendő támogatások, kölcsönök nyújtása államháztartáson belülre (=135+…+144)</t>
  </si>
  <si>
    <t>K504</t>
  </si>
  <si>
    <t>ebből: helyi önkormányzatok és költségvetési szerveik</t>
  </si>
  <si>
    <t>ebből: társulások és költségvetési szerveik</t>
  </si>
  <si>
    <t>K506</t>
  </si>
  <si>
    <t>Működési célú visszatérítendő támogatások, kölcsönök nyújtása államháztartáson kívülre (=170+…+180)</t>
  </si>
  <si>
    <t>K508</t>
  </si>
  <si>
    <t>ebből:önkormányzati többségi tulajdonú nem pénzügyi vállalkozások</t>
  </si>
  <si>
    <t>K511</t>
  </si>
  <si>
    <t>Tartalékok</t>
  </si>
  <si>
    <t>K512</t>
  </si>
  <si>
    <t>K5</t>
  </si>
  <si>
    <t>Immateriális javak beszerzése, létesítése</t>
  </si>
  <si>
    <t>K61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</si>
  <si>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</si>
  <si>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</si>
  <si>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</si>
  <si>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</si>
  <si>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</si>
  <si>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</si>
  <si>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</si>
  <si>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</si>
  <si>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</si>
  <si>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</si>
  <si>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</si>
  <si>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</si>
  <si>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</si>
  <si>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</si>
  <si>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</si>
  <si>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</si>
  <si>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</si>
  <si>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</si>
  <si>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</si>
  <si>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</si>
  <si>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</si>
  <si>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</si>
  <si>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K88</t>
  </si>
  <si>
    <t>K8</t>
  </si>
  <si>
    <t>K1-K8</t>
  </si>
  <si>
    <t>Családi támogatások</t>
  </si>
  <si>
    <t>ebből: önkormányzati segély (átmeneti segély, rendkívüli gyermekvédelmi tám., temetési segély)</t>
  </si>
  <si>
    <t xml:space="preserve">ebből: óvodáztatási támogatás </t>
  </si>
  <si>
    <t xml:space="preserve">Betegséggel kapcsolatos (nem társadalombiztosítási) ellátások </t>
  </si>
  <si>
    <t xml:space="preserve">ebből: helyi megállapítású közgyógyellátás </t>
  </si>
  <si>
    <t xml:space="preserve">Foglalkoztatással, munkanélküliséggel kapcsolatos ellátások </t>
  </si>
  <si>
    <t xml:space="preserve">ebből: foglalkoztatást helyettesítő támogatás </t>
  </si>
  <si>
    <t xml:space="preserve">Lakhatással kapcsolatos ellátások </t>
  </si>
  <si>
    <t xml:space="preserve">ebből: lakásfenntartási támogatás </t>
  </si>
  <si>
    <t xml:space="preserve">Intézményi ellátottak pénzbeli juttatásai </t>
  </si>
  <si>
    <t xml:space="preserve">Egyéb nem intézményi ellátások </t>
  </si>
  <si>
    <t>ebből: rendszeres szociális segély</t>
  </si>
  <si>
    <t>ebből: köztemetés</t>
  </si>
  <si>
    <t xml:space="preserve">ebből: rászorultságtól függõ normatív kedvezmények </t>
  </si>
  <si>
    <t xml:space="preserve">Ellátottak pénzbeli juttatásai </t>
  </si>
  <si>
    <t xml:space="preserve">Dologi kiadások </t>
  </si>
  <si>
    <t>Különféle befizetések és egyéb dologi kiadások</t>
  </si>
  <si>
    <t xml:space="preserve">Egyéb pénzügyi műveletek kiadásai </t>
  </si>
  <si>
    <t xml:space="preserve">Kamatkiadások   </t>
  </si>
  <si>
    <t>Kiküldetések, reklám- és propagandakiadások</t>
  </si>
  <si>
    <t xml:space="preserve">Szolgáltatási kiadások </t>
  </si>
  <si>
    <t xml:space="preserve">Költségvetési kiadások </t>
  </si>
  <si>
    <t>Egyéb felhalmozási célú kiadások</t>
  </si>
  <si>
    <t xml:space="preserve">Egyéb felhalmozási célú támogatások államháztartáson kívülre </t>
  </si>
  <si>
    <t xml:space="preserve">Felújítások </t>
  </si>
  <si>
    <t>Beruházások</t>
  </si>
  <si>
    <t xml:space="preserve">Ingatlanok beszerzése, létesítése </t>
  </si>
  <si>
    <t>Egyéb működési célú kiadások</t>
  </si>
  <si>
    <t>Egyéb működési célú támogatások államháztartáson kívülre</t>
  </si>
  <si>
    <t xml:space="preserve">Egyéb működési célú támogatások államháztartáson belülre </t>
  </si>
  <si>
    <t>Közvetített szolgáltatások</t>
  </si>
  <si>
    <t xml:space="preserve">Bérleti és lízing díjak </t>
  </si>
  <si>
    <t>ebből: államháztartáson kívül</t>
  </si>
  <si>
    <t xml:space="preserve">Kommunikációs szolgáltatások </t>
  </si>
  <si>
    <t xml:space="preserve">Készletbeszerzés </t>
  </si>
  <si>
    <t xml:space="preserve">Munkaadókat terhelő járulékok és szociális hozzájárulási adó                                                                   </t>
  </si>
  <si>
    <t xml:space="preserve">Személyi juttatások összesen </t>
  </si>
  <si>
    <t xml:space="preserve">Külső személyi juttatások </t>
  </si>
  <si>
    <t xml:space="preserve">Foglalkoztatottak személyi juttatásai </t>
  </si>
  <si>
    <t>Foglalkoztatottak egyéb személyi juttatásai</t>
  </si>
  <si>
    <t>011130- Önkormányzati jogalkotás</t>
  </si>
  <si>
    <t>Eredeti ei.</t>
  </si>
  <si>
    <t>Összesen</t>
  </si>
  <si>
    <t>066020 Város- és községgazdálkodási egyéb szolgáltatások</t>
  </si>
  <si>
    <t>Megnevezése</t>
  </si>
  <si>
    <t xml:space="preserve">Működési célú visszatérítendő támogatások, kölcsönök nyújtása államháztartáson kívülre </t>
  </si>
  <si>
    <t>Működési célú visszatérítendő támogatások, kölcsönök nyújtása államháztartáson belülre</t>
  </si>
  <si>
    <t>091110- Óvodai nevelés, ellátás szakmai feladatai</t>
  </si>
  <si>
    <t>074031- Család és nővédelmi eü gondozás</t>
  </si>
  <si>
    <t>074032- Ifjúság-eüi gondozás</t>
  </si>
  <si>
    <t>072420- Eü laboratóriumi szolg.</t>
  </si>
  <si>
    <t>Kötelező feladat</t>
  </si>
  <si>
    <t>Önként vállalt feladat</t>
  </si>
  <si>
    <t>072210 - Járóbetegek gyógyító szakellátása</t>
  </si>
  <si>
    <t>074011- Foglalkozás eü-i alapellátás</t>
  </si>
  <si>
    <t>091250- Alapfokú művokt. Összefüggő működési feladatok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</si>
  <si>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</si>
  <si>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</si>
  <si>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</si>
  <si>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</si>
  <si>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</si>
  <si>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</si>
  <si>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</si>
  <si>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</si>
  <si>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</si>
  <si>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</si>
  <si>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</si>
  <si>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</si>
  <si>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</si>
  <si>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Egyéb működési célú támogatások bevételei államháztartáson belülről</t>
  </si>
  <si>
    <t>B16</t>
  </si>
  <si>
    <t>B1</t>
  </si>
  <si>
    <t>Egyéb felhalmozási célú támogatások bevételei államháztartáson belülről</t>
  </si>
  <si>
    <t>B25</t>
  </si>
  <si>
    <t>B2</t>
  </si>
  <si>
    <t>Magánszemélyek jövedelemadói</t>
  </si>
  <si>
    <t>B311</t>
  </si>
  <si>
    <t xml:space="preserve">Társaságok jövedelemadói </t>
  </si>
  <si>
    <t>B312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</si>
  <si>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</si>
  <si>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</si>
  <si>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</si>
  <si>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</si>
  <si>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</si>
  <si>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</si>
  <si>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</si>
  <si>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</si>
  <si>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</si>
  <si>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</si>
  <si>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</si>
  <si>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</si>
  <si>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</si>
  <si>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</si>
  <si>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</si>
  <si>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</si>
  <si>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</si>
  <si>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</si>
  <si>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</si>
  <si>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</si>
  <si>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</si>
  <si>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</si>
  <si>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</si>
  <si>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</si>
  <si>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</si>
  <si>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</si>
  <si>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</si>
  <si>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</si>
  <si>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</si>
  <si>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</si>
  <si>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</si>
  <si>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</si>
  <si>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</si>
  <si>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</si>
  <si>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</si>
  <si>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</si>
  <si>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</si>
  <si>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</si>
  <si>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</si>
  <si>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</si>
  <si>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</si>
  <si>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>B4</t>
  </si>
  <si>
    <t>B5</t>
  </si>
  <si>
    <t>Egyéb működési célú átvett pénzeszközök</t>
  </si>
  <si>
    <t>B63</t>
  </si>
  <si>
    <t>B6</t>
  </si>
  <si>
    <t>Egyéb felhalmozási célú átvett pénzeszközök</t>
  </si>
  <si>
    <t>B73</t>
  </si>
  <si>
    <t>B7</t>
  </si>
  <si>
    <t>B1-B7</t>
  </si>
  <si>
    <t>Jogalkotás</t>
  </si>
  <si>
    <t>Szociális ellátások</t>
  </si>
  <si>
    <t>Egyéb tevékenységek</t>
  </si>
  <si>
    <t xml:space="preserve">Hosszú lejáratú hitelek, kölcsönök törlesztése </t>
  </si>
  <si>
    <t>K9111</t>
  </si>
  <si>
    <t>Hitel-, kölcsöntörlesztés államháztartáson kívülre (=01+02+03)</t>
  </si>
  <si>
    <t>K911</t>
  </si>
  <si>
    <t>K9</t>
  </si>
  <si>
    <t>Előző év költségvetési maradványának igénybevétele</t>
  </si>
  <si>
    <t>B8131</t>
  </si>
  <si>
    <t>B813</t>
  </si>
  <si>
    <t>B8</t>
  </si>
  <si>
    <t xml:space="preserve">Költségvetési bevételek </t>
  </si>
  <si>
    <t>Finanszírozási kiadások</t>
  </si>
  <si>
    <t xml:space="preserve">Működési célú átvett pénzeszközök </t>
  </si>
  <si>
    <t xml:space="preserve">Felhalmozási bevételek </t>
  </si>
  <si>
    <t xml:space="preserve">Működési bevételek </t>
  </si>
  <si>
    <t>Mindösszesen</t>
  </si>
  <si>
    <t>Eredeti előirányzat</t>
  </si>
  <si>
    <t>Megnevezés</t>
  </si>
  <si>
    <t xml:space="preserve">Felhalmozási célú átvett pénzeszközök </t>
  </si>
  <si>
    <t>B816</t>
  </si>
  <si>
    <t>Központi, irányítószervi támogatás</t>
  </si>
  <si>
    <t>Finanszírozási bevételek</t>
  </si>
  <si>
    <t>Összes bevétel</t>
  </si>
  <si>
    <t>Kiadások összesen</t>
  </si>
  <si>
    <t>091140- Óvodai nevelés, ellátás működési feladatai</t>
  </si>
  <si>
    <t>091120- SNI gyermekek óvodai nevelés, ellátás szakmai feladatai</t>
  </si>
  <si>
    <t>Polgármesteri Hivatal</t>
  </si>
  <si>
    <t>Brunszvik Teréz Óvoda</t>
  </si>
  <si>
    <t>Pályázat</t>
  </si>
  <si>
    <t>011130-Önkormányzati hivatalok jogalkotó és általános igazgatási tevékenysége</t>
  </si>
  <si>
    <t>082091-Közművelődés- közösségi és társadalmi részvétel fejlesztése</t>
  </si>
  <si>
    <t>082061-Múzeumi gyűjteményi tevékenység</t>
  </si>
  <si>
    <t>082030-Művészeti tevékenység</t>
  </si>
  <si>
    <t>082044- Könyvtári szolgáltatások</t>
  </si>
  <si>
    <t>Intézmények összesen</t>
  </si>
  <si>
    <t>083030- Egyéb kiadói tevékenység</t>
  </si>
  <si>
    <t>B E V É T E L E K</t>
  </si>
  <si>
    <t>1. sz. táblázat</t>
  </si>
  <si>
    <t>Módosított előirányzat</t>
  </si>
  <si>
    <t>A</t>
  </si>
  <si>
    <t>C</t>
  </si>
  <si>
    <t>D</t>
  </si>
  <si>
    <t>E</t>
  </si>
  <si>
    <t>1.</t>
  </si>
  <si>
    <t>K I A D Á S O K</t>
  </si>
  <si>
    <t>2. sz. táblázat</t>
  </si>
  <si>
    <t>B</t>
  </si>
  <si>
    <t>1.1.</t>
  </si>
  <si>
    <t>1.2.</t>
  </si>
  <si>
    <t>Felújítások</t>
  </si>
  <si>
    <t>KÖLTSÉGVETÉSI BEVÉTELEK ÉS KIADÁSOK EGYENLEGE</t>
  </si>
  <si>
    <t>3. sz. táblázat</t>
  </si>
  <si>
    <t>FINANSZÍROZÁSI CÉLÚ BEVÉTELEK ÉS KIADÁSOK EGYENLEGE</t>
  </si>
  <si>
    <t>4. sz. táblázat</t>
  </si>
  <si>
    <r>
      <t xml:space="preserve">Finanszírozási célú műveletek egyenlege </t>
    </r>
    <r>
      <rPr>
        <sz val="8"/>
        <rFont val="Times New Roman CE"/>
        <charset val="238"/>
      </rPr>
      <t>(1.1 - 1.2) +/-</t>
    </r>
  </si>
  <si>
    <t>5 sz. táblázat</t>
  </si>
  <si>
    <t>ebből:Központi ktgvetési szervek</t>
  </si>
  <si>
    <t>ebből: központi kezelésű előirányzatok</t>
  </si>
  <si>
    <t>ebből: fejezeti kezelésű előirányzatok, EU-s programok és azok hazai társfinanszírozása</t>
  </si>
  <si>
    <t>ebből: egyéb fejezeti kezelésű előirányzatok</t>
  </si>
  <si>
    <t>ebből: TB pénzügy alapjai</t>
  </si>
  <si>
    <t>ebből: elkülönített állami pénzalapok</t>
  </si>
  <si>
    <t>ebből: nezmetiségi önkormányzatok és költségvetési szerveik</t>
  </si>
  <si>
    <t>ebből: térségi fejlesztési tanácsok és költségvetési szerveik</t>
  </si>
  <si>
    <t>Működési célú támogatások államháztartáson belülről</t>
  </si>
  <si>
    <t xml:space="preserve">Felhalmozási célú támogatások államháztartáson belülről </t>
  </si>
  <si>
    <t xml:space="preserve">Önkormányzatok működési támogatásai </t>
  </si>
  <si>
    <t>ebből:központi ktgvetési szervek</t>
  </si>
  <si>
    <t xml:space="preserve">Jövedelemadók </t>
  </si>
  <si>
    <t>Termékek és szolgáltatások adói</t>
  </si>
  <si>
    <t xml:space="preserve">Közhatalmi bevételek </t>
  </si>
  <si>
    <t xml:space="preserve">Maradvány igénybevétele </t>
  </si>
  <si>
    <t xml:space="preserve">Finanszírozási bevételek </t>
  </si>
  <si>
    <t>Bevételek</t>
  </si>
  <si>
    <t>Kiadások</t>
  </si>
  <si>
    <t>Működési bevételek</t>
  </si>
  <si>
    <t>Személyi juttatások</t>
  </si>
  <si>
    <t>Munkaadókat terhelő járulékok</t>
  </si>
  <si>
    <t>Dologi kiadások</t>
  </si>
  <si>
    <t>Ellátottak juttatási</t>
  </si>
  <si>
    <t>I. Működtetés összesen</t>
  </si>
  <si>
    <t>Felhalmozásra átvett pénzeszközök</t>
  </si>
  <si>
    <t>II.Fejlesztés összesen</t>
  </si>
  <si>
    <t>Martonvásár Város Önkormányzat beruházási (felhalmozási) célú kiadásai
előirányzata feladatonként</t>
  </si>
  <si>
    <t>Sorsz.</t>
  </si>
  <si>
    <t>Beruházás  megnevezése</t>
  </si>
  <si>
    <t>Áthúzódó EU-s pályázatok összesen</t>
  </si>
  <si>
    <t>Egyéb beruházások</t>
  </si>
  <si>
    <t xml:space="preserve">Áthúzódó egyéb beruházások </t>
  </si>
  <si>
    <t>Egyéb beruházások összesen</t>
  </si>
  <si>
    <t>Hazai támogatású fejlesztési programok</t>
  </si>
  <si>
    <t xml:space="preserve">Áthúzódó hazai tám. fejlesztési programok </t>
  </si>
  <si>
    <t>Hazai támogatású fejlesztési programok összesen</t>
  </si>
  <si>
    <t>Intézményi beruházások összesen</t>
  </si>
  <si>
    <t>Informatikai fejlesztés</t>
  </si>
  <si>
    <t>Informatikai fejlesztés összesen</t>
  </si>
  <si>
    <t>BERUHÁZÁSOK ÖSSZESEN:</t>
  </si>
  <si>
    <t>Ssz.</t>
  </si>
  <si>
    <t>Felújítás  megnevezése</t>
  </si>
  <si>
    <t xml:space="preserve">Eredeti előirányzat </t>
  </si>
  <si>
    <t>Európai uniós támogatással megvalósuló felújítás</t>
  </si>
  <si>
    <t>Európai uniós támogatással megvalósuló felújítások összesen</t>
  </si>
  <si>
    <t>Egyéb felújítások</t>
  </si>
  <si>
    <t>Egyéb felújítások összesen</t>
  </si>
  <si>
    <t>Intézményi felújítások</t>
  </si>
  <si>
    <t>Intézményi felújítások összesen</t>
  </si>
  <si>
    <t>FELÚJÍTÁSOK  ÖSSZESEN:</t>
  </si>
  <si>
    <t>Sorszám</t>
  </si>
  <si>
    <t>Intézmények</t>
  </si>
  <si>
    <t>BB Központ</t>
  </si>
  <si>
    <t>INTÉZMÉNYEK ÖSSZESEN:</t>
  </si>
  <si>
    <t>Területi Védőnői Szolgálat</t>
  </si>
  <si>
    <t xml:space="preserve">Mezei Őrszolgálat </t>
  </si>
  <si>
    <t>Közfoglalkoztatottak</t>
  </si>
  <si>
    <t>MINDÖSSZESEN:</t>
  </si>
  <si>
    <t>ebből: Építményadó</t>
  </si>
  <si>
    <t>ebből: Telekadó</t>
  </si>
  <si>
    <t>ebből: Kommunális adó</t>
  </si>
  <si>
    <t>K9112</t>
  </si>
  <si>
    <t>K9113</t>
  </si>
  <si>
    <t>Rövid lejáratú hitelek, kölcsönök törlesztése</t>
  </si>
  <si>
    <t>Likviditási célú hitelek, kölcsönök törlesztése</t>
  </si>
  <si>
    <t>K915</t>
  </si>
  <si>
    <t>Központi, irányító szervi támogatás folyósítása</t>
  </si>
  <si>
    <t>Működési célú tám.ért.kiadások</t>
  </si>
  <si>
    <t>K82</t>
  </si>
  <si>
    <t>Felhalmozási célú visszatérítendő támogatások, kölcsönök nyújtása ÁH belülre</t>
  </si>
  <si>
    <t>B23</t>
  </si>
  <si>
    <t>Felh.célú visszatérítendő támogatások, kölcsönök visszatérülése ÁH belülről</t>
  </si>
  <si>
    <r>
      <t xml:space="preserve">Közhatalmi bevételek </t>
    </r>
    <r>
      <rPr>
        <sz val="10"/>
        <rFont val="Times New Roman"/>
        <family val="1"/>
        <charset val="238"/>
      </rPr>
      <t>(igazgatási szolg.díj)</t>
    </r>
  </si>
  <si>
    <t>Hitel, kölcsön felvétel államháztartáson kívülről</t>
  </si>
  <si>
    <t>Működési célú maradvány</t>
  </si>
  <si>
    <t>Felhalmozási célú maradvány</t>
  </si>
  <si>
    <t>KÖLTSÉGVETÉSI BEVÉTELEK ÖSSZESEN</t>
  </si>
  <si>
    <t>BEVÉTELEK ÖSSZESEN</t>
  </si>
  <si>
    <t xml:space="preserve">Polgármesteri Hivatal </t>
  </si>
  <si>
    <t>Adatok E forintban</t>
  </si>
  <si>
    <t>B21</t>
  </si>
  <si>
    <t>Felhalmozási célú önkormnyzati támogatások</t>
  </si>
  <si>
    <t>2.melléklet</t>
  </si>
  <si>
    <t>Adatok E Ft-ban</t>
  </si>
  <si>
    <t>K84</t>
  </si>
  <si>
    <t>Egyéb felhalmozási célú támogatások áh belülre</t>
  </si>
  <si>
    <t xml:space="preserve">Egyéb felhalmozási célú támogatások áh kívülre </t>
  </si>
  <si>
    <t>ebből működési maradvány</t>
  </si>
  <si>
    <t>ebből felhalmozási maradvány</t>
  </si>
  <si>
    <t>a</t>
  </si>
  <si>
    <t>b</t>
  </si>
  <si>
    <t xml:space="preserve"> Működési célú bevételek</t>
  </si>
  <si>
    <t>I.</t>
  </si>
  <si>
    <t>2.</t>
  </si>
  <si>
    <t>a.</t>
  </si>
  <si>
    <t>b.</t>
  </si>
  <si>
    <t>c.</t>
  </si>
  <si>
    <t>d.</t>
  </si>
  <si>
    <t>II.</t>
  </si>
  <si>
    <t>III.</t>
  </si>
  <si>
    <t>Működési célú támogatások ÁH belülről</t>
  </si>
  <si>
    <t>KÖLTSÉGVETÉSI KIADÁSOK ÖSSZESEN</t>
  </si>
  <si>
    <t>KIADÁSOK ÖSSZESEN</t>
  </si>
  <si>
    <t xml:space="preserve"> Működési célú kiadások</t>
  </si>
  <si>
    <t>II</t>
  </si>
  <si>
    <t>Felhalmozási kiadások</t>
  </si>
  <si>
    <t>III</t>
  </si>
  <si>
    <t>Költségvetési hiány, többlet ( költségvetési bevételek  - költségvetési kiadások) (+/-)</t>
  </si>
  <si>
    <t>Finanszírozási célú műv. bevételei (1. sz. mell.1. sz. táblázat III.)</t>
  </si>
  <si>
    <t>Finanszírozási célú műv. kiadásai (1. sz. mell .2. sz. táblázat III:)</t>
  </si>
  <si>
    <t>Működési célú tám. Áh belülről</t>
  </si>
  <si>
    <t>Műk. célú átvett pénzeszközök</t>
  </si>
  <si>
    <t>Felhalmozási célú tám. Áh belülről</t>
  </si>
  <si>
    <t>Egyéb felhalmozási kiadások</t>
  </si>
  <si>
    <t>Tartalék</t>
  </si>
  <si>
    <t>Európai uniós támogatással megvalósuló beruházások összesen</t>
  </si>
  <si>
    <t xml:space="preserve">Európai uniós támogatással megvalósuló beruházások </t>
  </si>
  <si>
    <t>Áthúzódó 2013 évi EU-s felújítások</t>
  </si>
  <si>
    <t>Foglalkoztatottak személyi juttatásai</t>
  </si>
  <si>
    <t>Külső személyi juttatások</t>
  </si>
  <si>
    <t>Személyi juttatások összesen</t>
  </si>
  <si>
    <t>Munkaadókat terhelő járulékok és szociális hozzájárulási adó</t>
  </si>
  <si>
    <t>ebből: fogl.kapcs.egyéb járulék</t>
  </si>
  <si>
    <t>Készletbeszerzés</t>
  </si>
  <si>
    <t>Kommunikációs szolgáltatások</t>
  </si>
  <si>
    <t>Bérleti és lízing díjak</t>
  </si>
  <si>
    <t>Szakmai tevékenységet segítő szolgáltatások</t>
  </si>
  <si>
    <t>Egyéb szolgáltatások</t>
  </si>
  <si>
    <t>Szolgáltatási kiadások</t>
  </si>
  <si>
    <t>Fizetendő általános forgalmi adó</t>
  </si>
  <si>
    <t>Kamatkiadások</t>
  </si>
  <si>
    <t>Egyéb pénzügyi műveletek kiadásai</t>
  </si>
  <si>
    <t>Ingatlanok beszerzése, létesítése</t>
  </si>
  <si>
    <t>Egyéb tárgyi eszközök felújítása</t>
  </si>
  <si>
    <t>Költségvetési kiadások</t>
  </si>
  <si>
    <t>Működési kiadások</t>
  </si>
  <si>
    <t>Közhatalmi bevételek</t>
  </si>
  <si>
    <t>Január</t>
  </si>
  <si>
    <t>Február</t>
  </si>
  <si>
    <t>Március</t>
  </si>
  <si>
    <t>Április</t>
  </si>
  <si>
    <t>Május</t>
  </si>
  <si>
    <t>Június</t>
  </si>
  <si>
    <t>Július</t>
  </si>
  <si>
    <t>Szeptember</t>
  </si>
  <si>
    <t>Október</t>
  </si>
  <si>
    <t>November</t>
  </si>
  <si>
    <t>December</t>
  </si>
  <si>
    <t>Köztemető fenntartása</t>
  </si>
  <si>
    <t>ebből: működési hiány finanszírozása</t>
  </si>
  <si>
    <t>Felhalmozási bevételek</t>
  </si>
  <si>
    <t xml:space="preserve"> Ezer forintban !</t>
  </si>
  <si>
    <t>Sor-szám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</si>
  <si>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</si>
  <si>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</si>
  <si>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</si>
  <si>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</si>
  <si>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</si>
  <si>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</si>
  <si>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</si>
  <si>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</si>
  <si>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</si>
  <si>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</si>
  <si>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Összesen:</t>
  </si>
  <si>
    <t>Ezer forintban !</t>
  </si>
  <si>
    <t>Tárgyévi terv</t>
  </si>
  <si>
    <t>Auguszt.</t>
  </si>
  <si>
    <t>Egyenleg</t>
  </si>
  <si>
    <t>Többéves kihatással járó döntésekből származó kötelezettségek célok szerint, évenkénti bontásban</t>
  </si>
  <si>
    <t>Sor-
szám</t>
  </si>
  <si>
    <t>Kötelezettség jogcíme</t>
  </si>
  <si>
    <t>Köt. váll.
 éve</t>
  </si>
  <si>
    <t>Tárgyév előtti tőke kifizetés összesen</t>
  </si>
  <si>
    <t>Kiadás vonzata évenként</t>
  </si>
  <si>
    <t>Tárgyév</t>
  </si>
  <si>
    <t>Tárgyévi teljesítés</t>
  </si>
  <si>
    <t>Tárgyévet követő év</t>
  </si>
  <si>
    <t>Tárgyévet követő 2. év</t>
  </si>
  <si>
    <t>10=(4+5+7+8+9)</t>
  </si>
  <si>
    <t>Működési célú hiteltörlesztés (tőke+kamat)</t>
  </si>
  <si>
    <t>Felhalmozási célú hiteltörlesztés (tőke+kamat)</t>
  </si>
  <si>
    <t xml:space="preserve">    Egyéb elismert kötelezettségek</t>
  </si>
  <si>
    <t xml:space="preserve">   Áfa Kölcsön törlesztés</t>
  </si>
  <si>
    <t>Összesen (1+5+10)</t>
  </si>
  <si>
    <t>Sportszervezetek támogatása</t>
  </si>
  <si>
    <t>011130</t>
  </si>
  <si>
    <t>066020</t>
  </si>
  <si>
    <t>Út, autópálya építése</t>
  </si>
  <si>
    <t>Egyéb szárazföldi személyszállítás</t>
  </si>
  <si>
    <t>Nem veszélyes hulladék vegyes begyűjtése, szállítása, átrakása</t>
  </si>
  <si>
    <t>Közvilágítás</t>
  </si>
  <si>
    <t>Zöldterület-kezlés</t>
  </si>
  <si>
    <t>Város- és községgazdálkodás</t>
  </si>
  <si>
    <t>Sportlétesítmények, edzőtáborok működtetése</t>
  </si>
  <si>
    <t>Egyéb működési célú támogatások áh-n kívülre</t>
  </si>
  <si>
    <t>Orvosi rendelő, védőnői helységek</t>
  </si>
  <si>
    <t>084032</t>
  </si>
  <si>
    <t>Civil szervezetek programtámogatása</t>
  </si>
  <si>
    <t>081041</t>
  </si>
  <si>
    <t>Cofog</t>
  </si>
  <si>
    <t>Rovatrend</t>
  </si>
  <si>
    <t>Ellátottak pénzbeli juttatásai</t>
  </si>
  <si>
    <t>101150</t>
  </si>
  <si>
    <t>Betegséggel kapcsolatos pénzbeli ellátások</t>
  </si>
  <si>
    <t>104051</t>
  </si>
  <si>
    <t>Gyermekvédelmi pénzbeli és természetbeni ellátások</t>
  </si>
  <si>
    <t>105010</t>
  </si>
  <si>
    <t>Munkanélküli aktív korúak ellátásai</t>
  </si>
  <si>
    <t>106020</t>
  </si>
  <si>
    <t>Lakásfenntartással, lakhatással összefüggő ellátások</t>
  </si>
  <si>
    <t>107051</t>
  </si>
  <si>
    <t>Szociális étkeztetés</t>
  </si>
  <si>
    <t>107060</t>
  </si>
  <si>
    <t>Egyéb szociális pénzbeni és természetbeni ellátások</t>
  </si>
  <si>
    <t>TKT-nak pénzeszköz átadás</t>
  </si>
  <si>
    <t>Városfejlesztés saját forrásból</t>
  </si>
  <si>
    <t>Városfejlesztés EU forrásból</t>
  </si>
  <si>
    <t>Védőnő, Eü</t>
  </si>
  <si>
    <t>Átadott pénzeszközök</t>
  </si>
  <si>
    <t>Közfoglalkoztatás</t>
  </si>
  <si>
    <t>Martonvásári Tehetséggondozó Alapítvány támogatása</t>
  </si>
  <si>
    <t>Köznev.int tanuló szakmai feladatai                      1-4.évfolyam</t>
  </si>
  <si>
    <t>Alapfokú művészetoktatással összefüggő működési feladatok</t>
  </si>
  <si>
    <t xml:space="preserve">092111-Köznev.int tanuló szakmai feladatai                     </t>
  </si>
  <si>
    <t>Martongazdának átadott pe (MÁV)</t>
  </si>
  <si>
    <t>B62</t>
  </si>
  <si>
    <t>Működési célú támogatások visszatérülése ÁH-n kívülről</t>
  </si>
  <si>
    <t>Módosított előirányzat, Ft</t>
  </si>
  <si>
    <t>Mezőőri szolgálat</t>
  </si>
  <si>
    <t>Közfoglalkoztatás támogatása</t>
  </si>
  <si>
    <t>Műk.célú pénzeszk.átvétel SZLV TKT</t>
  </si>
  <si>
    <t xml:space="preserve">TKT  Támogató szolgálat </t>
  </si>
  <si>
    <t>Eü. Finanszírozás</t>
  </si>
  <si>
    <t>Műv.Iskola térítési díj átvétele KLIK-től</t>
  </si>
  <si>
    <t>Iskolatej támogatás</t>
  </si>
  <si>
    <t>MÁV átadott pénzeszköz karbantartásra</t>
  </si>
  <si>
    <t>Zsidó Hitközség</t>
  </si>
  <si>
    <t xml:space="preserve">Továbbszámlázott szolg.  bevétele </t>
  </si>
  <si>
    <t>Működési célú kamatbevétel</t>
  </si>
  <si>
    <t>Intézményi működési bevételek összesen</t>
  </si>
  <si>
    <t>Felhalmozási saját bevételek összesen</t>
  </si>
  <si>
    <t xml:space="preserve">  </t>
  </si>
  <si>
    <t>Építményadó</t>
  </si>
  <si>
    <t>Telekadó</t>
  </si>
  <si>
    <t>Magánszemélyek komm. adója</t>
  </si>
  <si>
    <t>Idegenforgalmi adó</t>
  </si>
  <si>
    <t>Iparűzési adó</t>
  </si>
  <si>
    <t>Helyi  adók összesen</t>
  </si>
  <si>
    <t>Gépjárműadó</t>
  </si>
  <si>
    <t>Átengedett központi adók összesen</t>
  </si>
  <si>
    <t>Talajterhelési díj</t>
  </si>
  <si>
    <t>Termőföld bérbead.szárm.jöv.adó</t>
  </si>
  <si>
    <t>Egyéb közhatalmi bevételek összesen</t>
  </si>
  <si>
    <t>Közhatalmi bevételek mindösszesen</t>
  </si>
  <si>
    <t>Eredeti előirányzat, Ft</t>
  </si>
  <si>
    <t>Működési célú támogatások</t>
  </si>
  <si>
    <t>Felhalmozási célú támogatások</t>
  </si>
  <si>
    <t>Jövedelem pótló támogatások</t>
  </si>
  <si>
    <t>Működési célú átvett pénzeszköz</t>
  </si>
  <si>
    <t>Felhalmozási célú átvett pénzeszköz</t>
  </si>
  <si>
    <t>MKA visszafizetése</t>
  </si>
  <si>
    <t>Pályázati bevétel (KDOP)</t>
  </si>
  <si>
    <t xml:space="preserve">Mezőőri szolgáltatás bevétele </t>
  </si>
  <si>
    <t>Tulajdonosi bevételek (csatorna, víz)</t>
  </si>
  <si>
    <t>Med-Martoncat érdekeltségi díjhátralék megtérülése</t>
  </si>
  <si>
    <t>BBKP könyvtár bevétele</t>
  </si>
  <si>
    <t>BBKP Óvodamúzeum bevétele</t>
  </si>
  <si>
    <t>BBKP Rendezvények bevétele</t>
  </si>
  <si>
    <t>Házasságkötés (PH)</t>
  </si>
  <si>
    <t>Pályázati támogatás - Leader színpad</t>
  </si>
  <si>
    <t>Pályázati támogatás - Leader sétány</t>
  </si>
  <si>
    <t>Pályázati támogatás - TÁMOP 3.4.2</t>
  </si>
  <si>
    <t>Kiszámlázott áfa</t>
  </si>
  <si>
    <t xml:space="preserve">Pótlékok, bírságok </t>
  </si>
  <si>
    <t>Normatíva jogcíme</t>
  </si>
  <si>
    <t>ÖNKORMÁNYZAT</t>
  </si>
  <si>
    <t>TÖBBCÉLÚ KIST. TÁRSULÁS</t>
  </si>
  <si>
    <t xml:space="preserve">Önkormányzati hivatal műk. </t>
  </si>
  <si>
    <t>Település-üzemeltetés tám.</t>
  </si>
  <si>
    <t>Beszámítás összege (elvárt bevétel, visszavonás)</t>
  </si>
  <si>
    <t>Egyéb köt. Önk. Feladatok</t>
  </si>
  <si>
    <t>Pénzbeli szociális ellátás támogatása</t>
  </si>
  <si>
    <t>Helyi önk műk ált támogatás összesen</t>
  </si>
  <si>
    <t>2013/2014 8 hó</t>
  </si>
  <si>
    <t>2014/2015 4 hó</t>
  </si>
  <si>
    <t>Óvodaped bértámogatása</t>
  </si>
  <si>
    <t>Óvodaped pótlólagos támogatás</t>
  </si>
  <si>
    <t>Óvodapedagógusok  nev. munkáját közvetlenül segítők bértámogatása</t>
  </si>
  <si>
    <t>Óvodaműködtetési támogatás</t>
  </si>
  <si>
    <t>Elismert bértámogatás</t>
  </si>
  <si>
    <t>Üzemeltetési támogatás</t>
  </si>
  <si>
    <t>Gyermekétkeztetés támogatás</t>
  </si>
  <si>
    <t>Köznevelési támogatások összesen</t>
  </si>
  <si>
    <t>Szociális és gyermekjóléti feladat</t>
  </si>
  <si>
    <t>Házi segítségnyújtás</t>
  </si>
  <si>
    <t>Tanyagondnoki szolgálat</t>
  </si>
  <si>
    <t>Idősek nappali ellátása</t>
  </si>
  <si>
    <t>Családi napközi</t>
  </si>
  <si>
    <t>Szociális feladatok összesen</t>
  </si>
  <si>
    <t>Könyvtári, közművelődési feladat támogatása</t>
  </si>
  <si>
    <t>Üdülőhelyi feladatok támogatása</t>
  </si>
  <si>
    <t>Köznevelési feladatok egyéb tám</t>
  </si>
  <si>
    <t>Lakott külterülettel kapcsol. Tám</t>
  </si>
  <si>
    <t>Bérkompenzáció</t>
  </si>
  <si>
    <t>TÁMOGATÁSOK ÖSSZESEN</t>
  </si>
  <si>
    <t>Vagyonkezelés</t>
  </si>
  <si>
    <t>2015. évi</t>
  </si>
  <si>
    <t>Ebből:  Tartalék</t>
  </si>
  <si>
    <t>Kieg.támogatás óvodaped. Minősítésből adódó kiadáshoz</t>
  </si>
  <si>
    <t>Utalványozó</t>
  </si>
  <si>
    <t>Jogi ellenjegyző</t>
  </si>
  <si>
    <t>Pénzügyi ellenjegyző</t>
  </si>
  <si>
    <t>Ellenőrizte</t>
  </si>
  <si>
    <t>Készítette</t>
  </si>
  <si>
    <t>Hivatal működési támogatása</t>
  </si>
  <si>
    <t>ÖL: lakosságszám</t>
  </si>
  <si>
    <t>A: tel.típus lakosság alsó határ</t>
  </si>
  <si>
    <t>B: tel.típus lakosság felső határ</t>
  </si>
  <si>
    <t>kerekítve</t>
  </si>
  <si>
    <t>Alaplétszám</t>
  </si>
  <si>
    <t>ÖSSZESEN</t>
  </si>
  <si>
    <t>ebből: Zöldterület gazdálkodás</t>
  </si>
  <si>
    <t>ebből: Közutak fenntartása</t>
  </si>
  <si>
    <t>ebből: Közvilágítás fenntartása</t>
  </si>
  <si>
    <t>ebből: Köztemető fenntartása</t>
  </si>
  <si>
    <t>Tartalék (részleteiben: 5/g.melléklet)</t>
  </si>
  <si>
    <t>BBKP (NAKVI)</t>
  </si>
  <si>
    <t>Működési céltartalék</t>
  </si>
  <si>
    <t>Fejlesztési célú céltartalék</t>
  </si>
  <si>
    <t>Általános tartalék</t>
  </si>
  <si>
    <t>B8111</t>
  </si>
  <si>
    <t>Hosszú lejáratú hitelek, kölcsönök pénzügyi vállalkozástól</t>
  </si>
  <si>
    <t>Hitelek, kölcsön felvétel pénzügyi vállalkozástól</t>
  </si>
  <si>
    <t>B811</t>
  </si>
  <si>
    <t>Hitelv felvétel</t>
  </si>
  <si>
    <t>ebből: általános tartalék</t>
  </si>
  <si>
    <t>013350- Az önkormányzati vagyonnal való gazdálkodással kapcsolatos feladat</t>
  </si>
  <si>
    <t>ebből fordított áfa</t>
  </si>
  <si>
    <t>Bérleti díj bevétel</t>
  </si>
  <si>
    <t>BBKP Újság bevétele</t>
  </si>
  <si>
    <t>Áfavisszatérülés</t>
  </si>
  <si>
    <t>INTÉZMÉNYI BERUHÁZÁSOK</t>
  </si>
  <si>
    <t>Beethoven Általános Iskola beruházása</t>
  </si>
  <si>
    <t>BBKP egyéb tárgyi eszköz vásárlás</t>
  </si>
  <si>
    <t>Brunszvik Óvoda informatikai eszköz vásárlás</t>
  </si>
  <si>
    <t>Brunszvik Óvoda egyéb tárgyi eszköz vásárlás</t>
  </si>
  <si>
    <t>Polgármesteri Hivatal immateriális javak vásárlása</t>
  </si>
  <si>
    <t>Polgármesteri Hivatal informatikai eszközök vásárlása</t>
  </si>
  <si>
    <t>Polgármesteri Hivatal egyéb tárgyi eszköz vásárlása</t>
  </si>
  <si>
    <t>Védőnői beruházások</t>
  </si>
  <si>
    <t>Martongazdának átadott pe városüzemeltetési feladatokra</t>
  </si>
  <si>
    <t>Közbiztonság támogatása</t>
  </si>
  <si>
    <t>Előirányzat-felhasználási ütemterv 2015. évre (tervezett adatok alapján)</t>
  </si>
  <si>
    <t xml:space="preserve">Martonvásár Város Önkormányzatának kiadásai 2015. </t>
  </si>
  <si>
    <t>Martonvásár Város Önkormányzat véglegesen átvett pénzeszközeinek részletezése</t>
  </si>
  <si>
    <t>Martonvásár Város Önkormányzat intézményi működési bevételeinek részletezése</t>
  </si>
  <si>
    <t>Martonvásár Város Önkormányzat közhatalmi bevételeinek részletezése</t>
  </si>
  <si>
    <t>MARTONVÁSÁR VÁROS ÖNKORMÁNYZATA NORMATÍV TÁMOGATÁSOK KIMUTATÁSA</t>
  </si>
  <si>
    <t>Áfa megtérülés</t>
  </si>
  <si>
    <t>Martonvásár Város Önkormányzata és Intézményei  2015. évi létszámkerete</t>
  </si>
  <si>
    <t>Beruházási hitel Iskola bővítés</t>
  </si>
  <si>
    <t xml:space="preserve">Tárgyévet követő  évek
</t>
  </si>
  <si>
    <t>Egyéb működési célú támogatások áh-n belülre</t>
  </si>
  <si>
    <t>096015- Gyermekétkeztetés köznevelési intézményben</t>
  </si>
  <si>
    <t>104035- Gyermekétkeztetés bölcsödében és fogyatékosok nappali intézményében</t>
  </si>
  <si>
    <t>Költségvetési egyenleg</t>
  </si>
  <si>
    <t>Módosítás</t>
  </si>
  <si>
    <t>Mód.ei.</t>
  </si>
  <si>
    <t>Mód.ei</t>
  </si>
  <si>
    <t>Mód.ei. Összesen</t>
  </si>
  <si>
    <t>Módsítás</t>
  </si>
  <si>
    <t>2015 .évi tervezett  létszám (fő)</t>
  </si>
  <si>
    <t>2015. évi módosított létszám (fő)</t>
  </si>
  <si>
    <t>Martonvásár Város Képviselőtestület  ..../2015 (........) önkormányzati rendelete Martonvásár Város 2015. évi költségvetésének módosításáról</t>
  </si>
  <si>
    <t>1.mellékelet</t>
  </si>
  <si>
    <t>3.melléklet</t>
  </si>
  <si>
    <t>3.a melléklet</t>
  </si>
  <si>
    <t>3.b melléklet</t>
  </si>
  <si>
    <t>3.c melléklet</t>
  </si>
  <si>
    <t>4.melléklet</t>
  </si>
  <si>
    <t>5.melléklet</t>
  </si>
  <si>
    <t>5.a melléklet</t>
  </si>
  <si>
    <t>5.b melléklet</t>
  </si>
  <si>
    <t>5.c melléklet</t>
  </si>
  <si>
    <t>5.d melléklet</t>
  </si>
  <si>
    <t>5.e melléklet</t>
  </si>
  <si>
    <t>5.f melléklet</t>
  </si>
  <si>
    <t>5.g melléklet</t>
  </si>
  <si>
    <t>6.melléklet</t>
  </si>
  <si>
    <t>6.a melléklet</t>
  </si>
  <si>
    <t>6.b melléklet</t>
  </si>
  <si>
    <t>6.c melléklet</t>
  </si>
  <si>
    <t>7.melléklet</t>
  </si>
  <si>
    <t>8.melléklet</t>
  </si>
  <si>
    <t>9.melléklet</t>
  </si>
  <si>
    <t>10.melléklet</t>
  </si>
  <si>
    <t>11.melléklet</t>
  </si>
  <si>
    <t>Martonvásár Város Önkormányzatának 2015.évi költésgvetési pénzügyi mérlege 1.</t>
  </si>
  <si>
    <t>Martonvásár Város Önkormányzatának 2015.évi költésgvetési pénzügyi mérlege 2.</t>
  </si>
  <si>
    <t>Martonvásár Város Önkormányzatána bevételei 2015.</t>
  </si>
  <si>
    <t>Martonvásár Város Önkormányzatának Normatív támogatása</t>
  </si>
  <si>
    <t>Martonvásár Város Önkormányzatának kiadásai 2015. Önkormányzati jogalkotás</t>
  </si>
  <si>
    <t>Martonvásár Város Önkormányzatának kiadásai 2015. Városfejlesztés EU forrásból</t>
  </si>
  <si>
    <t>Martonvásár Város Önkormányzatának kiadásai 2015. Városfejlesztés saját forrásból</t>
  </si>
  <si>
    <t>Martonvásár Város Önkormányzatának kiadásai 2015. Védőnői, iskola egészségügyi feladatok ellátása</t>
  </si>
  <si>
    <t>Martonvásár Város Önkormányzatának kiadásai 2015. Szociális ellátások</t>
  </si>
  <si>
    <t>Martonvásár Város Önkormányzatának kiadásai 2015. Átadott pénzeszközök</t>
  </si>
  <si>
    <t>Martonvásár Város Önkormányzatának kiadásai 2015. Egyéb tevékenységek</t>
  </si>
  <si>
    <t>Martonvásár Város Önkormányzatának kiadásai 2015. Intézmények mindösszesen</t>
  </si>
  <si>
    <t>Martonvásár Város Önkormányzat felújítási(felhalmozási) célú kiadásai
előirányzata feladatonként</t>
  </si>
  <si>
    <t>Polgármesteri Hivatal kiadásai</t>
  </si>
  <si>
    <t>Brunszvik Terzés Óvoda kiadásai</t>
  </si>
  <si>
    <t>Brunszvik Beethoven Kulturális Központ kiadásai</t>
  </si>
  <si>
    <t>Mód.ei. I.</t>
  </si>
  <si>
    <t>K513</t>
  </si>
  <si>
    <t>061020</t>
  </si>
  <si>
    <t>Felhalmozási célú visszatérítendő támogatások</t>
  </si>
  <si>
    <t>B75</t>
  </si>
  <si>
    <t>B74</t>
  </si>
  <si>
    <t>K914</t>
  </si>
  <si>
    <t>ÁH-n belüli megelőlegezések visszafizetése</t>
  </si>
  <si>
    <t>082070</t>
  </si>
  <si>
    <t>KLIK működési célú pe átadás</t>
  </si>
  <si>
    <t>Kisajátítási eljárás költségei tartalék</t>
  </si>
  <si>
    <t>Martongazda Kft. Felhalm.célú pe átadás visszatérítendő</t>
  </si>
  <si>
    <t xml:space="preserve">Martongazda Kft. Felhalm.célú pe átadás </t>
  </si>
  <si>
    <t>Áfa kölcsön törlesztése</t>
  </si>
  <si>
    <t>Bóbita Óvoda átvett pénzeszköz</t>
  </si>
  <si>
    <t>Intézmények pénzmaradványa</t>
  </si>
  <si>
    <t>Martongazda Kft visszatérítendő támogatás</t>
  </si>
  <si>
    <t>Laptop vásárlás</t>
  </si>
  <si>
    <t>Szobor</t>
  </si>
  <si>
    <t>Kerékpár tároló</t>
  </si>
  <si>
    <t>Martonsport üzletrész vásárlás, törzstőke emelés</t>
  </si>
  <si>
    <t>Művészeti Iskola világítás</t>
  </si>
  <si>
    <t>Jövedelempótló támogatások</t>
  </si>
  <si>
    <t>2013.évről áthúzódó bérkomp.</t>
  </si>
  <si>
    <t>Prémium évek</t>
  </si>
  <si>
    <t>Kifizetői adó</t>
  </si>
  <si>
    <t>B411</t>
  </si>
  <si>
    <t>Bizotsító által fizetett bevételek</t>
  </si>
  <si>
    <t>Egyéb elvonások és befizetések</t>
  </si>
  <si>
    <t>Egyéb működési célú támogatások államháztartáson belülre</t>
  </si>
  <si>
    <t>061020- Épület építés</t>
  </si>
  <si>
    <t>066020 - Város- és községgazdálkodás</t>
  </si>
  <si>
    <t>082070- Történelmi hely, építmény, egyéb látványosság működtetése és megóvása</t>
  </si>
  <si>
    <t>BBKP Nakvi bevétel</t>
  </si>
  <si>
    <t>BBKP közvetített szolgáltatások</t>
  </si>
  <si>
    <t>Biztosítási díj</t>
  </si>
  <si>
    <t>Egyéb működési bevétel</t>
  </si>
  <si>
    <t>900070</t>
  </si>
  <si>
    <t>Általános tartalékba</t>
  </si>
  <si>
    <t>013350</t>
  </si>
  <si>
    <t>Iskola beruházás törlés</t>
  </si>
  <si>
    <t>Hosszú lejáratú hitel törlése</t>
  </si>
  <si>
    <t>Fejlesztési céltartalék</t>
  </si>
  <si>
    <t>MG Kft átadott pe karbantartási felújítási munkákra</t>
  </si>
  <si>
    <t>018010</t>
  </si>
  <si>
    <t>Telekadó többlet bevétel</t>
  </si>
  <si>
    <t>TKT Bóbita óvoda pénzeszköz átadás v.fiz.miatt</t>
  </si>
  <si>
    <t>Általános tartalék terhére</t>
  </si>
  <si>
    <t>018030</t>
  </si>
  <si>
    <t>Pénzmaradvány elvonás miatti bevételi ei.</t>
  </si>
  <si>
    <t>Működési célú pénzeszköz átadás SZLV TKT (bérkomp.)</t>
  </si>
  <si>
    <t>074031</t>
  </si>
  <si>
    <t>Önkormányzati dolgozók illetménye, járuléka (bérkomp.)</t>
  </si>
  <si>
    <t>Intézményfinanszírozás Óvoda (bérkomp.)</t>
  </si>
  <si>
    <t>Intézményfinanszírozás BBK (bérkomp.)</t>
  </si>
  <si>
    <t>Intézményfinanszírozás PH (bérkomp.)</t>
  </si>
  <si>
    <t>2015. 01-04.havi bérkompenzáció</t>
  </si>
  <si>
    <t>2014.évről áthúzódó bérkompenzáció</t>
  </si>
  <si>
    <t xml:space="preserve">Általános tartalékba </t>
  </si>
  <si>
    <t xml:space="preserve">Bérkompenzáció előleg </t>
  </si>
  <si>
    <t>Kötelezettséggel nem terhelt maradvány ált.tartalékba</t>
  </si>
  <si>
    <t>Állami finanszírozás számla egyenlege</t>
  </si>
  <si>
    <t>Idegen bevételi számla egyenlege</t>
  </si>
  <si>
    <t>Gépjárműadó számla egyenlege</t>
  </si>
  <si>
    <t>Közbeszerzési garancia letét</t>
  </si>
  <si>
    <t>KDOP pályázati számla egyenlege</t>
  </si>
  <si>
    <t>Továbbszámlázott vagyonvédelmi szolg.</t>
  </si>
  <si>
    <t>074032</t>
  </si>
  <si>
    <t>Eü.szolgáltatás 2014/12.hó</t>
  </si>
  <si>
    <t>052020</t>
  </si>
  <si>
    <t xml:space="preserve">Folyamatirányító rendszer Fejérvíz </t>
  </si>
  <si>
    <t>072420</t>
  </si>
  <si>
    <t>Labor szolgáltatás 2014/12.hó</t>
  </si>
  <si>
    <t>Rendszerkarbantartás 2014/12.hó</t>
  </si>
  <si>
    <t>Telefondíj 2014/12.hó</t>
  </si>
  <si>
    <t>096015</t>
  </si>
  <si>
    <t>Gyermekétkeztetés 2014/12.hó Pápay Iskola</t>
  </si>
  <si>
    <t>Gyermekétkeztetés 2014/12.hó Beethoven Iskola</t>
  </si>
  <si>
    <t>Működési célú pénzeszköz átadás KLIK</t>
  </si>
  <si>
    <t>Működési célú pénzeszköz átadás SZLV TKT</t>
  </si>
  <si>
    <t>041233</t>
  </si>
  <si>
    <t>Hóközi kifizetés pénzmaradvány terhére</t>
  </si>
  <si>
    <t>Állami normatíva visszafizetése</t>
  </si>
  <si>
    <t>2014.évi pénzmaradvány zárszámadás alapján</t>
  </si>
  <si>
    <t>Intézményfinanszírozás BBK (érdekeltségnövelő)</t>
  </si>
  <si>
    <t>Könyvtári érdekeltségnövelő támogatás</t>
  </si>
  <si>
    <t>041231</t>
  </si>
  <si>
    <t>Előirányzat átcsoportosítás átvett pénzeszközről</t>
  </si>
  <si>
    <t>Jövedelempótló támogatások pótelőirányzata</t>
  </si>
  <si>
    <t>045150</t>
  </si>
  <si>
    <t>Martongazda többlet támogatás helyi tömegközl.díjtételeinek vált.miatt</t>
  </si>
  <si>
    <t>Polgármester illetményének módosítása</t>
  </si>
  <si>
    <t>Törölt tétel</t>
  </si>
  <si>
    <t>Gránit tábla szoborhoz</t>
  </si>
  <si>
    <t>Leader támogatás visszafizetése</t>
  </si>
  <si>
    <t>Szobor megvalósítása</t>
  </si>
  <si>
    <t>Martonvásárért Alapítvány támogatása szoborra</t>
  </si>
  <si>
    <t>Akadálymentesítés ellenőrzése BBK</t>
  </si>
  <si>
    <t>Mezőkölpényi Református Egyház támogatása</t>
  </si>
  <si>
    <t>Céltartalék terhére</t>
  </si>
  <si>
    <t>2014.évi normatíva megelőlegezés visszavonásának elszámolása</t>
  </si>
  <si>
    <t>2014.dec.havi polgármesteri jutalom bruttó összegét terhelő levonások és járulékok</t>
  </si>
  <si>
    <t>Borzsa Alapítvány támogatása (Ukrajna)</t>
  </si>
  <si>
    <t>Intézményfinanszírozás PH (túlmunka költségei)</t>
  </si>
  <si>
    <t>Kerékpár tároló beszerzés</t>
  </si>
  <si>
    <t>Szoc. ágazati pótlék I.-II. n.év</t>
  </si>
  <si>
    <t>Intézményfinanszírozás PH (decemberi jutalom + jár.)</t>
  </si>
  <si>
    <t>Intézményfinanszírozás PH (autópálya m.)</t>
  </si>
  <si>
    <t>Működési céltartalék terhére</t>
  </si>
  <si>
    <t>Intézményfinanszírozás BBKP (Mv. Napok)</t>
  </si>
  <si>
    <t>Hulladékgazd. Társ.tagdíjra ei.átcsoportosítás</t>
  </si>
  <si>
    <t>051020</t>
  </si>
  <si>
    <t>Felhalm.célú visszatér.támogatás visszafiz. Mg. Kft</t>
  </si>
  <si>
    <t>Felhalm.célú visszatér.támogatás Martongazda Kft</t>
  </si>
  <si>
    <t>Rákóczi Szövetség támogatása</t>
  </si>
  <si>
    <t xml:space="preserve">Művészeti Iskola világítás korszerűsítés </t>
  </si>
  <si>
    <t>Felhalmozási céltartalék terhére</t>
  </si>
  <si>
    <t>MartonSport Kft törzstőke emelés</t>
  </si>
  <si>
    <t>Olimpia DSE üzletrész vásárlás</t>
  </si>
  <si>
    <t>Mustang SE üzletrész vásárlás</t>
  </si>
  <si>
    <t>X</t>
  </si>
  <si>
    <t>W</t>
  </si>
  <si>
    <t>V</t>
  </si>
  <si>
    <t>T</t>
  </si>
  <si>
    <t>S</t>
  </si>
  <si>
    <t>O</t>
  </si>
  <si>
    <t>N</t>
  </si>
  <si>
    <t>M</t>
  </si>
  <si>
    <t>K</t>
  </si>
  <si>
    <t>H</t>
  </si>
  <si>
    <t>I</t>
  </si>
  <si>
    <t>ÁH-n kívülre</t>
  </si>
  <si>
    <t>ÁH-n belülre</t>
  </si>
  <si>
    <t>Pénzmaradvány</t>
  </si>
  <si>
    <t>Hitel felvétel</t>
  </si>
  <si>
    <t>Felhalm.célú pénzeszk.átvétel ÁH-n kívülről</t>
  </si>
  <si>
    <t>Felhalm.célú tám. ÁH-n belülről</t>
  </si>
  <si>
    <t>Önk. felhalm.c. ktgvet. tám.</t>
  </si>
  <si>
    <t>Felhalmozási bevétel</t>
  </si>
  <si>
    <t>Műk.célú pénzeszk.átvétel ÁH-n kívülről</t>
  </si>
  <si>
    <t>Műk.célú tám. ÁH-n belülről</t>
  </si>
  <si>
    <t>Önk. műk.célú költségvet. tám.</t>
  </si>
  <si>
    <t>Működési bevétel</t>
  </si>
  <si>
    <t>Közhatalmi bevétel</t>
  </si>
  <si>
    <t>Egyéb céltartalék</t>
  </si>
  <si>
    <t>Felhalmozási céltartalék</t>
  </si>
  <si>
    <t>Működési  céltartalék</t>
  </si>
  <si>
    <t>Hitel törlesztés</t>
  </si>
  <si>
    <t>Intézményfinanszírozás</t>
  </si>
  <si>
    <t>Megelőlegezések visszafize-tése</t>
  </si>
  <si>
    <t>Felhalm.célú p.e.átadás</t>
  </si>
  <si>
    <t xml:space="preserve">Felújítás </t>
  </si>
  <si>
    <t>Beruházás</t>
  </si>
  <si>
    <t>Ellátottak pénzbeni  juttatásai</t>
  </si>
  <si>
    <t>Munka-adókat terhelő jár.</t>
  </si>
  <si>
    <t>Szem.  juttatások</t>
  </si>
  <si>
    <t>Bevétel összesen</t>
  </si>
  <si>
    <t>COFOG</t>
  </si>
  <si>
    <t>Módosítás jogcíme</t>
  </si>
  <si>
    <t>Pénzmaradvány elvonás</t>
  </si>
  <si>
    <t>2014.évi pénzmaradvány előirányzata</t>
  </si>
  <si>
    <t>PH dolgozók illetménye, járuléka bérkompenzációra</t>
  </si>
  <si>
    <t xml:space="preserve">Intézményfinanszírozás </t>
  </si>
  <si>
    <t>Postaköltségre</t>
  </si>
  <si>
    <t>Biztosítási díj túlfizetés visszautalása</t>
  </si>
  <si>
    <t>Előirányzat átcsoportosítás munkahelyvédelmi befiz.köt.</t>
  </si>
  <si>
    <t>Előirányzat átcsoportosítás választási kiadásokra</t>
  </si>
  <si>
    <t>Számítógép beszerzés</t>
  </si>
  <si>
    <t>Biztosító által fizetett kártérítés</t>
  </si>
  <si>
    <t>Elrendelt túlmunka költségei</t>
  </si>
  <si>
    <t>2014.decemberi jutalom + járulékai</t>
  </si>
  <si>
    <t>Költségtérítés dolgozók részére</t>
  </si>
  <si>
    <t>U</t>
  </si>
  <si>
    <t>P</t>
  </si>
  <si>
    <t>J</t>
  </si>
  <si>
    <t>ÁH-n kívülről</t>
  </si>
  <si>
    <t>ÁH-n belülről</t>
  </si>
  <si>
    <t>Kamat</t>
  </si>
  <si>
    <t>Egyéb kiadás</t>
  </si>
  <si>
    <t>ÁFA</t>
  </si>
  <si>
    <t>Szolgáltatási kiad.</t>
  </si>
  <si>
    <t>Kommunikáció</t>
  </si>
  <si>
    <t>Készletbesz.</t>
  </si>
  <si>
    <t>Pénzma-radvány</t>
  </si>
  <si>
    <t>Felhalm.c.bevétel</t>
  </si>
  <si>
    <t>Műk.célú bevétel</t>
  </si>
  <si>
    <t>Ber.célú p.e.átadás</t>
  </si>
  <si>
    <t>Felújítás</t>
  </si>
  <si>
    <t>DOLOGI</t>
  </si>
  <si>
    <t>Járulék</t>
  </si>
  <si>
    <t>Szem jell.</t>
  </si>
  <si>
    <t>Bevételek összesen</t>
  </si>
  <si>
    <t>Hat. szám v. ügyir. sz.</t>
  </si>
  <si>
    <t>Pénzeszköz átadás Önkormányzat részére</t>
  </si>
  <si>
    <t>Pénzmaradvány igénybe vétele</t>
  </si>
  <si>
    <t>Ei.módosítás</t>
  </si>
  <si>
    <t>Járulék (könyvtár+óv.múz.)</t>
  </si>
  <si>
    <t>Bérkompenzáció (könyvtár+óv.múz.)</t>
  </si>
  <si>
    <t>Intézményfinanszírozás Önkormányzattól (bérkompenzáció)</t>
  </si>
  <si>
    <t>Áfa</t>
  </si>
  <si>
    <t>Könyvtári állomány gyarapítás (könyvbeszerzés)</t>
  </si>
  <si>
    <t>Intézményfinanszírozás Önkormányzattól (könyvtári érdekeltségnövelő támogatás)</t>
  </si>
  <si>
    <t>Munkahelyvédelmi megtakarítás</t>
  </si>
  <si>
    <t>Szociális hozzájárulási adó</t>
  </si>
  <si>
    <t>Munkavégzésre irányuló egyéb jogv. Nem saját fogl. Fiz.</t>
  </si>
  <si>
    <t>Köztisztviselők, közalkalmazottak bére</t>
  </si>
  <si>
    <t>Egyéb szolgáltatás</t>
  </si>
  <si>
    <t>Telefondíj</t>
  </si>
  <si>
    <t>Fizetendő áfa</t>
  </si>
  <si>
    <t>Kötelező jellegű díjak (pályázati nevezési díj)</t>
  </si>
  <si>
    <t>Továbbszámlázás áfája</t>
  </si>
  <si>
    <t>Továbbszámlázott szolgáltatás (Martongazda)</t>
  </si>
  <si>
    <t>Továbbszámlázott szolgáltatás áfája</t>
  </si>
  <si>
    <t>Továbbszámlázott szolgáltatás ellenértéke (Martongazda)</t>
  </si>
  <si>
    <t>Táppénz hozzájárulás</t>
  </si>
  <si>
    <t>Ei.átcsoportosítás</t>
  </si>
  <si>
    <t>Egészségügyi hozzájárulás</t>
  </si>
  <si>
    <t>Reprezentáció</t>
  </si>
  <si>
    <t>Szakmai anyagok áfája</t>
  </si>
  <si>
    <t>Martonvásári Napok kiadásai</t>
  </si>
  <si>
    <t>Intézményfinanszírozás Önkormányzattól MV-i Napok költségeire</t>
  </si>
  <si>
    <t>Kiszámlázott áfa (MAHIR/NAKVI)</t>
  </si>
  <si>
    <t>Pénzmar. igénybe vétele</t>
  </si>
  <si>
    <t>6.2</t>
  </si>
  <si>
    <t>6.1</t>
  </si>
  <si>
    <t>6</t>
  </si>
  <si>
    <t>Pénzeszköz átadás Önk. Részére</t>
  </si>
  <si>
    <t>5.2</t>
  </si>
  <si>
    <t>5.1</t>
  </si>
  <si>
    <t>5</t>
  </si>
  <si>
    <t xml:space="preserve">Járulék </t>
  </si>
  <si>
    <t>4.3</t>
  </si>
  <si>
    <t>Törvény szerinti illetmények, munkabérek (bérkomp.)</t>
  </si>
  <si>
    <t>4.2</t>
  </si>
  <si>
    <t>4.1</t>
  </si>
  <si>
    <t>4</t>
  </si>
  <si>
    <t>Szakmai tevékenységet elősegítő szolgáltatások (Durmicsné)</t>
  </si>
  <si>
    <t>3.2</t>
  </si>
  <si>
    <t>3.1</t>
  </si>
  <si>
    <t>3</t>
  </si>
  <si>
    <t>Szakmai tevékenységet elősegítő szolgáltatások</t>
  </si>
  <si>
    <t>2.10</t>
  </si>
  <si>
    <t>Munkavégzésre irányuló egyéb jogv.nem saját dolg.</t>
  </si>
  <si>
    <t>2.9</t>
  </si>
  <si>
    <t>2.8</t>
  </si>
  <si>
    <t>2.7</t>
  </si>
  <si>
    <t>2.6</t>
  </si>
  <si>
    <t>2.5</t>
  </si>
  <si>
    <t>2.4</t>
  </si>
  <si>
    <t>2.3</t>
  </si>
  <si>
    <t>2.2</t>
  </si>
  <si>
    <t>2.1</t>
  </si>
  <si>
    <t>2</t>
  </si>
  <si>
    <t>1.2</t>
  </si>
  <si>
    <t>1.1</t>
  </si>
  <si>
    <t>Önkormányzat összesen</t>
  </si>
  <si>
    <t>Felhalm.c. bevétel</t>
  </si>
  <si>
    <t>Önk. felhalm. ktgvet.tám.</t>
  </si>
  <si>
    <t>Felhalm. Bevétel</t>
  </si>
  <si>
    <t>Önk. műk.célú ktgv.tám.</t>
  </si>
  <si>
    <t>Megelőlege-zések  visszafiz.</t>
  </si>
  <si>
    <t>Felh.célú p.e.átadás</t>
  </si>
  <si>
    <t>Ellátottak pénzbeni juttatásai</t>
  </si>
  <si>
    <t>12.a melléklet</t>
  </si>
  <si>
    <t>12.b melléklet</t>
  </si>
  <si>
    <t>12.c melléklet</t>
  </si>
  <si>
    <t>12.d melléklet</t>
  </si>
  <si>
    <t>12.e melléklet</t>
  </si>
  <si>
    <t>Előirányzat módosítás részletes nyilvántartása - Martonvásár Város Önkormányzata</t>
  </si>
  <si>
    <t>Előirányzat módosítás részletes nyilvántartása - Martonvásári Polgármesteri Hivatal</t>
  </si>
  <si>
    <t>Előirányzat módosítás részletes nyilvántartása - Brunszvik Teréz Óvoda</t>
  </si>
  <si>
    <t>Előirányzat módosítás részletes nyilvántartása - Brunszvik-Beethoven Kulturális Központ</t>
  </si>
  <si>
    <t>Konszolidált előirányzat módosítás Martonvásár Város Önkormányzata és intézményei</t>
  </si>
  <si>
    <t>Mód.ei.I.</t>
  </si>
  <si>
    <t>Mód.ei I.</t>
  </si>
  <si>
    <t>Mód.ei I</t>
  </si>
  <si>
    <t>Brunszvik-Beethoven Kulturális Központ</t>
  </si>
  <si>
    <t>Mód. Előirányzat I.</t>
  </si>
  <si>
    <t>Módosított előirányzat I.</t>
  </si>
  <si>
    <t>Mc.pénzeszköz átadás SZLV TKT részére többlet szoc.ágazati pótlék</t>
  </si>
  <si>
    <t>Martonvásári Sport Klub támogatása (kerítés ép.önr.)</t>
  </si>
  <si>
    <t>Martonvásárért Alapítvány támogatása  (rendezvény)</t>
  </si>
  <si>
    <t>Kötelezettség rendezés PM terhére</t>
  </si>
  <si>
    <t>Fejlesztési céltartalékba</t>
  </si>
  <si>
    <t>Egyéb működési célú támogatások bevétele 2014-ről áthúzódó(MAHIR/NAKVI)</t>
  </si>
  <si>
    <t>Szolgáltatások ellenértéke 2014-ről áthúzódó (MAHIR/NAKVI)</t>
  </si>
  <si>
    <t>Kisajátítási ktg céltartalék</t>
  </si>
  <si>
    <t>Továbbképzés (tréning) költségei</t>
  </si>
  <si>
    <t>Munkavédelmi oktatás</t>
  </si>
  <si>
    <t>s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</si>
</sst>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0__"/>
    <numFmt numFmtId="165" formatCode="#,###"/>
    <numFmt numFmtId="166" formatCode="#,##0\ ;\-#,##0"/>
    <numFmt numFmtId="167" formatCode="_-* #,##0\ _F_t_-;\-* #,##0\ _F_t_-;_-* &quot;-&quot;??\ _F_t_-;_-@_-"/>
    <numFmt numFmtId="168" formatCode="#,##0_ ;\-#,##0\ "/>
  </numFmts>
  <fonts count="8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charset val="238"/>
    </font>
    <font>
      <sz val="10"/>
      <color indexed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2"/>
      <color rgb="FF000000"/>
      <name val="Times new roman ce"/>
    </font>
    <font>
      <b/>
      <i/>
      <sz val="10"/>
      <color rgb="FF000000"/>
      <name val="Times new roman ce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2"/>
      </left>
      <right style="thin">
        <color indexed="6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9">
    <xf numFmtId="0" fontId="0" fillId="0" borderId="0"/>
    <xf numFmtId="0" fontId="1" fillId="0" borderId="0"/>
    <xf numFmtId="0" fontId="11" fillId="0" borderId="0"/>
    <xf numFmtId="0" fontId="11" fillId="0" borderId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7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11" borderId="0" applyNumberFormat="0" applyBorder="0" applyAlignment="0" applyProtection="0"/>
    <xf numFmtId="0" fontId="47" fillId="8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8" fillId="14" borderId="0" applyNumberFormat="0" applyBorder="0" applyAlignment="0" applyProtection="0"/>
    <xf numFmtId="0" fontId="48" fillId="8" borderId="0" applyNumberFormat="0" applyBorder="0" applyAlignment="0" applyProtection="0"/>
    <xf numFmtId="0" fontId="48" fillId="12" borderId="0" applyNumberFormat="0" applyBorder="0" applyAlignment="0" applyProtection="0"/>
    <xf numFmtId="0" fontId="48" fillId="11" borderId="0" applyNumberFormat="0" applyBorder="0" applyAlignment="0" applyProtection="0"/>
    <xf numFmtId="0" fontId="48" fillId="14" borderId="0" applyNumberFormat="0" applyBorder="0" applyAlignment="0" applyProtection="0"/>
    <xf numFmtId="0" fontId="48" fillId="8" borderId="0" applyNumberFormat="0" applyBorder="0" applyAlignment="0" applyProtection="0"/>
    <xf numFmtId="0" fontId="49" fillId="12" borderId="63" applyNumberFormat="0" applyAlignment="0" applyProtection="0"/>
    <xf numFmtId="0" fontId="50" fillId="0" borderId="0" applyNumberFormat="0" applyFill="0" applyBorder="0" applyAlignment="0" applyProtection="0"/>
    <xf numFmtId="0" fontId="51" fillId="0" borderId="64" applyNumberFormat="0" applyFill="0" applyAlignment="0" applyProtection="0"/>
    <xf numFmtId="0" fontId="52" fillId="0" borderId="65" applyNumberFormat="0" applyFill="0" applyAlignment="0" applyProtection="0"/>
    <xf numFmtId="0" fontId="53" fillId="0" borderId="66" applyNumberFormat="0" applyFill="0" applyAlignment="0" applyProtection="0"/>
    <xf numFmtId="0" fontId="53" fillId="0" borderId="0" applyNumberFormat="0" applyFill="0" applyBorder="0" applyAlignment="0" applyProtection="0"/>
    <xf numFmtId="0" fontId="54" fillId="15" borderId="67" applyNumberFormat="0" applyAlignment="0" applyProtection="0"/>
    <xf numFmtId="0" fontId="55" fillId="0" borderId="0" applyNumberFormat="0" applyFill="0" applyBorder="0" applyAlignment="0" applyProtection="0"/>
    <xf numFmtId="0" fontId="56" fillId="0" borderId="68" applyNumberFormat="0" applyFill="0" applyAlignment="0" applyProtection="0"/>
    <xf numFmtId="0" fontId="19" fillId="9" borderId="69" applyNumberFormat="0" applyFont="0" applyAlignment="0" applyProtection="0"/>
    <xf numFmtId="0" fontId="48" fillId="14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4" borderId="0" applyNumberFormat="0" applyBorder="0" applyAlignment="0" applyProtection="0"/>
    <xf numFmtId="0" fontId="48" fillId="19" borderId="0" applyNumberFormat="0" applyBorder="0" applyAlignment="0" applyProtection="0"/>
    <xf numFmtId="0" fontId="57" fillId="20" borderId="0" applyNumberFormat="0" applyBorder="0" applyAlignment="0" applyProtection="0"/>
    <xf numFmtId="0" fontId="58" fillId="21" borderId="70" applyNumberFormat="0" applyAlignment="0" applyProtection="0"/>
    <xf numFmtId="0" fontId="59" fillId="0" borderId="0" applyNumberFormat="0" applyFill="0" applyBorder="0" applyAlignment="0" applyProtection="0"/>
    <xf numFmtId="0" fontId="60" fillId="0" borderId="0"/>
    <xf numFmtId="0" fontId="47" fillId="0" borderId="0"/>
    <xf numFmtId="0" fontId="61" fillId="0" borderId="0"/>
    <xf numFmtId="0" fontId="19" fillId="0" borderId="0"/>
    <xf numFmtId="0" fontId="61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61" fillId="0" borderId="0"/>
    <xf numFmtId="0" fontId="62" fillId="0" borderId="71" applyNumberFormat="0" applyFill="0" applyAlignment="0" applyProtection="0"/>
    <xf numFmtId="0" fontId="63" fillId="22" borderId="0" applyNumberFormat="0" applyBorder="0" applyAlignment="0" applyProtection="0"/>
    <xf numFmtId="0" fontId="64" fillId="12" borderId="0" applyNumberFormat="0" applyBorder="0" applyAlignment="0" applyProtection="0"/>
    <xf numFmtId="0" fontId="65" fillId="21" borderId="63" applyNumberFormat="0" applyAlignment="0" applyProtection="0"/>
    <xf numFmtId="9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47" fillId="23" borderId="0" applyNumberFormat="0" applyBorder="0" applyAlignment="0" applyProtection="0"/>
    <xf numFmtId="0" fontId="47" fillId="22" borderId="0" applyNumberFormat="0" applyBorder="0" applyAlignment="0" applyProtection="0"/>
    <xf numFmtId="0" fontId="47" fillId="20" borderId="0" applyNumberFormat="0" applyBorder="0" applyAlignment="0" applyProtection="0"/>
    <xf numFmtId="0" fontId="47" fillId="24" borderId="0" applyNumberFormat="0" applyBorder="0" applyAlignment="0" applyProtection="0"/>
    <xf numFmtId="0" fontId="47" fillId="10" borderId="0" applyNumberFormat="0" applyBorder="0" applyAlignment="0" applyProtection="0"/>
    <xf numFmtId="0" fontId="47" fillId="7" borderId="0" applyNumberFormat="0" applyBorder="0" applyAlignment="0" applyProtection="0"/>
    <xf numFmtId="0" fontId="47" fillId="13" borderId="0" applyNumberFormat="0" applyBorder="0" applyAlignment="0" applyProtection="0"/>
    <xf numFmtId="0" fontId="47" fillId="8" borderId="0" applyNumberFormat="0" applyBorder="0" applyAlignment="0" applyProtection="0"/>
    <xf numFmtId="0" fontId="47" fillId="25" borderId="0" applyNumberFormat="0" applyBorder="0" applyAlignment="0" applyProtection="0"/>
    <xf numFmtId="0" fontId="47" fillId="24" borderId="0" applyNumberFormat="0" applyBorder="0" applyAlignment="0" applyProtection="0"/>
    <xf numFmtId="0" fontId="47" fillId="13" borderId="0" applyNumberFormat="0" applyBorder="0" applyAlignment="0" applyProtection="0"/>
    <xf numFmtId="0" fontId="47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8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14" borderId="0" applyNumberFormat="0" applyBorder="0" applyAlignment="0" applyProtection="0"/>
    <xf numFmtId="0" fontId="48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8" borderId="0" applyNumberFormat="0" applyBorder="0" applyAlignment="0" applyProtection="0"/>
    <xf numFmtId="0" fontId="48" fillId="14" borderId="0" applyNumberFormat="0" applyBorder="0" applyAlignment="0" applyProtection="0"/>
    <xf numFmtId="0" fontId="48" fillId="19" borderId="0" applyNumberFormat="0" applyBorder="0" applyAlignment="0" applyProtection="0"/>
    <xf numFmtId="0" fontId="63" fillId="22" borderId="0" applyNumberFormat="0" applyBorder="0" applyAlignment="0" applyProtection="0"/>
    <xf numFmtId="0" fontId="65" fillId="11" borderId="63" applyNumberFormat="0" applyAlignment="0" applyProtection="0"/>
    <xf numFmtId="0" fontId="54" fillId="15" borderId="67" applyNumberFormat="0" applyAlignment="0" applyProtection="0"/>
    <xf numFmtId="0" fontId="59" fillId="0" borderId="0" applyNumberFormat="0" applyFill="0" applyBorder="0" applyAlignment="0" applyProtection="0"/>
    <xf numFmtId="0" fontId="57" fillId="20" borderId="0" applyNumberFormat="0" applyBorder="0" applyAlignment="0" applyProtection="0"/>
    <xf numFmtId="0" fontId="66" fillId="0" borderId="72" applyNumberFormat="0" applyFill="0" applyAlignment="0" applyProtection="0"/>
    <xf numFmtId="0" fontId="67" fillId="0" borderId="65" applyNumberFormat="0" applyFill="0" applyAlignment="0" applyProtection="0"/>
    <xf numFmtId="0" fontId="68" fillId="0" borderId="73" applyNumberFormat="0" applyFill="0" applyAlignment="0" applyProtection="0"/>
    <xf numFmtId="0" fontId="68" fillId="0" borderId="0" applyNumberFormat="0" applyFill="0" applyBorder="0" applyAlignment="0" applyProtection="0"/>
    <xf numFmtId="0" fontId="49" fillId="7" borderId="63" applyNumberFormat="0" applyAlignment="0" applyProtection="0"/>
    <xf numFmtId="0" fontId="56" fillId="0" borderId="68" applyNumberFormat="0" applyFill="0" applyAlignment="0" applyProtection="0"/>
    <xf numFmtId="0" fontId="64" fillId="12" borderId="0" applyNumberFormat="0" applyBorder="0" applyAlignment="0" applyProtection="0"/>
    <xf numFmtId="0" fontId="61" fillId="9" borderId="69" applyNumberFormat="0" applyFont="0" applyAlignment="0" applyProtection="0"/>
    <xf numFmtId="0" fontId="58" fillId="11" borderId="70" applyNumberFormat="0" applyAlignment="0" applyProtection="0"/>
    <xf numFmtId="0" fontId="69" fillId="0" borderId="0" applyNumberFormat="0" applyFill="0" applyBorder="0" applyAlignment="0" applyProtection="0"/>
    <xf numFmtId="0" fontId="62" fillId="0" borderId="74" applyNumberFormat="0" applyFill="0" applyAlignment="0" applyProtection="0"/>
    <xf numFmtId="0" fontId="55" fillId="0" borderId="0" applyNumberFormat="0" applyFill="0" applyBorder="0" applyAlignment="0" applyProtection="0"/>
    <xf numFmtId="43" fontId="46" fillId="0" borderId="0" applyFont="0" applyFill="0" applyBorder="0" applyAlignment="0" applyProtection="0"/>
  </cellStyleXfs>
  <cellXfs count="1219">
    <xf numFmtId="0" fontId="0" fillId="0" borderId="0" xfId="0"/>
    <xf numFmtId="0" fontId="0" fillId="0" borderId="0" xfId="0" applyBorder="1"/>
    <xf numFmtId="0" fontId="33" fillId="0" borderId="0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right" vertical="center"/>
    </xf>
    <xf numFmtId="0" fontId="7" fillId="0" borderId="1" xfId="1" applyFont="1" applyBorder="1"/>
    <xf numFmtId="0" fontId="4" fillId="0" borderId="1" xfId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 vertical="center"/>
    </xf>
    <xf numFmtId="0" fontId="6" fillId="0" borderId="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horizontal="right" vertical="center"/>
    </xf>
    <xf numFmtId="164" fontId="6" fillId="0" borderId="6" xfId="1" applyNumberFormat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4" fillId="0" borderId="7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right" vertical="center" wrapText="1"/>
    </xf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/>
    <xf numFmtId="0" fontId="35" fillId="0" borderId="1" xfId="0" applyFont="1" applyBorder="1"/>
    <xf numFmtId="0" fontId="35" fillId="0" borderId="2" xfId="0" applyFont="1" applyBorder="1"/>
    <xf numFmtId="0" fontId="35" fillId="0" borderId="4" xfId="0" applyFont="1" applyBorder="1"/>
    <xf numFmtId="0" fontId="35" fillId="0" borderId="8" xfId="0" applyFont="1" applyBorder="1"/>
    <xf numFmtId="0" fontId="35" fillId="0" borderId="5" xfId="0" applyFont="1" applyBorder="1"/>
    <xf numFmtId="0" fontId="35" fillId="0" borderId="9" xfId="0" applyFont="1" applyBorder="1"/>
    <xf numFmtId="0" fontId="35" fillId="0" borderId="6" xfId="0" applyFont="1" applyBorder="1" applyAlignment="1">
      <alignment horizontal="left"/>
    </xf>
    <xf numFmtId="0" fontId="35" fillId="0" borderId="0" xfId="0" applyFont="1" applyBorder="1" applyAlignment="1">
      <alignment horizontal="right"/>
    </xf>
    <xf numFmtId="0" fontId="35" fillId="0" borderId="0" xfId="0" applyFont="1" applyBorder="1" applyAlignment="1">
      <alignment horizontal="left"/>
    </xf>
    <xf numFmtId="3" fontId="7" fillId="0" borderId="1" xfId="1" applyNumberFormat="1" applyFont="1" applyBorder="1"/>
    <xf numFmtId="3" fontId="35" fillId="0" borderId="1" xfId="0" applyNumberFormat="1" applyFont="1" applyBorder="1"/>
    <xf numFmtId="3" fontId="35" fillId="0" borderId="4" xfId="0" applyNumberFormat="1" applyFont="1" applyBorder="1"/>
    <xf numFmtId="3" fontId="35" fillId="0" borderId="8" xfId="0" applyNumberFormat="1" applyFont="1" applyBorder="1"/>
    <xf numFmtId="3" fontId="35" fillId="0" borderId="5" xfId="0" applyNumberFormat="1" applyFont="1" applyBorder="1"/>
    <xf numFmtId="49" fontId="35" fillId="0" borderId="0" xfId="0" applyNumberFormat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right" vertical="center"/>
    </xf>
    <xf numFmtId="164" fontId="8" fillId="0" borderId="8" xfId="1" applyNumberFormat="1" applyFont="1" applyFill="1" applyBorder="1" applyAlignment="1">
      <alignment horizontal="left" vertical="center" wrapText="1"/>
    </xf>
    <xf numFmtId="0" fontId="8" fillId="0" borderId="10" xfId="1" applyFont="1" applyFill="1" applyBorder="1" applyAlignment="1">
      <alignment horizontal="right" vertical="center"/>
    </xf>
    <xf numFmtId="0" fontId="9" fillId="0" borderId="8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wrapText="1"/>
    </xf>
    <xf numFmtId="0" fontId="35" fillId="0" borderId="0" xfId="0" applyFont="1" applyBorder="1" applyAlignment="1">
      <alignment vertical="center"/>
    </xf>
    <xf numFmtId="0" fontId="36" fillId="0" borderId="3" xfId="0" applyFont="1" applyBorder="1" applyAlignment="1">
      <alignment horizontal="left"/>
    </xf>
    <xf numFmtId="0" fontId="36" fillId="0" borderId="0" xfId="0" applyFont="1" applyBorder="1"/>
    <xf numFmtId="0" fontId="8" fillId="0" borderId="3" xfId="1" applyFont="1" applyFill="1" applyBorder="1" applyAlignment="1">
      <alignment horizontal="right" vertical="center" wrapText="1"/>
    </xf>
    <xf numFmtId="0" fontId="8" fillId="0" borderId="8" xfId="1" applyFont="1" applyFill="1" applyBorder="1" applyAlignment="1">
      <alignment horizontal="left" vertical="center" wrapText="1"/>
    </xf>
    <xf numFmtId="0" fontId="34" fillId="0" borderId="2" xfId="0" applyFont="1" applyBorder="1"/>
    <xf numFmtId="0" fontId="34" fillId="0" borderId="0" xfId="0" applyFont="1" applyBorder="1"/>
    <xf numFmtId="0" fontId="34" fillId="0" borderId="1" xfId="0" applyFont="1" applyBorder="1"/>
    <xf numFmtId="0" fontId="34" fillId="0" borderId="5" xfId="0" applyFont="1" applyBorder="1"/>
    <xf numFmtId="0" fontId="33" fillId="0" borderId="0" xfId="0" applyFont="1" applyBorder="1"/>
    <xf numFmtId="0" fontId="4" fillId="0" borderId="10" xfId="1" applyFont="1" applyFill="1" applyBorder="1" applyAlignment="1">
      <alignment horizontal="right" vertical="center"/>
    </xf>
    <xf numFmtId="0" fontId="4" fillId="0" borderId="11" xfId="1" applyFont="1" applyFill="1" applyBorder="1" applyAlignment="1">
      <alignment horizontal="left" vertical="center" wrapText="1"/>
    </xf>
    <xf numFmtId="0" fontId="35" fillId="0" borderId="11" xfId="0" applyFont="1" applyBorder="1"/>
    <xf numFmtId="0" fontId="4" fillId="0" borderId="12" xfId="1" applyFont="1" applyFill="1" applyBorder="1" applyAlignment="1">
      <alignment horizontal="right" vertical="center" wrapText="1"/>
    </xf>
    <xf numFmtId="0" fontId="34" fillId="0" borderId="13" xfId="0" applyFont="1" applyBorder="1"/>
    <xf numFmtId="3" fontId="36" fillId="0" borderId="1" xfId="0" applyNumberFormat="1" applyFont="1" applyBorder="1"/>
    <xf numFmtId="3" fontId="34" fillId="0" borderId="7" xfId="0" applyNumberFormat="1" applyFont="1" applyBorder="1"/>
    <xf numFmtId="3" fontId="34" fillId="0" borderId="5" xfId="0" applyNumberFormat="1" applyFont="1" applyBorder="1"/>
    <xf numFmtId="3" fontId="34" fillId="0" borderId="2" xfId="0" applyNumberFormat="1" applyFont="1" applyBorder="1"/>
    <xf numFmtId="3" fontId="9" fillId="0" borderId="1" xfId="0" applyNumberFormat="1" applyFont="1" applyFill="1" applyBorder="1" applyAlignment="1">
      <alignment vertical="center" wrapText="1"/>
    </xf>
    <xf numFmtId="3" fontId="36" fillId="0" borderId="8" xfId="0" applyNumberFormat="1" applyFont="1" applyBorder="1"/>
    <xf numFmtId="3" fontId="34" fillId="0" borderId="1" xfId="0" applyNumberFormat="1" applyFont="1" applyBorder="1"/>
    <xf numFmtId="3" fontId="36" fillId="0" borderId="2" xfId="0" applyNumberFormat="1" applyFont="1" applyBorder="1"/>
    <xf numFmtId="3" fontId="6" fillId="0" borderId="1" xfId="0" applyNumberFormat="1" applyFont="1" applyFill="1" applyBorder="1" applyAlignment="1">
      <alignment vertical="center"/>
    </xf>
    <xf numFmtId="0" fontId="6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3" fontId="35" fillId="0" borderId="0" xfId="0" applyNumberFormat="1" applyFont="1" applyBorder="1"/>
    <xf numFmtId="3" fontId="34" fillId="0" borderId="13" xfId="0" applyNumberFormat="1" applyFont="1" applyBorder="1"/>
    <xf numFmtId="0" fontId="5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 wrapText="1"/>
    </xf>
    <xf numFmtId="0" fontId="35" fillId="0" borderId="0" xfId="0" applyFont="1" applyBorder="1" applyAlignment="1"/>
    <xf numFmtId="0" fontId="6" fillId="0" borderId="0" xfId="0" applyFont="1" applyFill="1" applyAlignment="1"/>
    <xf numFmtId="0" fontId="7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/>
    </xf>
    <xf numFmtId="0" fontId="7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right"/>
    </xf>
    <xf numFmtId="0" fontId="34" fillId="0" borderId="1" xfId="0" applyFont="1" applyBorder="1" applyAlignment="1"/>
    <xf numFmtId="0" fontId="0" fillId="0" borderId="0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vertical="center"/>
    </xf>
    <xf numFmtId="0" fontId="5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3" fontId="5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34" fillId="0" borderId="1" xfId="0" applyFont="1" applyBorder="1" applyAlignment="1">
      <alignment horizontal="left"/>
    </xf>
    <xf numFmtId="49" fontId="14" fillId="0" borderId="0" xfId="2" applyNumberFormat="1" applyFont="1" applyFill="1" applyBorder="1" applyAlignment="1" applyProtection="1">
      <alignment horizontal="centerContinuous" vertical="center"/>
    </xf>
    <xf numFmtId="3" fontId="14" fillId="0" borderId="0" xfId="2" applyNumberFormat="1" applyFont="1" applyFill="1" applyBorder="1" applyAlignment="1" applyProtection="1">
      <alignment horizontal="centerContinuous" vertical="center"/>
    </xf>
    <xf numFmtId="3" fontId="18" fillId="0" borderId="1" xfId="2" applyNumberFormat="1" applyFont="1" applyFill="1" applyBorder="1" applyAlignment="1" applyProtection="1">
      <alignment horizontal="right" vertical="center" wrapText="1"/>
    </xf>
    <xf numFmtId="3" fontId="13" fillId="0" borderId="1" xfId="2" applyNumberFormat="1" applyFont="1" applyFill="1" applyBorder="1" applyAlignment="1" applyProtection="1">
      <alignment horizontal="left" vertical="center" wrapText="1" indent="1"/>
    </xf>
    <xf numFmtId="3" fontId="13" fillId="0" borderId="1" xfId="2" applyNumberFormat="1" applyFont="1" applyFill="1" applyBorder="1" applyAlignment="1" applyProtection="1">
      <alignment horizontal="right" vertical="center" wrapText="1"/>
    </xf>
    <xf numFmtId="3" fontId="18" fillId="0" borderId="1" xfId="2" applyNumberFormat="1" applyFont="1" applyFill="1" applyBorder="1" applyAlignment="1" applyProtection="1">
      <alignment vertical="center" wrapText="1"/>
    </xf>
    <xf numFmtId="3" fontId="13" fillId="0" borderId="0" xfId="2" applyNumberFormat="1" applyFont="1" applyFill="1" applyBorder="1"/>
    <xf numFmtId="3" fontId="5" fillId="0" borderId="1" xfId="1" applyNumberFormat="1" applyFont="1" applyBorder="1"/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 indent="5"/>
    </xf>
    <xf numFmtId="3" fontId="9" fillId="0" borderId="1" xfId="0" applyNumberFormat="1" applyFont="1" applyFill="1" applyBorder="1" applyAlignment="1">
      <alignment vertical="center"/>
    </xf>
    <xf numFmtId="0" fontId="9" fillId="0" borderId="0" xfId="0" applyFont="1" applyFill="1"/>
    <xf numFmtId="0" fontId="9" fillId="0" borderId="1" xfId="0" applyFont="1" applyFill="1" applyBorder="1" applyAlignment="1">
      <alignment horizontal="right" vertical="center"/>
    </xf>
    <xf numFmtId="0" fontId="7" fillId="0" borderId="1" xfId="1" applyFont="1" applyBorder="1" applyAlignment="1">
      <alignment horizontal="right" vertical="center" wrapText="1"/>
    </xf>
    <xf numFmtId="0" fontId="9" fillId="0" borderId="1" xfId="1" applyFont="1" applyBorder="1" applyAlignment="1">
      <alignment horizontal="right" vertical="center" wrapText="1"/>
    </xf>
    <xf numFmtId="0" fontId="5" fillId="0" borderId="1" xfId="1" applyFont="1" applyBorder="1" applyAlignment="1">
      <alignment horizontal="right" vertical="center" wrapText="1"/>
    </xf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5" fontId="17" fillId="0" borderId="13" xfId="0" applyNumberFormat="1" applyFont="1" applyFill="1" applyBorder="1" applyAlignment="1">
      <alignment horizontal="center" vertical="center" wrapText="1"/>
    </xf>
    <xf numFmtId="165" fontId="16" fillId="0" borderId="13" xfId="0" applyNumberFormat="1" applyFont="1" applyFill="1" applyBorder="1" applyAlignment="1" applyProtection="1">
      <alignment vertical="center" wrapText="1"/>
      <protection locked="0"/>
    </xf>
    <xf numFmtId="3" fontId="0" fillId="0" borderId="1" xfId="0" applyNumberFormat="1" applyFont="1" applyFill="1" applyBorder="1" applyAlignment="1" applyProtection="1">
      <alignment vertical="center" wrapText="1"/>
      <protection locked="0"/>
    </xf>
    <xf numFmtId="3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" xfId="0" applyNumberFormat="1" applyFill="1" applyBorder="1" applyAlignment="1" applyProtection="1">
      <alignment horizontal="left" vertical="center" wrapText="1" indent="1"/>
      <protection locked="0"/>
    </xf>
    <xf numFmtId="3" fontId="0" fillId="0" borderId="2" xfId="0" applyNumberFormat="1" applyFont="1" applyFill="1" applyBorder="1" applyAlignment="1" applyProtection="1">
      <alignment vertical="center" wrapText="1"/>
      <protection locked="0"/>
    </xf>
    <xf numFmtId="3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7" fillId="0" borderId="13" xfId="0" applyNumberFormat="1" applyFont="1" applyFill="1" applyBorder="1" applyAlignment="1" applyProtection="1">
      <alignment vertical="center" wrapText="1"/>
      <protection locked="0"/>
    </xf>
    <xf numFmtId="3" fontId="17" fillId="0" borderId="5" xfId="0" applyNumberFormat="1" applyFont="1" applyFill="1" applyBorder="1" applyAlignment="1" applyProtection="1">
      <alignment vertical="center" wrapText="1"/>
      <protection locked="0"/>
    </xf>
    <xf numFmtId="165" fontId="17" fillId="0" borderId="1" xfId="0" applyNumberFormat="1" applyFont="1" applyFill="1" applyBorder="1" applyAlignment="1" applyProtection="1">
      <alignment horizontal="left" vertical="center" wrapText="1"/>
      <protection locked="0"/>
    </xf>
    <xf numFmtId="3" fontId="17" fillId="0" borderId="1" xfId="0" applyNumberFormat="1" applyFont="1" applyFill="1" applyBorder="1" applyAlignment="1" applyProtection="1">
      <alignment vertical="center" wrapText="1"/>
      <protection locked="0"/>
    </xf>
    <xf numFmtId="165" fontId="17" fillId="0" borderId="13" xfId="0" applyNumberFormat="1" applyFont="1" applyFill="1" applyBorder="1" applyAlignment="1" applyProtection="1">
      <alignment horizontal="left" vertical="center" wrapText="1"/>
      <protection locked="0"/>
    </xf>
    <xf numFmtId="165" fontId="21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21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13" xfId="0" applyNumberFormat="1" applyFont="1" applyFill="1" applyBorder="1" applyAlignment="1" applyProtection="1">
      <alignment vertical="center" wrapText="1"/>
      <protection locked="0"/>
    </xf>
    <xf numFmtId="3" fontId="20" fillId="0" borderId="13" xfId="0" applyNumberFormat="1" applyFont="1" applyFill="1" applyBorder="1" applyAlignment="1" applyProtection="1">
      <alignment vertical="center" wrapText="1"/>
      <protection locked="0"/>
    </xf>
    <xf numFmtId="165" fontId="20" fillId="0" borderId="5" xfId="0" applyNumberFormat="1" applyFont="1" applyFill="1" applyBorder="1" applyAlignment="1" applyProtection="1">
      <alignment vertical="center" wrapText="1"/>
      <protection locked="0"/>
    </xf>
    <xf numFmtId="3" fontId="20" fillId="0" borderId="5" xfId="0" applyNumberFormat="1" applyFont="1" applyFill="1" applyBorder="1" applyAlignment="1" applyProtection="1">
      <alignment vertical="center" wrapText="1"/>
      <protection locked="0"/>
    </xf>
    <xf numFmtId="3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20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20" fillId="0" borderId="12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Alignment="1">
      <alignment horizontal="center" vertical="center" wrapText="1"/>
    </xf>
    <xf numFmtId="165" fontId="0" fillId="0" borderId="31" xfId="0" applyNumberFormat="1" applyFont="1" applyFill="1" applyBorder="1" applyAlignment="1" applyProtection="1">
      <alignment horizontal="center" vertical="center" wrapText="1"/>
    </xf>
    <xf numFmtId="165" fontId="18" fillId="0" borderId="5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0" fillId="0" borderId="18" xfId="0" applyNumberFormat="1" applyFont="1" applyFill="1" applyBorder="1" applyAlignment="1" applyProtection="1">
      <alignment horizontal="center" vertical="center" wrapText="1"/>
    </xf>
    <xf numFmtId="165" fontId="16" fillId="0" borderId="1" xfId="0" applyNumberFormat="1" applyFont="1" applyFill="1" applyBorder="1" applyAlignment="1" applyProtection="1">
      <alignment vertical="center" wrapText="1"/>
      <protection locked="0"/>
    </xf>
    <xf numFmtId="165" fontId="18" fillId="0" borderId="1" xfId="0" applyNumberFormat="1" applyFont="1" applyFill="1" applyBorder="1" applyAlignment="1" applyProtection="1">
      <alignment horizontal="center" vertical="center" wrapText="1"/>
    </xf>
    <xf numFmtId="165" fontId="21" fillId="0" borderId="1" xfId="0" applyNumberFormat="1" applyFont="1" applyFill="1" applyBorder="1" applyAlignment="1" applyProtection="1">
      <alignment vertical="center" wrapText="1"/>
      <protection locked="0"/>
    </xf>
    <xf numFmtId="14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1" fillId="0" borderId="1" xfId="0" applyNumberFormat="1" applyFont="1" applyFill="1" applyBorder="1" applyAlignment="1" applyProtection="1">
      <alignment vertical="center" wrapText="1"/>
      <protection locked="0"/>
    </xf>
    <xf numFmtId="165" fontId="22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23" xfId="0" applyNumberFormat="1" applyFont="1" applyFill="1" applyBorder="1" applyAlignment="1" applyProtection="1">
      <alignment horizontal="center" vertical="center" wrapText="1"/>
    </xf>
    <xf numFmtId="165" fontId="21" fillId="0" borderId="2" xfId="0" applyNumberFormat="1" applyFont="1" applyFill="1" applyBorder="1" applyAlignment="1" applyProtection="1">
      <alignment vertical="center" wrapText="1"/>
      <protection locked="0"/>
    </xf>
    <xf numFmtId="1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21" fillId="0" borderId="2" xfId="0" applyNumberFormat="1" applyFont="1" applyFill="1" applyBorder="1" applyAlignment="1" applyProtection="1">
      <alignment vertical="center" wrapText="1"/>
      <protection locked="0"/>
    </xf>
    <xf numFmtId="165" fontId="0" fillId="0" borderId="12" xfId="0" applyNumberFormat="1" applyFont="1" applyFill="1" applyBorder="1" applyAlignment="1" applyProtection="1">
      <alignment horizontal="center" vertical="center" wrapText="1"/>
    </xf>
    <xf numFmtId="165" fontId="17" fillId="0" borderId="13" xfId="0" applyNumberFormat="1" applyFont="1" applyFill="1" applyBorder="1" applyAlignment="1" applyProtection="1">
      <alignment vertical="center" wrapText="1"/>
      <protection locked="0"/>
    </xf>
    <xf numFmtId="14" fontId="17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5" xfId="0" applyNumberFormat="1" applyFont="1" applyFill="1" applyBorder="1" applyAlignment="1" applyProtection="1">
      <alignment horizontal="left" vertical="center" wrapText="1"/>
      <protection locked="0"/>
    </xf>
    <xf numFmtId="165" fontId="17" fillId="0" borderId="5" xfId="0" applyNumberFormat="1" applyFont="1" applyFill="1" applyBorder="1" applyAlignment="1" applyProtection="1">
      <alignment vertical="center" wrapText="1"/>
      <protection locked="0"/>
    </xf>
    <xf numFmtId="14" fontId="17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1" xfId="0" applyNumberFormat="1" applyFont="1" applyFill="1" applyBorder="1" applyAlignment="1" applyProtection="1">
      <alignment vertical="center" wrapText="1"/>
      <protection locked="0"/>
    </xf>
    <xf numFmtId="14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20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" xfId="0" applyNumberFormat="1" applyFont="1" applyFill="1" applyBorder="1" applyAlignment="1" applyProtection="1">
      <alignment horizontal="left" vertical="center" wrapText="1" indent="1"/>
      <protection locked="0"/>
    </xf>
    <xf numFmtId="3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0" xfId="0" applyNumberFormat="1" applyFont="1" applyFill="1" applyAlignment="1">
      <alignment vertical="center" wrapText="1"/>
    </xf>
    <xf numFmtId="165" fontId="23" fillId="0" borderId="5" xfId="0" applyNumberFormat="1" applyFont="1" applyFill="1" applyBorder="1" applyAlignment="1" applyProtection="1">
      <alignment horizontal="left" vertical="center" wrapText="1" indent="1"/>
      <protection locked="0"/>
    </xf>
    <xf numFmtId="3" fontId="23" fillId="0" borderId="5" xfId="0" applyNumberFormat="1" applyFont="1" applyFill="1" applyBorder="1" applyAlignment="1" applyProtection="1">
      <alignment vertical="center" wrapText="1"/>
      <protection locked="0"/>
    </xf>
    <xf numFmtId="3" fontId="23" fillId="0" borderId="5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2" xfId="0" applyNumberFormat="1" applyFont="1" applyFill="1" applyBorder="1" applyAlignment="1" applyProtection="1">
      <alignment vertical="center" wrapText="1"/>
      <protection locked="0"/>
    </xf>
    <xf numFmtId="3" fontId="16" fillId="0" borderId="2" xfId="0" applyNumberFormat="1" applyFont="1" applyFill="1" applyBorder="1" applyAlignment="1" applyProtection="1">
      <alignment vertical="center" wrapText="1"/>
      <protection locked="0"/>
    </xf>
    <xf numFmtId="3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20" fillId="0" borderId="13" xfId="0" applyNumberFormat="1" applyFont="1" applyFill="1" applyBorder="1" applyAlignment="1">
      <alignment horizontal="left" vertical="center" wrapText="1"/>
    </xf>
    <xf numFmtId="3" fontId="20" fillId="0" borderId="1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49" fontId="20" fillId="0" borderId="18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8" xfId="0" applyNumberFormat="1" applyFont="1" applyFill="1" applyBorder="1" applyAlignment="1">
      <alignment horizontal="center"/>
    </xf>
    <xf numFmtId="0" fontId="20" fillId="0" borderId="1" xfId="0" applyFont="1" applyFill="1" applyBorder="1"/>
    <xf numFmtId="0" fontId="20" fillId="0" borderId="19" xfId="0" applyFont="1" applyFill="1" applyBorder="1"/>
    <xf numFmtId="0" fontId="0" fillId="0" borderId="1" xfId="0" applyFont="1" applyFill="1" applyBorder="1"/>
    <xf numFmtId="0" fontId="0" fillId="0" borderId="19" xfId="0" applyFont="1" applyFill="1" applyBorder="1"/>
    <xf numFmtId="0" fontId="20" fillId="0" borderId="1" xfId="0" applyFont="1" applyFill="1" applyBorder="1" applyAlignment="1">
      <alignment horizontal="right"/>
    </xf>
    <xf numFmtId="0" fontId="20" fillId="0" borderId="2" xfId="0" applyFont="1" applyFill="1" applyBorder="1"/>
    <xf numFmtId="0" fontId="20" fillId="0" borderId="20" xfId="0" applyNumberFormat="1" applyFont="1" applyFill="1" applyBorder="1" applyAlignment="1">
      <alignment horizontal="center"/>
    </xf>
    <xf numFmtId="0" fontId="20" fillId="0" borderId="32" xfId="0" applyFont="1" applyFill="1" applyBorder="1"/>
    <xf numFmtId="0" fontId="20" fillId="0" borderId="21" xfId="0" applyFont="1" applyFill="1" applyBorder="1" applyAlignment="1">
      <alignment horizontal="right"/>
    </xf>
    <xf numFmtId="0" fontId="6" fillId="0" borderId="25" xfId="1" applyFont="1" applyFill="1" applyBorder="1" applyAlignment="1">
      <alignment horizontal="right" vertical="center"/>
    </xf>
    <xf numFmtId="0" fontId="35" fillId="0" borderId="25" xfId="0" applyFont="1" applyBorder="1" applyAlignment="1">
      <alignment horizontal="right"/>
    </xf>
    <xf numFmtId="49" fontId="18" fillId="0" borderId="0" xfId="2" applyNumberFormat="1" applyFont="1" applyFill="1" applyBorder="1" applyAlignment="1" applyProtection="1">
      <alignment horizontal="left" vertical="center" wrapText="1" indent="1"/>
    </xf>
    <xf numFmtId="0" fontId="6" fillId="0" borderId="35" xfId="1" applyFont="1" applyFill="1" applyBorder="1" applyAlignment="1">
      <alignment horizontal="right" vertical="center"/>
    </xf>
    <xf numFmtId="3" fontId="35" fillId="0" borderId="6" xfId="0" applyNumberFormat="1" applyFont="1" applyBorder="1"/>
    <xf numFmtId="3" fontId="35" fillId="0" borderId="36" xfId="0" applyNumberFormat="1" applyFont="1" applyBorder="1"/>
    <xf numFmtId="3" fontId="7" fillId="0" borderId="1" xfId="0" applyNumberFormat="1" applyFont="1" applyFill="1" applyBorder="1" applyAlignment="1" applyProtection="1">
      <alignment vertical="center" wrapText="1"/>
      <protection locked="0"/>
    </xf>
    <xf numFmtId="165" fontId="3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5" fillId="0" borderId="1" xfId="0" applyNumberFormat="1" applyFont="1" applyFill="1" applyBorder="1" applyAlignment="1" applyProtection="1">
      <alignment vertical="center" wrapText="1"/>
      <protection locked="0"/>
    </xf>
    <xf numFmtId="3" fontId="3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0" applyNumberFormat="1" applyFont="1" applyFill="1" applyBorder="1" applyAlignment="1" applyProtection="1">
      <alignment vertical="center" wrapText="1"/>
      <protection locked="0"/>
    </xf>
    <xf numFmtId="0" fontId="6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 indent="5"/>
    </xf>
    <xf numFmtId="49" fontId="35" fillId="0" borderId="1" xfId="0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35" fillId="0" borderId="0" xfId="0" applyFont="1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3" fontId="11" fillId="0" borderId="0" xfId="2" applyNumberFormat="1" applyFont="1" applyFill="1" applyBorder="1"/>
    <xf numFmtId="3" fontId="19" fillId="0" borderId="0" xfId="2" applyNumberFormat="1" applyFont="1" applyFill="1" applyBorder="1"/>
    <xf numFmtId="3" fontId="16" fillId="0" borderId="0" xfId="0" applyNumberFormat="1" applyFont="1" applyFill="1" applyBorder="1" applyAlignment="1" applyProtection="1">
      <alignment horizontal="right"/>
    </xf>
    <xf numFmtId="49" fontId="13" fillId="0" borderId="0" xfId="2" applyNumberFormat="1" applyFont="1" applyFill="1" applyBorder="1"/>
    <xf numFmtId="49" fontId="15" fillId="0" borderId="0" xfId="2" applyNumberFormat="1" applyFont="1" applyFill="1" applyBorder="1" applyAlignment="1" applyProtection="1">
      <alignment horizontal="left" vertical="center"/>
    </xf>
    <xf numFmtId="3" fontId="15" fillId="0" borderId="0" xfId="2" applyNumberFormat="1" applyFont="1" applyFill="1" applyBorder="1" applyAlignment="1" applyProtection="1">
      <alignment horizontal="left" vertical="center"/>
    </xf>
    <xf numFmtId="49" fontId="11" fillId="0" borderId="0" xfId="2" applyNumberFormat="1" applyFont="1" applyFill="1" applyBorder="1"/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18" fillId="0" borderId="1" xfId="2" applyNumberFormat="1" applyFont="1" applyFill="1" applyBorder="1" applyAlignment="1" applyProtection="1">
      <alignment horizontal="left" vertical="center" wrapText="1" indent="1"/>
    </xf>
    <xf numFmtId="49" fontId="13" fillId="0" borderId="1" xfId="2" applyNumberFormat="1" applyFont="1" applyFill="1" applyBorder="1" applyAlignment="1" applyProtection="1">
      <alignment horizontal="left" vertical="center" wrapText="1" indent="1"/>
    </xf>
    <xf numFmtId="0" fontId="5" fillId="0" borderId="1" xfId="1" applyFont="1" applyFill="1" applyBorder="1" applyAlignment="1">
      <alignment horizontal="left" vertical="center" wrapText="1"/>
    </xf>
    <xf numFmtId="3" fontId="7" fillId="0" borderId="1" xfId="0" applyNumberFormat="1" applyFont="1" applyFill="1" applyBorder="1"/>
    <xf numFmtId="0" fontId="7" fillId="0" borderId="1" xfId="1" applyFont="1" applyFill="1" applyBorder="1" applyAlignment="1">
      <alignment horizontal="right" vertical="center" wrapText="1"/>
    </xf>
    <xf numFmtId="3" fontId="7" fillId="0" borderId="0" xfId="0" applyNumberFormat="1" applyFont="1" applyFill="1" applyBorder="1"/>
    <xf numFmtId="0" fontId="37" fillId="0" borderId="0" xfId="0" applyFont="1" applyBorder="1" applyAlignment="1"/>
    <xf numFmtId="0" fontId="35" fillId="0" borderId="6" xfId="0" applyFont="1" applyBorder="1" applyAlignment="1"/>
    <xf numFmtId="0" fontId="5" fillId="0" borderId="3" xfId="0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right" vertical="center" wrapText="1"/>
    </xf>
    <xf numFmtId="3" fontId="18" fillId="0" borderId="0" xfId="2" applyNumberFormat="1" applyFont="1" applyFill="1" applyBorder="1"/>
    <xf numFmtId="3" fontId="14" fillId="0" borderId="0" xfId="2" applyNumberFormat="1" applyFont="1" applyFill="1" applyBorder="1"/>
    <xf numFmtId="3" fontId="20" fillId="0" borderId="0" xfId="2" applyNumberFormat="1" applyFont="1" applyFill="1" applyBorder="1"/>
    <xf numFmtId="0" fontId="9" fillId="0" borderId="1" xfId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 indent="3"/>
    </xf>
    <xf numFmtId="3" fontId="5" fillId="0" borderId="1" xfId="1" applyNumberFormat="1" applyFont="1" applyBorder="1" applyAlignment="1">
      <alignment horizontal="right" vertical="center" wrapText="1"/>
    </xf>
    <xf numFmtId="3" fontId="5" fillId="0" borderId="1" xfId="0" applyNumberFormat="1" applyFont="1" applyFill="1" applyBorder="1"/>
    <xf numFmtId="3" fontId="7" fillId="0" borderId="1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 applyProtection="1">
      <alignment horizontal="right" vertical="center" wrapText="1"/>
    </xf>
    <xf numFmtId="3" fontId="5" fillId="0" borderId="1" xfId="0" applyNumberFormat="1" applyFont="1" applyFill="1" applyBorder="1" applyAlignment="1" applyProtection="1">
      <alignment vertical="center" wrapText="1"/>
      <protection locked="0"/>
    </xf>
    <xf numFmtId="3" fontId="0" fillId="0" borderId="0" xfId="0" applyNumberFormat="1"/>
    <xf numFmtId="165" fontId="35" fillId="0" borderId="0" xfId="0" applyNumberFormat="1" applyFont="1" applyFill="1" applyAlignment="1">
      <alignment vertical="center" wrapText="1"/>
    </xf>
    <xf numFmtId="165" fontId="35" fillId="0" borderId="0" xfId="0" applyNumberFormat="1" applyFont="1" applyFill="1" applyAlignment="1">
      <alignment horizontal="center" vertical="center" wrapText="1"/>
    </xf>
    <xf numFmtId="165" fontId="35" fillId="0" borderId="0" xfId="0" applyNumberFormat="1" applyFont="1" applyFill="1" applyAlignment="1">
      <alignment horizontal="right" vertical="center" wrapText="1"/>
    </xf>
    <xf numFmtId="165" fontId="5" fillId="0" borderId="1" xfId="0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right" vertical="center" wrapText="1"/>
    </xf>
    <xf numFmtId="3" fontId="7" fillId="0" borderId="1" xfId="0" applyNumberFormat="1" applyFont="1" applyFill="1" applyBorder="1" applyAlignment="1" applyProtection="1">
      <alignment horizontal="center" vertical="center" wrapText="1"/>
    </xf>
    <xf numFmtId="165" fontId="34" fillId="0" borderId="0" xfId="0" applyNumberFormat="1" applyFont="1" applyFill="1" applyAlignment="1">
      <alignment vertical="center" wrapText="1"/>
    </xf>
    <xf numFmtId="3" fontId="35" fillId="0" borderId="0" xfId="0" applyNumberFormat="1" applyFont="1" applyFill="1" applyAlignment="1">
      <alignment vertical="center" wrapText="1"/>
    </xf>
    <xf numFmtId="3" fontId="35" fillId="0" borderId="0" xfId="0" applyNumberFormat="1" applyFont="1" applyFill="1" applyAlignment="1">
      <alignment horizontal="right" vertical="center" wrapText="1"/>
    </xf>
    <xf numFmtId="0" fontId="38" fillId="0" borderId="0" xfId="0" applyFont="1"/>
    <xf numFmtId="0" fontId="0" fillId="0" borderId="0" xfId="0" applyAlignment="1">
      <alignment wrapText="1"/>
    </xf>
    <xf numFmtId="0" fontId="38" fillId="0" borderId="6" xfId="0" applyFont="1" applyBorder="1" applyAlignment="1">
      <alignment horizontal="right"/>
    </xf>
    <xf numFmtId="0" fontId="38" fillId="0" borderId="6" xfId="0" applyFont="1" applyBorder="1" applyAlignment="1">
      <alignment horizontal="left"/>
    </xf>
    <xf numFmtId="0" fontId="38" fillId="0" borderId="6" xfId="0" applyFont="1" applyBorder="1"/>
    <xf numFmtId="0" fontId="40" fillId="0" borderId="0" xfId="0" applyFont="1" applyAlignment="1">
      <alignment horizontal="center" vertical="center" wrapText="1"/>
    </xf>
    <xf numFmtId="0" fontId="41" fillId="0" borderId="1" xfId="0" applyFont="1" applyBorder="1" applyAlignment="1">
      <alignment horizontal="right" vertical="center"/>
    </xf>
    <xf numFmtId="0" fontId="41" fillId="0" borderId="1" xfId="0" applyFont="1" applyBorder="1"/>
    <xf numFmtId="0" fontId="42" fillId="0" borderId="1" xfId="0" applyFont="1" applyBorder="1"/>
    <xf numFmtId="0" fontId="39" fillId="0" borderId="1" xfId="0" applyFont="1" applyBorder="1" applyAlignment="1">
      <alignment horizontal="right" vertical="center"/>
    </xf>
    <xf numFmtId="0" fontId="39" fillId="0" borderId="1" xfId="0" applyFont="1" applyBorder="1"/>
    <xf numFmtId="0" fontId="40" fillId="0" borderId="0" xfId="0" applyFont="1"/>
    <xf numFmtId="0" fontId="39" fillId="0" borderId="3" xfId="0" applyFont="1" applyBorder="1" applyAlignment="1">
      <alignment horizontal="right" vertical="center"/>
    </xf>
    <xf numFmtId="0" fontId="41" fillId="0" borderId="4" xfId="0" applyFont="1" applyBorder="1" applyAlignment="1">
      <alignment horizontal="left" vertical="center" wrapText="1"/>
    </xf>
    <xf numFmtId="0" fontId="41" fillId="0" borderId="4" xfId="0" applyFont="1" applyBorder="1"/>
    <xf numFmtId="0" fontId="41" fillId="0" borderId="8" xfId="0" applyFont="1" applyBorder="1"/>
    <xf numFmtId="0" fontId="41" fillId="0" borderId="3" xfId="0" applyFont="1" applyBorder="1"/>
    <xf numFmtId="0" fontId="43" fillId="0" borderId="1" xfId="0" applyFont="1" applyBorder="1" applyAlignment="1">
      <alignment horizontal="right" vertical="center"/>
    </xf>
    <xf numFmtId="0" fontId="43" fillId="0" borderId="3" xfId="0" applyFont="1" applyBorder="1" applyAlignment="1">
      <alignment horizontal="left"/>
    </xf>
    <xf numFmtId="1" fontId="43" fillId="0" borderId="8" xfId="0" applyNumberFormat="1" applyFont="1" applyBorder="1" applyAlignment="1">
      <alignment horizontal="left" vertical="center" wrapText="1"/>
    </xf>
    <xf numFmtId="0" fontId="43" fillId="0" borderId="11" xfId="0" applyFont="1" applyBorder="1" applyAlignment="1">
      <alignment horizontal="right" vertical="center"/>
    </xf>
    <xf numFmtId="0" fontId="43" fillId="0" borderId="11" xfId="0" applyFont="1" applyBorder="1" applyAlignment="1">
      <alignment horizontal="left"/>
    </xf>
    <xf numFmtId="1" fontId="43" fillId="0" borderId="11" xfId="0" applyNumberFormat="1" applyFont="1" applyBorder="1" applyAlignment="1">
      <alignment horizontal="left" vertical="center" wrapText="1"/>
    </xf>
    <xf numFmtId="0" fontId="41" fillId="0" borderId="11" xfId="0" applyFont="1" applyBorder="1"/>
    <xf numFmtId="0" fontId="41" fillId="0" borderId="6" xfId="0" applyFont="1" applyBorder="1" applyAlignment="1">
      <alignment horizontal="right" vertical="center"/>
    </xf>
    <xf numFmtId="0" fontId="41" fillId="0" borderId="6" xfId="0" applyFont="1" applyBorder="1" applyAlignment="1">
      <alignment horizontal="left"/>
    </xf>
    <xf numFmtId="1" fontId="41" fillId="0" borderId="6" xfId="0" applyNumberFormat="1" applyFont="1" applyBorder="1" applyAlignment="1">
      <alignment horizontal="left" vertical="center" wrapText="1"/>
    </xf>
    <xf numFmtId="0" fontId="41" fillId="0" borderId="6" xfId="0" applyFont="1" applyBorder="1"/>
    <xf numFmtId="0" fontId="43" fillId="0" borderId="1" xfId="0" applyFont="1" applyBorder="1" applyAlignment="1">
      <alignment horizontal="right" vertical="center" wrapText="1"/>
    </xf>
    <xf numFmtId="0" fontId="43" fillId="0" borderId="8" xfId="0" applyFont="1" applyBorder="1" applyAlignment="1">
      <alignment horizontal="left" vertical="center" wrapText="1"/>
    </xf>
    <xf numFmtId="0" fontId="39" fillId="0" borderId="11" xfId="0" applyFont="1" applyBorder="1" applyAlignment="1">
      <alignment horizontal="right" vertical="center"/>
    </xf>
    <xf numFmtId="0" fontId="39" fillId="0" borderId="11" xfId="0" applyFont="1" applyBorder="1" applyAlignment="1">
      <alignment horizontal="left" vertical="center" wrapText="1"/>
    </xf>
    <xf numFmtId="0" fontId="39" fillId="0" borderId="11" xfId="0" applyFont="1" applyBorder="1"/>
    <xf numFmtId="0" fontId="39" fillId="0" borderId="6" xfId="0" applyFont="1" applyBorder="1" applyAlignment="1">
      <alignment horizontal="right" vertical="center"/>
    </xf>
    <xf numFmtId="0" fontId="41" fillId="0" borderId="6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9" fillId="0" borderId="32" xfId="0" applyFont="1" applyBorder="1" applyAlignment="1">
      <alignment horizontal="right" vertical="center"/>
    </xf>
    <xf numFmtId="0" fontId="39" fillId="0" borderId="38" xfId="0" applyFont="1" applyBorder="1" applyAlignment="1">
      <alignment horizontal="left" vertical="center" wrapText="1"/>
    </xf>
    <xf numFmtId="0" fontId="41" fillId="0" borderId="38" xfId="0" applyFont="1" applyBorder="1"/>
    <xf numFmtId="0" fontId="41" fillId="0" borderId="39" xfId="0" applyFont="1" applyBorder="1"/>
    <xf numFmtId="0" fontId="41" fillId="0" borderId="32" xfId="0" applyFont="1" applyBorder="1"/>
    <xf numFmtId="0" fontId="39" fillId="0" borderId="12" xfId="0" applyFont="1" applyBorder="1" applyAlignment="1">
      <alignment horizontal="right" vertical="center" wrapText="1"/>
    </xf>
    <xf numFmtId="0" fontId="39" fillId="0" borderId="13" xfId="0" applyFont="1" applyBorder="1"/>
    <xf numFmtId="0" fontId="41" fillId="0" borderId="0" xfId="0" applyFont="1" applyAlignment="1">
      <alignment horizontal="right"/>
    </xf>
    <xf numFmtId="0" fontId="41" fillId="0" borderId="0" xfId="0" applyFont="1" applyAlignment="1">
      <alignment horizontal="left"/>
    </xf>
    <xf numFmtId="0" fontId="41" fillId="0" borderId="0" xfId="0" applyFont="1"/>
    <xf numFmtId="3" fontId="44" fillId="0" borderId="37" xfId="0" applyNumberFormat="1" applyFont="1" applyBorder="1" applyAlignment="1">
      <alignment horizontal="center"/>
    </xf>
    <xf numFmtId="3" fontId="45" fillId="0" borderId="37" xfId="0" applyNumberFormat="1" applyFont="1" applyBorder="1" applyAlignment="1">
      <alignment horizontal="right"/>
    </xf>
    <xf numFmtId="0" fontId="39" fillId="0" borderId="34" xfId="0" applyFont="1" applyBorder="1" applyAlignment="1">
      <alignment horizontal="center" vertical="center"/>
    </xf>
    <xf numFmtId="0" fontId="38" fillId="0" borderId="25" xfId="0" applyFont="1" applyBorder="1"/>
    <xf numFmtId="0" fontId="39" fillId="0" borderId="40" xfId="0" applyFont="1" applyBorder="1" applyAlignment="1">
      <alignment horizontal="left" vertical="center"/>
    </xf>
    <xf numFmtId="3" fontId="39" fillId="4" borderId="40" xfId="0" applyNumberFormat="1" applyFont="1" applyFill="1" applyBorder="1" applyAlignment="1">
      <alignment horizontal="center" vertical="center" wrapText="1"/>
    </xf>
    <xf numFmtId="0" fontId="39" fillId="0" borderId="34" xfId="0" applyFont="1" applyBorder="1" applyAlignment="1">
      <alignment horizontal="left" vertical="center"/>
    </xf>
    <xf numFmtId="0" fontId="41" fillId="0" borderId="41" xfId="0" applyFont="1" applyBorder="1"/>
    <xf numFmtId="3" fontId="41" fillId="0" borderId="41" xfId="0" applyNumberFormat="1" applyFont="1" applyBorder="1"/>
    <xf numFmtId="9" fontId="41" fillId="0" borderId="41" xfId="0" applyNumberFormat="1" applyFont="1" applyBorder="1"/>
    <xf numFmtId="0" fontId="41" fillId="0" borderId="40" xfId="0" applyFont="1" applyBorder="1"/>
    <xf numFmtId="0" fontId="39" fillId="0" borderId="41" xfId="0" applyFont="1" applyBorder="1" applyAlignment="1">
      <alignment horizontal="left" vertical="center"/>
    </xf>
    <xf numFmtId="3" fontId="39" fillId="4" borderId="41" xfId="0" applyNumberFormat="1" applyFont="1" applyFill="1" applyBorder="1" applyAlignment="1">
      <alignment horizontal="center" vertical="center" wrapText="1"/>
    </xf>
    <xf numFmtId="3" fontId="41" fillId="4" borderId="41" xfId="0" applyNumberFormat="1" applyFont="1" applyFill="1" applyBorder="1"/>
    <xf numFmtId="0" fontId="39" fillId="0" borderId="41" xfId="0" applyFont="1" applyBorder="1"/>
    <xf numFmtId="0" fontId="41" fillId="4" borderId="33" xfId="0" applyFont="1" applyFill="1" applyBorder="1"/>
    <xf numFmtId="3" fontId="41" fillId="4" borderId="33" xfId="0" applyNumberFormat="1" applyFont="1" applyFill="1" applyBorder="1"/>
    <xf numFmtId="3" fontId="41" fillId="0" borderId="33" xfId="0" applyNumberFormat="1" applyFont="1" applyBorder="1"/>
    <xf numFmtId="0" fontId="41" fillId="4" borderId="0" xfId="0" applyFont="1" applyFill="1"/>
    <xf numFmtId="0" fontId="39" fillId="0" borderId="34" xfId="0" applyFont="1" applyBorder="1" applyAlignment="1">
      <alignment vertical="center"/>
    </xf>
    <xf numFmtId="3" fontId="39" fillId="0" borderId="34" xfId="0" applyNumberFormat="1" applyFont="1" applyBorder="1" applyAlignment="1">
      <alignment vertical="center"/>
    </xf>
    <xf numFmtId="0" fontId="41" fillId="0" borderId="0" xfId="0" applyFont="1" applyAlignment="1">
      <alignment vertical="center"/>
    </xf>
    <xf numFmtId="3" fontId="39" fillId="0" borderId="42" xfId="0" applyNumberFormat="1" applyFont="1" applyBorder="1"/>
    <xf numFmtId="9" fontId="41" fillId="0" borderId="42" xfId="0" applyNumberFormat="1" applyFont="1" applyBorder="1"/>
    <xf numFmtId="0" fontId="41" fillId="0" borderId="42" xfId="0" applyFont="1" applyBorder="1"/>
    <xf numFmtId="0" fontId="38" fillId="0" borderId="37" xfId="0" applyFont="1" applyBorder="1"/>
    <xf numFmtId="0" fontId="41" fillId="0" borderId="37" xfId="0" applyFont="1" applyBorder="1"/>
    <xf numFmtId="9" fontId="41" fillId="0" borderId="37" xfId="0" applyNumberFormat="1" applyFont="1" applyBorder="1"/>
    <xf numFmtId="0" fontId="39" fillId="0" borderId="40" xfId="0" applyFont="1" applyBorder="1" applyAlignment="1">
      <alignment horizontal="center" vertical="center"/>
    </xf>
    <xf numFmtId="166" fontId="39" fillId="4" borderId="41" xfId="0" applyNumberFormat="1" applyFont="1" applyFill="1" applyBorder="1" applyAlignment="1">
      <alignment horizontal="center" vertical="center" wrapText="1"/>
    </xf>
    <xf numFmtId="166" fontId="41" fillId="0" borderId="41" xfId="0" applyNumberFormat="1" applyFont="1" applyBorder="1"/>
    <xf numFmtId="166" fontId="41" fillId="0" borderId="0" xfId="0" applyNumberFormat="1" applyFont="1"/>
    <xf numFmtId="3" fontId="39" fillId="0" borderId="41" xfId="0" applyNumberFormat="1" applyFont="1" applyBorder="1" applyAlignment="1">
      <alignment horizontal="center"/>
    </xf>
    <xf numFmtId="166" fontId="41" fillId="0" borderId="41" xfId="0" applyNumberFormat="1" applyFont="1" applyBorder="1" applyAlignment="1">
      <alignment horizontal="right"/>
    </xf>
    <xf numFmtId="166" fontId="39" fillId="0" borderId="41" xfId="0" applyNumberFormat="1" applyFont="1" applyBorder="1" applyAlignment="1">
      <alignment horizontal="center"/>
    </xf>
    <xf numFmtId="0" fontId="39" fillId="0" borderId="41" xfId="0" applyFont="1" applyBorder="1" applyAlignment="1">
      <alignment vertical="center"/>
    </xf>
    <xf numFmtId="3" fontId="39" fillId="0" borderId="41" xfId="0" applyNumberFormat="1" applyFont="1" applyBorder="1" applyAlignment="1">
      <alignment vertical="center"/>
    </xf>
    <xf numFmtId="166" fontId="39" fillId="0" borderId="41" xfId="0" applyNumberFormat="1" applyFont="1" applyBorder="1" applyAlignment="1">
      <alignment vertical="center"/>
    </xf>
    <xf numFmtId="3" fontId="39" fillId="4" borderId="33" xfId="0" applyNumberFormat="1" applyFont="1" applyFill="1" applyBorder="1" applyAlignment="1">
      <alignment horizontal="center" vertical="center"/>
    </xf>
    <xf numFmtId="3" fontId="39" fillId="4" borderId="33" xfId="0" applyNumberFormat="1" applyFont="1" applyFill="1" applyBorder="1" applyAlignment="1">
      <alignment vertical="center"/>
    </xf>
    <xf numFmtId="166" fontId="39" fillId="4" borderId="33" xfId="0" applyNumberFormat="1" applyFont="1" applyFill="1" applyBorder="1" applyAlignment="1">
      <alignment vertical="center"/>
    </xf>
    <xf numFmtId="0" fontId="38" fillId="0" borderId="42" xfId="0" applyFont="1" applyBorder="1"/>
    <xf numFmtId="3" fontId="41" fillId="0" borderId="42" xfId="0" applyNumberFormat="1" applyFont="1" applyBorder="1"/>
    <xf numFmtId="3" fontId="41" fillId="0" borderId="0" xfId="0" applyNumberFormat="1" applyFont="1"/>
    <xf numFmtId="0" fontId="41" fillId="0" borderId="1" xfId="0" applyFont="1" applyBorder="1"/>
    <xf numFmtId="0" fontId="39" fillId="0" borderId="1" xfId="0" applyFont="1" applyBorder="1" applyAlignment="1">
      <alignment horizontal="right" vertical="center"/>
    </xf>
    <xf numFmtId="0" fontId="39" fillId="0" borderId="1" xfId="0" applyFont="1" applyBorder="1"/>
    <xf numFmtId="0" fontId="33" fillId="0" borderId="0" xfId="0" applyFont="1" applyAlignment="1">
      <alignment wrapText="1"/>
    </xf>
    <xf numFmtId="0" fontId="40" fillId="0" borderId="0" xfId="0" applyFont="1"/>
    <xf numFmtId="0" fontId="41" fillId="0" borderId="41" xfId="0" applyFont="1" applyBorder="1"/>
    <xf numFmtId="0" fontId="43" fillId="0" borderId="41" xfId="0" applyFont="1" applyBorder="1"/>
    <xf numFmtId="3" fontId="43" fillId="0" borderId="41" xfId="0" applyNumberFormat="1" applyFont="1" applyBorder="1"/>
    <xf numFmtId="3" fontId="41" fillId="0" borderId="41" xfId="0" applyNumberFormat="1" applyFont="1" applyBorder="1"/>
    <xf numFmtId="3" fontId="41" fillId="0" borderId="28" xfId="0" applyNumberFormat="1" applyFont="1" applyBorder="1"/>
    <xf numFmtId="0" fontId="39" fillId="0" borderId="41" xfId="0" applyFont="1" applyBorder="1" applyAlignment="1">
      <alignment horizontal="left" vertical="center"/>
    </xf>
    <xf numFmtId="3" fontId="39" fillId="0" borderId="28" xfId="0" applyNumberFormat="1" applyFont="1" applyBorder="1" applyAlignment="1">
      <alignment horizontal="center"/>
    </xf>
    <xf numFmtId="3" fontId="34" fillId="0" borderId="0" xfId="0" applyNumberFormat="1" applyFont="1" applyBorder="1"/>
    <xf numFmtId="3" fontId="7" fillId="0" borderId="5" xfId="1" applyNumberFormat="1" applyFont="1" applyBorder="1"/>
    <xf numFmtId="0" fontId="4" fillId="0" borderId="11" xfId="1" applyFont="1" applyFill="1" applyBorder="1" applyAlignment="1">
      <alignment horizontal="right" vertical="center"/>
    </xf>
    <xf numFmtId="0" fontId="6" fillId="0" borderId="11" xfId="1" applyFont="1" applyFill="1" applyBorder="1" applyAlignment="1">
      <alignment horizontal="left" vertical="center" wrapText="1"/>
    </xf>
    <xf numFmtId="3" fontId="7" fillId="0" borderId="11" xfId="1" applyNumberFormat="1" applyFont="1" applyBorder="1"/>
    <xf numFmtId="3" fontId="35" fillId="0" borderId="11" xfId="0" applyNumberFormat="1" applyFont="1" applyBorder="1"/>
    <xf numFmtId="3" fontId="36" fillId="0" borderId="11" xfId="0" applyNumberFormat="1" applyFont="1" applyBorder="1"/>
    <xf numFmtId="0" fontId="8" fillId="0" borderId="11" xfId="1" applyFont="1" applyFill="1" applyBorder="1" applyAlignment="1">
      <alignment horizontal="right" vertical="center"/>
    </xf>
    <xf numFmtId="0" fontId="36" fillId="0" borderId="11" xfId="0" applyFont="1" applyBorder="1" applyAlignment="1">
      <alignment horizontal="left"/>
    </xf>
    <xf numFmtId="164" fontId="8" fillId="0" borderId="11" xfId="1" applyNumberFormat="1" applyFont="1" applyFill="1" applyBorder="1" applyAlignment="1">
      <alignment horizontal="left" vertical="center" wrapText="1"/>
    </xf>
    <xf numFmtId="3" fontId="0" fillId="0" borderId="0" xfId="0" applyNumberFormat="1" applyFill="1" applyAlignment="1">
      <alignment horizontal="center" vertical="center" wrapText="1"/>
    </xf>
    <xf numFmtId="3" fontId="0" fillId="0" borderId="0" xfId="0" applyNumberFormat="1" applyFill="1" applyAlignment="1">
      <alignment vertical="center" wrapText="1"/>
    </xf>
    <xf numFmtId="3" fontId="13" fillId="0" borderId="1" xfId="0" applyNumberFormat="1" applyFont="1" applyFill="1" applyBorder="1" applyAlignment="1" applyProtection="1">
      <alignment vertical="center" wrapText="1"/>
      <protection locked="0"/>
    </xf>
    <xf numFmtId="3" fontId="7" fillId="0" borderId="0" xfId="3" applyNumberFormat="1" applyFont="1" applyFill="1" applyProtection="1"/>
    <xf numFmtId="3" fontId="7" fillId="0" borderId="0" xfId="3" applyNumberFormat="1" applyFont="1" applyFill="1" applyProtection="1">
      <protection locked="0"/>
    </xf>
    <xf numFmtId="3" fontId="5" fillId="0" borderId="0" xfId="3" applyNumberFormat="1" applyFont="1" applyFill="1" applyAlignment="1" applyProtection="1">
      <alignment horizontal="right"/>
    </xf>
    <xf numFmtId="3" fontId="5" fillId="0" borderId="15" xfId="3" applyNumberFormat="1" applyFont="1" applyFill="1" applyBorder="1" applyAlignment="1" applyProtection="1">
      <alignment horizontal="center" vertical="center" wrapText="1"/>
    </xf>
    <xf numFmtId="3" fontId="5" fillId="0" borderId="16" xfId="3" applyNumberFormat="1" applyFont="1" applyFill="1" applyBorder="1" applyAlignment="1" applyProtection="1">
      <alignment horizontal="center" vertical="center"/>
    </xf>
    <xf numFmtId="3" fontId="5" fillId="0" borderId="16" xfId="3" applyNumberFormat="1" applyFont="1" applyFill="1" applyBorder="1" applyAlignment="1" applyProtection="1">
      <alignment horizontal="center" vertical="center" wrapText="1"/>
    </xf>
    <xf numFmtId="3" fontId="5" fillId="0" borderId="17" xfId="3" applyNumberFormat="1" applyFont="1" applyFill="1" applyBorder="1" applyAlignment="1" applyProtection="1">
      <alignment horizontal="center" vertical="center"/>
    </xf>
    <xf numFmtId="3" fontId="7" fillId="0" borderId="18" xfId="3" applyNumberFormat="1" applyFont="1" applyFill="1" applyBorder="1" applyAlignment="1" applyProtection="1">
      <alignment horizontal="left" vertical="center" indent="1"/>
    </xf>
    <xf numFmtId="3" fontId="7" fillId="0" borderId="0" xfId="3" applyNumberFormat="1" applyFont="1" applyFill="1" applyAlignment="1" applyProtection="1">
      <alignment vertical="center"/>
    </xf>
    <xf numFmtId="3" fontId="7" fillId="0" borderId="1" xfId="3" applyNumberFormat="1" applyFont="1" applyFill="1" applyBorder="1" applyAlignment="1" applyProtection="1">
      <alignment vertical="center"/>
      <protection locked="0"/>
    </xf>
    <xf numFmtId="3" fontId="5" fillId="0" borderId="19" xfId="3" applyNumberFormat="1" applyFont="1" applyFill="1" applyBorder="1" applyAlignment="1" applyProtection="1">
      <alignment vertical="center"/>
    </xf>
    <xf numFmtId="3" fontId="7" fillId="0" borderId="0" xfId="3" applyNumberFormat="1" applyFont="1" applyFill="1" applyAlignment="1" applyProtection="1">
      <alignment vertical="center"/>
      <protection locked="0"/>
    </xf>
    <xf numFmtId="3" fontId="5" fillId="0" borderId="18" xfId="3" applyNumberFormat="1" applyFont="1" applyFill="1" applyBorder="1" applyAlignment="1" applyProtection="1">
      <alignment horizontal="left" vertical="center" indent="1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0" borderId="19" xfId="3" applyNumberFormat="1" applyFont="1" applyFill="1" applyBorder="1" applyAlignment="1" applyProtection="1">
      <alignment vertical="center"/>
      <protection locked="0"/>
    </xf>
    <xf numFmtId="3" fontId="5" fillId="0" borderId="0" xfId="3" applyNumberFormat="1" applyFont="1" applyFill="1" applyAlignment="1" applyProtection="1">
      <alignment vertical="center"/>
      <protection locked="0"/>
    </xf>
    <xf numFmtId="3" fontId="5" fillId="5" borderId="18" xfId="3" applyNumberFormat="1" applyFont="1" applyFill="1" applyBorder="1" applyAlignment="1" applyProtection="1">
      <alignment horizontal="left" vertical="center" indent="1"/>
    </xf>
    <xf numFmtId="0" fontId="5" fillId="5" borderId="1" xfId="1" applyFont="1" applyFill="1" applyBorder="1" applyAlignment="1">
      <alignment horizontal="left" vertical="center" wrapText="1"/>
    </xf>
    <xf numFmtId="3" fontId="5" fillId="5" borderId="1" xfId="0" applyNumberFormat="1" applyFont="1" applyFill="1" applyBorder="1" applyAlignment="1">
      <alignment vertical="center"/>
    </xf>
    <xf numFmtId="3" fontId="5" fillId="5" borderId="19" xfId="0" applyNumberFormat="1" applyFont="1" applyFill="1" applyBorder="1" applyAlignment="1">
      <alignment vertical="center"/>
    </xf>
    <xf numFmtId="3" fontId="7" fillId="5" borderId="18" xfId="3" applyNumberFormat="1" applyFont="1" applyFill="1" applyBorder="1" applyAlignment="1" applyProtection="1">
      <alignment horizontal="left" vertical="center" indent="1"/>
    </xf>
    <xf numFmtId="3" fontId="5" fillId="0" borderId="19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 wrapText="1"/>
    </xf>
    <xf numFmtId="3" fontId="7" fillId="6" borderId="20" xfId="3" applyNumberFormat="1" applyFont="1" applyFill="1" applyBorder="1" applyAlignment="1" applyProtection="1">
      <alignment horizontal="left" vertical="center" indent="1"/>
    </xf>
    <xf numFmtId="3" fontId="5" fillId="6" borderId="21" xfId="3" applyNumberFormat="1" applyFont="1" applyFill="1" applyBorder="1" applyAlignment="1" applyProtection="1">
      <alignment horizontal="left" vertical="center"/>
    </xf>
    <xf numFmtId="3" fontId="5" fillId="6" borderId="21" xfId="3" applyNumberFormat="1" applyFont="1" applyFill="1" applyBorder="1" applyAlignment="1" applyProtection="1">
      <alignment vertical="center"/>
    </xf>
    <xf numFmtId="3" fontId="5" fillId="6" borderId="22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Border="1" applyAlignment="1" applyProtection="1">
      <alignment horizontal="left" vertical="center" indent="1"/>
    </xf>
    <xf numFmtId="3" fontId="5" fillId="5" borderId="1" xfId="1" applyNumberFormat="1" applyFont="1" applyFill="1" applyBorder="1" applyAlignment="1">
      <alignment horizontal="right" vertical="center" wrapText="1"/>
    </xf>
    <xf numFmtId="3" fontId="5" fillId="5" borderId="19" xfId="1" applyNumberFormat="1" applyFont="1" applyFill="1" applyBorder="1" applyAlignment="1">
      <alignment horizontal="right" vertical="center" wrapText="1"/>
    </xf>
    <xf numFmtId="3" fontId="5" fillId="5" borderId="1" xfId="0" applyNumberFormat="1" applyFont="1" applyFill="1" applyBorder="1"/>
    <xf numFmtId="3" fontId="5" fillId="5" borderId="19" xfId="0" applyNumberFormat="1" applyFont="1" applyFill="1" applyBorder="1"/>
    <xf numFmtId="0" fontId="5" fillId="5" borderId="1" xfId="0" applyFont="1" applyFill="1" applyBorder="1" applyAlignment="1">
      <alignment vertical="center" wrapText="1"/>
    </xf>
    <xf numFmtId="3" fontId="7" fillId="5" borderId="1" xfId="3" applyNumberFormat="1" applyFont="1" applyFill="1" applyBorder="1" applyAlignment="1" applyProtection="1">
      <alignment vertical="center"/>
      <protection locked="0"/>
    </xf>
    <xf numFmtId="3" fontId="5" fillId="5" borderId="19" xfId="3" applyNumberFormat="1" applyFont="1" applyFill="1" applyBorder="1" applyAlignment="1" applyProtection="1">
      <alignment vertical="center"/>
    </xf>
    <xf numFmtId="3" fontId="7" fillId="0" borderId="0" xfId="3" applyNumberFormat="1" applyFont="1" applyFill="1" applyBorder="1" applyAlignment="1" applyProtection="1">
      <alignment horizontal="left" vertical="center" indent="1"/>
    </xf>
    <xf numFmtId="3" fontId="5" fillId="0" borderId="0" xfId="3" applyNumberFormat="1" applyFont="1" applyFill="1" applyBorder="1" applyAlignment="1" applyProtection="1">
      <alignment vertical="center"/>
    </xf>
    <xf numFmtId="3" fontId="7" fillId="0" borderId="0" xfId="3" applyNumberFormat="1" applyFont="1" applyFill="1" applyBorder="1" applyAlignment="1" applyProtection="1">
      <alignment vertical="center"/>
      <protection locked="0"/>
    </xf>
    <xf numFmtId="3" fontId="7" fillId="0" borderId="0" xfId="3" applyNumberFormat="1" applyFont="1" applyFill="1" applyBorder="1" applyAlignment="1" applyProtection="1">
      <alignment vertical="center"/>
    </xf>
    <xf numFmtId="3" fontId="7" fillId="0" borderId="12" xfId="3" applyNumberFormat="1" applyFont="1" applyFill="1" applyBorder="1" applyAlignment="1" applyProtection="1">
      <alignment horizontal="left" vertical="center" indent="1"/>
    </xf>
    <xf numFmtId="3" fontId="5" fillId="0" borderId="13" xfId="3" applyNumberFormat="1" applyFont="1" applyFill="1" applyBorder="1" applyAlignment="1" applyProtection="1">
      <alignment horizontal="left" indent="1"/>
      <protection locked="0"/>
    </xf>
    <xf numFmtId="3" fontId="5" fillId="0" borderId="13" xfId="3" applyNumberFormat="1" applyFont="1" applyFill="1" applyBorder="1" applyAlignment="1" applyProtection="1"/>
    <xf numFmtId="3" fontId="5" fillId="0" borderId="14" xfId="3" applyNumberFormat="1" applyFont="1" applyFill="1" applyBorder="1" applyAlignment="1" applyProtection="1"/>
    <xf numFmtId="3" fontId="11" fillId="0" borderId="0" xfId="0" applyNumberFormat="1" applyFont="1" applyFill="1" applyAlignment="1">
      <alignment horizontal="center" vertical="center" wrapText="1"/>
    </xf>
    <xf numFmtId="3" fontId="11" fillId="0" borderId="0" xfId="0" applyNumberFormat="1" applyFont="1" applyFill="1" applyAlignment="1">
      <alignment vertical="center" wrapText="1"/>
    </xf>
    <xf numFmtId="3" fontId="25" fillId="0" borderId="0" xfId="0" applyNumberFormat="1" applyFont="1" applyFill="1" applyAlignment="1">
      <alignment horizontal="right"/>
    </xf>
    <xf numFmtId="3" fontId="28" fillId="0" borderId="0" xfId="0" applyNumberFormat="1" applyFont="1" applyFill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3" fontId="26" fillId="0" borderId="56" xfId="0" applyNumberFormat="1" applyFont="1" applyFill="1" applyBorder="1" applyAlignment="1">
      <alignment horizontal="center" vertical="center"/>
    </xf>
    <xf numFmtId="3" fontId="26" fillId="0" borderId="55" xfId="0" applyNumberFormat="1" applyFont="1" applyFill="1" applyBorder="1" applyAlignment="1">
      <alignment horizontal="center" vertical="center" wrapText="1"/>
    </xf>
    <xf numFmtId="3" fontId="26" fillId="0" borderId="45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Alignment="1">
      <alignment horizontal="center" vertical="center" wrapText="1"/>
    </xf>
    <xf numFmtId="3" fontId="27" fillId="0" borderId="48" xfId="0" applyNumberFormat="1" applyFont="1" applyFill="1" applyBorder="1" applyAlignment="1">
      <alignment horizontal="center" vertical="center" wrapText="1"/>
    </xf>
    <xf numFmtId="3" fontId="27" fillId="0" borderId="53" xfId="0" applyNumberFormat="1" applyFont="1" applyFill="1" applyBorder="1" applyAlignment="1">
      <alignment horizontal="center" vertical="center" wrapText="1"/>
    </xf>
    <xf numFmtId="3" fontId="27" fillId="0" borderId="36" xfId="0" applyNumberFormat="1" applyFont="1" applyFill="1" applyBorder="1" applyAlignment="1">
      <alignment horizontal="center" vertical="center" wrapText="1"/>
    </xf>
    <xf numFmtId="3" fontId="27" fillId="0" borderId="5" xfId="0" applyNumberFormat="1" applyFont="1" applyFill="1" applyBorder="1" applyAlignment="1">
      <alignment horizontal="center" vertical="center" wrapText="1"/>
    </xf>
    <xf numFmtId="3" fontId="27" fillId="0" borderId="35" xfId="0" applyNumberFormat="1" applyFont="1" applyFill="1" applyBorder="1" applyAlignment="1">
      <alignment horizontal="center" vertical="center" wrapText="1"/>
    </xf>
    <xf numFmtId="3" fontId="18" fillId="0" borderId="4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Fill="1" applyBorder="1" applyAlignment="1">
      <alignment horizontal="left" vertical="center" wrapText="1" indent="1"/>
    </xf>
    <xf numFmtId="3" fontId="18" fillId="0" borderId="41" xfId="0" applyNumberFormat="1" applyFont="1" applyFill="1" applyBorder="1" applyAlignment="1" applyProtection="1">
      <alignment horizontal="left" vertical="center" wrapText="1" indent="2"/>
    </xf>
    <xf numFmtId="3" fontId="18" fillId="0" borderId="41" xfId="0" applyNumberFormat="1" applyFont="1" applyFill="1" applyBorder="1" applyAlignment="1" applyProtection="1">
      <alignment vertical="center" wrapText="1"/>
    </xf>
    <xf numFmtId="3" fontId="18" fillId="0" borderId="8" xfId="0" applyNumberFormat="1" applyFont="1" applyFill="1" applyBorder="1" applyAlignment="1" applyProtection="1">
      <alignment vertical="center" wrapText="1"/>
    </xf>
    <xf numFmtId="3" fontId="18" fillId="0" borderId="1" xfId="0" applyNumberFormat="1" applyFont="1" applyFill="1" applyBorder="1" applyAlignment="1" applyProtection="1">
      <alignment vertical="center" wrapText="1"/>
    </xf>
    <xf numFmtId="3" fontId="18" fillId="0" borderId="3" xfId="0" applyNumberFormat="1" applyFont="1" applyFill="1" applyBorder="1" applyAlignment="1" applyProtection="1">
      <alignment vertical="center" wrapText="1"/>
    </xf>
    <xf numFmtId="3" fontId="18" fillId="0" borderId="41" xfId="0" applyNumberFormat="1" applyFont="1" applyFill="1" applyBorder="1" applyAlignment="1">
      <alignment vertical="center" wrapText="1"/>
    </xf>
    <xf numFmtId="3" fontId="20" fillId="0" borderId="0" xfId="0" applyNumberFormat="1" applyFont="1" applyFill="1" applyAlignment="1">
      <alignment vertical="center" wrapText="1"/>
    </xf>
    <xf numFmtId="3" fontId="29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29" fillId="0" borderId="41" xfId="0" applyNumberFormat="1" applyFont="1" applyFill="1" applyBorder="1" applyAlignment="1" applyProtection="1">
      <alignment vertical="center" wrapText="1"/>
      <protection locked="0"/>
    </xf>
    <xf numFmtId="3" fontId="29" fillId="0" borderId="8" xfId="0" applyNumberFormat="1" applyFont="1" applyFill="1" applyBorder="1" applyAlignment="1" applyProtection="1">
      <alignment vertical="center" wrapText="1"/>
      <protection locked="0"/>
    </xf>
    <xf numFmtId="3" fontId="29" fillId="0" borderId="1" xfId="0" applyNumberFormat="1" applyFont="1" applyFill="1" applyBorder="1" applyAlignment="1" applyProtection="1">
      <alignment vertical="center" wrapText="1"/>
      <protection locked="0"/>
    </xf>
    <xf numFmtId="3" fontId="29" fillId="0" borderId="3" xfId="0" applyNumberFormat="1" applyFont="1" applyFill="1" applyBorder="1" applyAlignment="1" applyProtection="1">
      <alignment vertical="center" wrapText="1"/>
      <protection locked="0"/>
    </xf>
    <xf numFmtId="3" fontId="0" fillId="0" borderId="28" xfId="0" applyNumberFormat="1" applyFill="1" applyBorder="1" applyAlignment="1">
      <alignment vertical="center" wrapText="1"/>
    </xf>
    <xf numFmtId="3" fontId="30" fillId="2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18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20" fillId="0" borderId="41" xfId="0" applyNumberFormat="1" applyFont="1" applyFill="1" applyBorder="1" applyAlignment="1" applyProtection="1">
      <alignment horizontal="left" vertical="center" wrapText="1" indent="2"/>
    </xf>
    <xf numFmtId="3" fontId="0" fillId="0" borderId="0" xfId="0" applyNumberFormat="1" applyFill="1" applyAlignment="1" applyProtection="1">
      <alignment vertical="center" wrapText="1"/>
      <protection locked="0"/>
    </xf>
    <xf numFmtId="3" fontId="31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23" fillId="0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31" fillId="0" borderId="41" xfId="0" applyNumberFormat="1" applyFont="1" applyFill="1" applyBorder="1" applyAlignment="1" applyProtection="1">
      <alignment vertical="center" wrapText="1"/>
      <protection locked="0"/>
    </xf>
    <xf numFmtId="3" fontId="31" fillId="0" borderId="8" xfId="0" applyNumberFormat="1" applyFont="1" applyFill="1" applyBorder="1" applyAlignment="1" applyProtection="1">
      <alignment vertical="center" wrapText="1"/>
      <protection locked="0"/>
    </xf>
    <xf numFmtId="3" fontId="31" fillId="0" borderId="1" xfId="0" applyNumberFormat="1" applyFont="1" applyFill="1" applyBorder="1" applyAlignment="1" applyProtection="1">
      <alignment vertical="center" wrapText="1"/>
      <protection locked="0"/>
    </xf>
    <xf numFmtId="3" fontId="31" fillId="0" borderId="3" xfId="0" applyNumberFormat="1" applyFont="1" applyFill="1" applyBorder="1" applyAlignment="1" applyProtection="1">
      <alignment vertical="center" wrapText="1"/>
      <protection locked="0"/>
    </xf>
    <xf numFmtId="3" fontId="18" fillId="0" borderId="28" xfId="0" applyNumberFormat="1" applyFont="1" applyFill="1" applyBorder="1" applyAlignment="1">
      <alignment vertical="center" wrapText="1"/>
    </xf>
    <xf numFmtId="3" fontId="18" fillId="0" borderId="41" xfId="0" applyNumberFormat="1" applyFont="1" applyFill="1" applyBorder="1" applyAlignment="1" applyProtection="1">
      <alignment vertical="center" wrapText="1"/>
      <protection locked="0"/>
    </xf>
    <xf numFmtId="3" fontId="18" fillId="0" borderId="8" xfId="0" applyNumberFormat="1" applyFont="1" applyFill="1" applyBorder="1" applyAlignment="1" applyProtection="1">
      <alignment vertical="center" wrapText="1"/>
      <protection locked="0"/>
    </xf>
    <xf numFmtId="3" fontId="18" fillId="0" borderId="1" xfId="0" applyNumberFormat="1" applyFont="1" applyFill="1" applyBorder="1" applyAlignment="1" applyProtection="1">
      <alignment vertical="center" wrapText="1"/>
      <protection locked="0"/>
    </xf>
    <xf numFmtId="3" fontId="18" fillId="0" borderId="3" xfId="0" applyNumberFormat="1" applyFont="1" applyFill="1" applyBorder="1" applyAlignment="1" applyProtection="1">
      <alignment vertical="center" wrapText="1"/>
      <protection locked="0"/>
    </xf>
    <xf numFmtId="3" fontId="13" fillId="0" borderId="28" xfId="0" applyNumberFormat="1" applyFont="1" applyFill="1" applyBorder="1" applyAlignment="1">
      <alignment vertical="center" wrapText="1"/>
    </xf>
    <xf numFmtId="3" fontId="0" fillId="0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13" fillId="0" borderId="41" xfId="0" applyNumberFormat="1" applyFont="1" applyFill="1" applyBorder="1" applyAlignment="1" applyProtection="1">
      <alignment vertical="center" wrapText="1"/>
      <protection locked="0"/>
    </xf>
    <xf numFmtId="3" fontId="13" fillId="0" borderId="8" xfId="0" applyNumberFormat="1" applyFont="1" applyFill="1" applyBorder="1" applyAlignment="1" applyProtection="1">
      <alignment vertical="center" wrapText="1"/>
      <protection locked="0"/>
    </xf>
    <xf numFmtId="3" fontId="13" fillId="0" borderId="3" xfId="0" applyNumberFormat="1" applyFont="1" applyFill="1" applyBorder="1" applyAlignment="1" applyProtection="1">
      <alignment vertical="center" wrapText="1"/>
      <protection locked="0"/>
    </xf>
    <xf numFmtId="3" fontId="32" fillId="0" borderId="0" xfId="0" applyNumberFormat="1" applyFont="1" applyFill="1" applyAlignment="1">
      <alignment vertical="center" wrapText="1"/>
    </xf>
    <xf numFmtId="3" fontId="18" fillId="0" borderId="50" xfId="0" applyNumberFormat="1" applyFont="1" applyFill="1" applyBorder="1" applyAlignment="1">
      <alignment horizontal="center" vertical="center" wrapText="1"/>
    </xf>
    <xf numFmtId="3" fontId="0" fillId="0" borderId="57" xfId="0" applyNumberFormat="1" applyFill="1" applyBorder="1" applyAlignment="1">
      <alignment vertical="center" wrapText="1"/>
    </xf>
    <xf numFmtId="3" fontId="30" fillId="0" borderId="50" xfId="0" applyNumberFormat="1" applyFont="1" applyFill="1" applyBorder="1" applyAlignment="1" applyProtection="1">
      <alignment horizontal="left" vertical="center" wrapText="1" indent="2"/>
      <protection locked="0"/>
    </xf>
    <xf numFmtId="3" fontId="29" fillId="0" borderId="50" xfId="0" applyNumberFormat="1" applyFont="1" applyFill="1" applyBorder="1" applyAlignment="1" applyProtection="1">
      <alignment vertical="center" wrapText="1"/>
      <protection locked="0"/>
    </xf>
    <xf numFmtId="3" fontId="29" fillId="0" borderId="9" xfId="0" applyNumberFormat="1" applyFont="1" applyFill="1" applyBorder="1" applyAlignment="1" applyProtection="1">
      <alignment vertical="center" wrapText="1"/>
      <protection locked="0"/>
    </xf>
    <xf numFmtId="3" fontId="29" fillId="0" borderId="2" xfId="0" applyNumberFormat="1" applyFont="1" applyFill="1" applyBorder="1" applyAlignment="1" applyProtection="1">
      <alignment vertical="center" wrapText="1"/>
      <protection locked="0"/>
    </xf>
    <xf numFmtId="3" fontId="29" fillId="0" borderId="10" xfId="0" applyNumberFormat="1" applyFont="1" applyFill="1" applyBorder="1" applyAlignment="1" applyProtection="1">
      <alignment vertical="center" wrapText="1"/>
      <protection locked="0"/>
    </xf>
    <xf numFmtId="3" fontId="18" fillId="0" borderId="50" xfId="0" applyNumberFormat="1" applyFont="1" applyFill="1" applyBorder="1" applyAlignment="1">
      <alignment vertical="center" wrapText="1"/>
    </xf>
    <xf numFmtId="3" fontId="20" fillId="3" borderId="34" xfId="0" applyNumberFormat="1" applyFont="1" applyFill="1" applyBorder="1" applyAlignment="1" applyProtection="1">
      <alignment horizontal="left" vertical="center" wrapText="1" indent="2"/>
    </xf>
    <xf numFmtId="3" fontId="18" fillId="0" borderId="34" xfId="0" applyNumberFormat="1" applyFont="1" applyFill="1" applyBorder="1" applyAlignment="1" applyProtection="1">
      <alignment vertical="center" wrapText="1"/>
    </xf>
    <xf numFmtId="3" fontId="18" fillId="0" borderId="58" xfId="0" applyNumberFormat="1" applyFont="1" applyFill="1" applyBorder="1" applyAlignment="1" applyProtection="1">
      <alignment vertical="center" wrapText="1"/>
    </xf>
    <xf numFmtId="3" fontId="18" fillId="0" borderId="13" xfId="0" applyNumberFormat="1" applyFont="1" applyFill="1" applyBorder="1" applyAlignment="1" applyProtection="1">
      <alignment vertical="center" wrapText="1"/>
    </xf>
    <xf numFmtId="3" fontId="18" fillId="0" borderId="44" xfId="0" applyNumberFormat="1" applyFont="1" applyFill="1" applyBorder="1" applyAlignment="1" applyProtection="1">
      <alignment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35" fillId="0" borderId="9" xfId="0" applyNumberFormat="1" applyFont="1" applyBorder="1"/>
    <xf numFmtId="9" fontId="41" fillId="0" borderId="49" xfId="0" applyNumberFormat="1" applyFont="1" applyBorder="1"/>
    <xf numFmtId="9" fontId="41" fillId="0" borderId="52" xfId="0" applyNumberFormat="1" applyFont="1" applyBorder="1"/>
    <xf numFmtId="3" fontId="39" fillId="4" borderId="29" xfId="0" applyNumberFormat="1" applyFont="1" applyFill="1" applyBorder="1" applyAlignment="1">
      <alignment horizontal="center" vertical="center" wrapText="1"/>
    </xf>
    <xf numFmtId="3" fontId="41" fillId="0" borderId="60" xfId="0" applyNumberFormat="1" applyFont="1" applyBorder="1"/>
    <xf numFmtId="3" fontId="41" fillId="0" borderId="28" xfId="0" applyNumberFormat="1" applyFont="1" applyBorder="1" applyAlignment="1">
      <alignment wrapText="1"/>
    </xf>
    <xf numFmtId="3" fontId="41" fillId="4" borderId="54" xfId="0" applyNumberFormat="1" applyFont="1" applyFill="1" applyBorder="1"/>
    <xf numFmtId="0" fontId="9" fillId="0" borderId="0" xfId="0" applyFont="1" applyFill="1" applyAlignment="1">
      <alignment horizontal="center"/>
    </xf>
    <xf numFmtId="3" fontId="35" fillId="0" borderId="0" xfId="0" applyNumberFormat="1" applyFont="1" applyBorder="1" applyAlignment="1">
      <alignment horizontal="center" vertical="center" wrapText="1"/>
    </xf>
    <xf numFmtId="0" fontId="35" fillId="0" borderId="0" xfId="0" applyFont="1"/>
    <xf numFmtId="49" fontId="35" fillId="0" borderId="0" xfId="0" applyNumberFormat="1" applyFont="1"/>
    <xf numFmtId="49" fontId="35" fillId="0" borderId="1" xfId="0" applyNumberFormat="1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0" xfId="0" applyFont="1" applyAlignment="1">
      <alignment vertical="center"/>
    </xf>
    <xf numFmtId="49" fontId="3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right"/>
    </xf>
    <xf numFmtId="3" fontId="34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/>
    <xf numFmtId="3" fontId="5" fillId="0" borderId="21" xfId="1" applyNumberFormat="1" applyFont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left" vertical="center" wrapText="1"/>
    </xf>
    <xf numFmtId="164" fontId="6" fillId="0" borderId="26" xfId="1" applyNumberFormat="1" applyFont="1" applyFill="1" applyBorder="1" applyAlignment="1">
      <alignment horizontal="left" vertical="center" wrapText="1"/>
    </xf>
    <xf numFmtId="0" fontId="35" fillId="0" borderId="26" xfId="0" applyFont="1" applyBorder="1" applyAlignment="1">
      <alignment horizontal="left" wrapText="1"/>
    </xf>
    <xf numFmtId="3" fontId="35" fillId="0" borderId="1" xfId="0" applyNumberFormat="1" applyFont="1" applyBorder="1" applyAlignment="1">
      <alignment vertical="center" wrapText="1"/>
    </xf>
    <xf numFmtId="43" fontId="7" fillId="0" borderId="0" xfId="56" applyFont="1" applyAlignment="1">
      <alignment horizontal="center" vertical="center" wrapText="1"/>
    </xf>
    <xf numFmtId="3" fontId="7" fillId="0" borderId="41" xfId="0" applyNumberFormat="1" applyFont="1" applyBorder="1"/>
    <xf numFmtId="3" fontId="35" fillId="0" borderId="1" xfId="0" applyNumberFormat="1" applyFont="1" applyBorder="1" applyAlignment="1">
      <alignment vertical="center"/>
    </xf>
    <xf numFmtId="3" fontId="34" fillId="0" borderId="1" xfId="0" applyNumberFormat="1" applyFont="1" applyBorder="1" applyAlignment="1">
      <alignment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right" vertical="center"/>
    </xf>
    <xf numFmtId="3" fontId="35" fillId="0" borderId="2" xfId="0" applyNumberFormat="1" applyFont="1" applyBorder="1"/>
    <xf numFmtId="167" fontId="7" fillId="0" borderId="1" xfId="98" applyNumberFormat="1" applyFont="1" applyFill="1" applyBorder="1" applyAlignment="1">
      <alignment vertical="center"/>
    </xf>
    <xf numFmtId="167" fontId="7" fillId="0" borderId="1" xfId="98" quotePrefix="1" applyNumberFormat="1" applyFont="1" applyFill="1" applyBorder="1" applyAlignment="1">
      <alignment vertical="center"/>
    </xf>
    <xf numFmtId="167" fontId="5" fillId="0" borderId="1" xfId="98" applyNumberFormat="1" applyFont="1" applyFill="1" applyBorder="1" applyAlignment="1">
      <alignment vertical="center"/>
    </xf>
    <xf numFmtId="167" fontId="9" fillId="0" borderId="1" xfId="98" applyNumberFormat="1" applyFont="1" applyFill="1" applyBorder="1" applyAlignment="1">
      <alignment vertical="center"/>
    </xf>
    <xf numFmtId="167" fontId="7" fillId="0" borderId="1" xfId="98" applyNumberFormat="1" applyFont="1" applyFill="1" applyBorder="1"/>
    <xf numFmtId="3" fontId="5" fillId="0" borderId="20" xfId="1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7" fillId="0" borderId="0" xfId="46" applyFont="1" applyAlignment="1">
      <alignment vertical="center"/>
    </xf>
    <xf numFmtId="0" fontId="5" fillId="0" borderId="0" xfId="46" applyFont="1" applyAlignment="1">
      <alignment vertical="center"/>
    </xf>
    <xf numFmtId="0" fontId="7" fillId="0" borderId="6" xfId="46" applyFont="1" applyBorder="1" applyAlignment="1">
      <alignment horizontal="center" vertical="center" wrapText="1"/>
    </xf>
    <xf numFmtId="0" fontId="7" fillId="0" borderId="0" xfId="46" applyFont="1" applyAlignment="1">
      <alignment horizontal="center" vertical="center" wrapText="1"/>
    </xf>
    <xf numFmtId="0" fontId="7" fillId="0" borderId="6" xfId="46" applyFont="1" applyBorder="1" applyAlignment="1">
      <alignment vertical="center"/>
    </xf>
    <xf numFmtId="0" fontId="7" fillId="0" borderId="11" xfId="46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39" fillId="0" borderId="10" xfId="0" applyFont="1" applyBorder="1" applyAlignment="1">
      <alignment horizontal="right" vertical="center"/>
    </xf>
    <xf numFmtId="0" fontId="41" fillId="0" borderId="9" xfId="0" applyFont="1" applyBorder="1"/>
    <xf numFmtId="0" fontId="41" fillId="0" borderId="10" xfId="0" applyFont="1" applyBorder="1"/>
    <xf numFmtId="0" fontId="39" fillId="0" borderId="14" xfId="0" applyFont="1" applyBorder="1"/>
    <xf numFmtId="0" fontId="7" fillId="0" borderId="0" xfId="46" applyFont="1" applyFill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3" fontId="35" fillId="0" borderId="2" xfId="0" applyNumberFormat="1" applyFont="1" applyFill="1" applyBorder="1" applyAlignment="1" applyProtection="1">
      <alignment vertical="center" wrapText="1"/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5" xfId="0" applyNumberFormat="1" applyFont="1" applyFill="1" applyBorder="1" applyAlignment="1" applyProtection="1">
      <alignment vertical="center" wrapText="1"/>
      <protection locked="0"/>
    </xf>
    <xf numFmtId="3" fontId="5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vertical="center" wrapTex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" xfId="0" applyNumberFormat="1" applyFont="1" applyFill="1" applyBorder="1" applyAlignment="1" applyProtection="1">
      <alignment vertical="center" wrapText="1"/>
      <protection locked="0"/>
    </xf>
    <xf numFmtId="3" fontId="35" fillId="0" borderId="5" xfId="0" applyNumberFormat="1" applyFont="1" applyFill="1" applyBorder="1" applyAlignment="1" applyProtection="1">
      <alignment vertical="center" wrapText="1"/>
      <protection locked="0"/>
    </xf>
    <xf numFmtId="3" fontId="35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3" xfId="0" applyNumberFormat="1" applyFont="1" applyFill="1" applyBorder="1" applyAlignment="1" applyProtection="1">
      <alignment vertical="center" wrapText="1"/>
      <protection locked="0"/>
    </xf>
    <xf numFmtId="3" fontId="5" fillId="0" borderId="21" xfId="0" applyNumberFormat="1" applyFont="1" applyFill="1" applyBorder="1" applyAlignment="1" applyProtection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center"/>
    </xf>
    <xf numFmtId="3" fontId="36" fillId="0" borderId="1" xfId="0" applyNumberFormat="1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36" fillId="0" borderId="2" xfId="0" applyFont="1" applyBorder="1" applyAlignment="1">
      <alignment vertical="center"/>
    </xf>
    <xf numFmtId="3" fontId="36" fillId="0" borderId="2" xfId="0" applyNumberFormat="1" applyFont="1" applyBorder="1" applyAlignment="1">
      <alignment vertical="center" wrapText="1"/>
    </xf>
    <xf numFmtId="0" fontId="71" fillId="0" borderId="0" xfId="42" applyFont="1"/>
    <xf numFmtId="0" fontId="6" fillId="0" borderId="18" xfId="42" applyFont="1" applyBorder="1"/>
    <xf numFmtId="0" fontId="6" fillId="0" borderId="8" xfId="42" applyFont="1" applyBorder="1"/>
    <xf numFmtId="0" fontId="6" fillId="0" borderId="1" xfId="42" applyFont="1" applyBorder="1"/>
    <xf numFmtId="0" fontId="6" fillId="0" borderId="19" xfId="42" applyFont="1" applyBorder="1"/>
    <xf numFmtId="3" fontId="6" fillId="0" borderId="8" xfId="42" applyNumberFormat="1" applyFont="1" applyBorder="1"/>
    <xf numFmtId="3" fontId="6" fillId="0" borderId="1" xfId="42" applyNumberFormat="1" applyFont="1" applyBorder="1"/>
    <xf numFmtId="3" fontId="6" fillId="0" borderId="19" xfId="42" applyNumberFormat="1" applyFont="1" applyBorder="1"/>
    <xf numFmtId="0" fontId="6" fillId="0" borderId="23" xfId="42" applyFont="1" applyBorder="1"/>
    <xf numFmtId="3" fontId="6" fillId="0" borderId="9" xfId="42" applyNumberFormat="1" applyFont="1" applyBorder="1"/>
    <xf numFmtId="3" fontId="6" fillId="0" borderId="2" xfId="42" applyNumberFormat="1" applyFont="1" applyBorder="1"/>
    <xf numFmtId="3" fontId="6" fillId="0" borderId="24" xfId="42" applyNumberFormat="1" applyFont="1" applyBorder="1"/>
    <xf numFmtId="0" fontId="4" fillId="0" borderId="20" xfId="42" applyFont="1" applyBorder="1"/>
    <xf numFmtId="3" fontId="4" fillId="0" borderId="39" xfId="42" applyNumberFormat="1" applyFont="1" applyBorder="1"/>
    <xf numFmtId="0" fontId="4" fillId="0" borderId="0" xfId="42" applyFont="1" applyBorder="1"/>
    <xf numFmtId="3" fontId="4" fillId="0" borderId="0" xfId="42" applyNumberFormat="1" applyFont="1" applyBorder="1"/>
    <xf numFmtId="0" fontId="6" fillId="0" borderId="0" xfId="42" applyFont="1"/>
    <xf numFmtId="3" fontId="6" fillId="0" borderId="0" xfId="42" applyNumberFormat="1" applyFont="1"/>
    <xf numFmtId="0" fontId="6" fillId="0" borderId="0" xfId="42" applyFont="1" applyBorder="1"/>
    <xf numFmtId="3" fontId="6" fillId="0" borderId="0" xfId="42" applyNumberFormat="1" applyFont="1" applyBorder="1"/>
    <xf numFmtId="0" fontId="4" fillId="0" borderId="46" xfId="42" applyFont="1" applyBorder="1" applyAlignment="1">
      <alignment horizontal="center"/>
    </xf>
    <xf numFmtId="0" fontId="4" fillId="0" borderId="6" xfId="42" applyFont="1" applyBorder="1" applyAlignment="1">
      <alignment horizontal="center"/>
    </xf>
    <xf numFmtId="0" fontId="4" fillId="0" borderId="53" xfId="42" applyFont="1" applyBorder="1" applyAlignment="1">
      <alignment horizontal="center"/>
    </xf>
    <xf numFmtId="0" fontId="6" fillId="0" borderId="18" xfId="42" applyFont="1" applyBorder="1" applyAlignment="1">
      <alignment horizontal="left"/>
    </xf>
    <xf numFmtId="3" fontId="6" fillId="0" borderId="8" xfId="42" applyNumberFormat="1" applyFont="1" applyBorder="1" applyAlignment="1">
      <alignment horizontal="right"/>
    </xf>
    <xf numFmtId="3" fontId="6" fillId="0" borderId="1" xfId="42" applyNumberFormat="1" applyFont="1" applyBorder="1" applyAlignment="1">
      <alignment horizontal="right"/>
    </xf>
    <xf numFmtId="3" fontId="4" fillId="0" borderId="39" xfId="42" applyNumberFormat="1" applyFont="1" applyBorder="1" applyAlignment="1">
      <alignment horizontal="right"/>
    </xf>
    <xf numFmtId="0" fontId="7" fillId="0" borderId="0" xfId="50" applyFont="1"/>
    <xf numFmtId="0" fontId="7" fillId="0" borderId="18" xfId="50" applyFont="1" applyBorder="1"/>
    <xf numFmtId="3" fontId="7" fillId="0" borderId="8" xfId="50" applyNumberFormat="1" applyFont="1" applyBorder="1"/>
    <xf numFmtId="3" fontId="7" fillId="0" borderId="1" xfId="50" applyNumberFormat="1" applyFont="1" applyFill="1" applyBorder="1"/>
    <xf numFmtId="3" fontId="7" fillId="0" borderId="1" xfId="50" applyNumberFormat="1" applyFont="1" applyBorder="1"/>
    <xf numFmtId="0" fontId="7" fillId="0" borderId="8" xfId="50" applyFont="1" applyBorder="1"/>
    <xf numFmtId="0" fontId="5" fillId="0" borderId="20" xfId="50" applyFont="1" applyBorder="1"/>
    <xf numFmtId="3" fontId="5" fillId="0" borderId="39" xfId="50" applyNumberFormat="1" applyFont="1" applyBorder="1"/>
    <xf numFmtId="3" fontId="5" fillId="0" borderId="21" xfId="50" applyNumberFormat="1" applyFont="1" applyBorder="1"/>
    <xf numFmtId="0" fontId="7" fillId="0" borderId="23" xfId="50" applyFont="1" applyBorder="1"/>
    <xf numFmtId="0" fontId="7" fillId="0" borderId="9" xfId="50" applyFont="1" applyBorder="1"/>
    <xf numFmtId="0" fontId="7" fillId="0" borderId="2" xfId="50" applyFont="1" applyBorder="1"/>
    <xf numFmtId="0" fontId="5" fillId="0" borderId="39" xfId="50" applyFont="1" applyBorder="1"/>
    <xf numFmtId="0" fontId="5" fillId="0" borderId="21" xfId="50" applyFont="1" applyBorder="1"/>
    <xf numFmtId="0" fontId="5" fillId="0" borderId="18" xfId="50" applyFont="1" applyBorder="1"/>
    <xf numFmtId="3" fontId="5" fillId="0" borderId="8" xfId="50" applyNumberFormat="1" applyFont="1" applyBorder="1"/>
    <xf numFmtId="3" fontId="7" fillId="0" borderId="0" xfId="50" applyNumberFormat="1" applyFont="1"/>
    <xf numFmtId="0" fontId="43" fillId="0" borderId="50" xfId="0" applyFont="1" applyBorder="1"/>
    <xf numFmtId="0" fontId="4" fillId="0" borderId="18" xfId="42" applyFont="1" applyBorder="1" applyAlignment="1">
      <alignment horizontal="center" wrapText="1"/>
    </xf>
    <xf numFmtId="0" fontId="4" fillId="0" borderId="8" xfId="42" applyFont="1" applyBorder="1" applyAlignment="1">
      <alignment horizontal="center" wrapText="1"/>
    </xf>
    <xf numFmtId="0" fontId="4" fillId="0" borderId="19" xfId="42" applyFont="1" applyBorder="1" applyAlignment="1">
      <alignment horizontal="center" wrapText="1"/>
    </xf>
    <xf numFmtId="0" fontId="71" fillId="0" borderId="0" xfId="42" applyFont="1" applyAlignment="1">
      <alignment wrapText="1"/>
    </xf>
    <xf numFmtId="0" fontId="7" fillId="0" borderId="0" xfId="50" applyFont="1" applyAlignment="1">
      <alignment wrapText="1"/>
    </xf>
    <xf numFmtId="0" fontId="5" fillId="0" borderId="15" xfId="50" applyFont="1" applyBorder="1" applyAlignment="1">
      <alignment horizontal="center" vertical="center" wrapText="1"/>
    </xf>
    <xf numFmtId="0" fontId="6" fillId="0" borderId="46" xfId="1" applyFont="1" applyFill="1" applyBorder="1" applyAlignment="1">
      <alignment horizontal="right" vertical="center"/>
    </xf>
    <xf numFmtId="0" fontId="6" fillId="0" borderId="49" xfId="1" applyFont="1" applyFill="1" applyBorder="1" applyAlignment="1">
      <alignment horizontal="right" vertical="center"/>
    </xf>
    <xf numFmtId="0" fontId="4" fillId="0" borderId="49" xfId="1" applyFont="1" applyFill="1" applyBorder="1" applyAlignment="1">
      <alignment horizontal="right" vertical="center"/>
    </xf>
    <xf numFmtId="0" fontId="4" fillId="0" borderId="49" xfId="1" applyFont="1" applyFill="1" applyBorder="1" applyAlignment="1">
      <alignment horizontal="right" vertical="center" wrapText="1"/>
    </xf>
    <xf numFmtId="0" fontId="4" fillId="0" borderId="52" xfId="0" applyFont="1" applyFill="1" applyBorder="1" applyAlignment="1">
      <alignment horizontal="right" vertical="center" wrapText="1"/>
    </xf>
    <xf numFmtId="0" fontId="6" fillId="0" borderId="25" xfId="1" applyFont="1" applyFill="1" applyBorder="1" applyAlignment="1">
      <alignment horizontal="left" vertical="center" wrapText="1"/>
    </xf>
    <xf numFmtId="0" fontId="35" fillId="0" borderId="25" xfId="0" applyFont="1" applyBorder="1" applyAlignment="1">
      <alignment horizontal="left" wrapText="1"/>
    </xf>
    <xf numFmtId="3" fontId="34" fillId="0" borderId="31" xfId="98" applyNumberFormat="1" applyFont="1" applyBorder="1"/>
    <xf numFmtId="3" fontId="34" fillId="0" borderId="5" xfId="98" applyNumberFormat="1" applyFont="1" applyBorder="1"/>
    <xf numFmtId="3" fontId="34" fillId="0" borderId="30" xfId="98" applyNumberFormat="1" applyFont="1" applyBorder="1"/>
    <xf numFmtId="3" fontId="34" fillId="0" borderId="36" xfId="98" applyNumberFormat="1" applyFont="1" applyBorder="1"/>
    <xf numFmtId="3" fontId="34" fillId="0" borderId="35" xfId="98" applyNumberFormat="1" applyFont="1" applyBorder="1"/>
    <xf numFmtId="3" fontId="34" fillId="0" borderId="1" xfId="98" applyNumberFormat="1" applyFont="1" applyBorder="1"/>
    <xf numFmtId="3" fontId="34" fillId="0" borderId="18" xfId="98" applyNumberFormat="1" applyFont="1" applyBorder="1"/>
    <xf numFmtId="3" fontId="34" fillId="0" borderId="19" xfId="98" applyNumberFormat="1" applyFont="1" applyBorder="1"/>
    <xf numFmtId="3" fontId="34" fillId="0" borderId="8" xfId="98" applyNumberFormat="1" applyFont="1" applyBorder="1"/>
    <xf numFmtId="3" fontId="34" fillId="0" borderId="3" xfId="98" applyNumberFormat="1" applyFont="1" applyBorder="1"/>
    <xf numFmtId="3" fontId="35" fillId="0" borderId="0" xfId="98" applyNumberFormat="1" applyFont="1" applyBorder="1"/>
    <xf numFmtId="3" fontId="35" fillId="0" borderId="25" xfId="98" applyNumberFormat="1" applyFont="1" applyBorder="1"/>
    <xf numFmtId="3" fontId="35" fillId="0" borderId="26" xfId="98" applyNumberFormat="1" applyFont="1" applyBorder="1"/>
    <xf numFmtId="3" fontId="35" fillId="0" borderId="1" xfId="98" applyNumberFormat="1" applyFont="1" applyBorder="1"/>
    <xf numFmtId="3" fontId="35" fillId="0" borderId="18" xfId="98" applyNumberFormat="1" applyFont="1" applyBorder="1"/>
    <xf numFmtId="3" fontId="35" fillId="0" borderId="19" xfId="98" applyNumberFormat="1" applyFont="1" applyBorder="1"/>
    <xf numFmtId="3" fontId="35" fillId="0" borderId="8" xfId="98" applyNumberFormat="1" applyFont="1" applyBorder="1"/>
    <xf numFmtId="3" fontId="35" fillId="0" borderId="3" xfId="98" applyNumberFormat="1" applyFont="1" applyBorder="1"/>
    <xf numFmtId="3" fontId="34" fillId="0" borderId="20" xfId="98" applyNumberFormat="1" applyFont="1" applyBorder="1"/>
    <xf numFmtId="3" fontId="34" fillId="0" borderId="21" xfId="98" applyNumberFormat="1" applyFont="1" applyBorder="1"/>
    <xf numFmtId="3" fontId="4" fillId="0" borderId="20" xfId="98" applyNumberFormat="1" applyFont="1" applyFill="1" applyBorder="1"/>
    <xf numFmtId="3" fontId="4" fillId="0" borderId="21" xfId="98" applyNumberFormat="1" applyFont="1" applyFill="1" applyBorder="1"/>
    <xf numFmtId="3" fontId="34" fillId="0" borderId="22" xfId="98" applyNumberFormat="1" applyFont="1" applyBorder="1"/>
    <xf numFmtId="3" fontId="34" fillId="0" borderId="39" xfId="98" applyNumberFormat="1" applyFont="1" applyBorder="1"/>
    <xf numFmtId="3" fontId="34" fillId="0" borderId="32" xfId="98" applyNumberFormat="1" applyFont="1" applyBorder="1"/>
    <xf numFmtId="0" fontId="24" fillId="0" borderId="37" xfId="50" applyFont="1" applyBorder="1" applyAlignment="1">
      <alignment wrapText="1"/>
    </xf>
    <xf numFmtId="3" fontId="7" fillId="0" borderId="1" xfId="1" applyNumberFormat="1" applyFont="1" applyBorder="1" applyAlignment="1">
      <alignment horizontal="right" vertical="center" wrapText="1"/>
    </xf>
    <xf numFmtId="0" fontId="74" fillId="0" borderId="1" xfId="0" applyFont="1" applyFill="1" applyBorder="1" applyAlignment="1">
      <alignment horizontal="center" vertical="center" wrapText="1"/>
    </xf>
    <xf numFmtId="0" fontId="74" fillId="0" borderId="1" xfId="0" applyFont="1" applyFill="1" applyBorder="1" applyAlignment="1">
      <alignment horizontal="left" vertical="center" wrapText="1"/>
    </xf>
    <xf numFmtId="0" fontId="7" fillId="0" borderId="11" xfId="46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3" fontId="4" fillId="0" borderId="54" xfId="42" applyNumberFormat="1" applyFont="1" applyBorder="1"/>
    <xf numFmtId="0" fontId="4" fillId="0" borderId="1" xfId="42" applyFont="1" applyBorder="1" applyAlignment="1">
      <alignment horizontal="center" vertical="center" wrapText="1"/>
    </xf>
    <xf numFmtId="3" fontId="6" fillId="0" borderId="19" xfId="42" applyNumberFormat="1" applyFont="1" applyBorder="1" applyAlignment="1">
      <alignment horizontal="right"/>
    </xf>
    <xf numFmtId="3" fontId="4" fillId="0" borderId="54" xfId="42" applyNumberFormat="1" applyFont="1" applyBorder="1" applyAlignment="1">
      <alignment horizontal="right"/>
    </xf>
    <xf numFmtId="0" fontId="4" fillId="0" borderId="62" xfId="42" applyFont="1" applyBorder="1" applyAlignment="1">
      <alignment horizontal="center" wrapText="1"/>
    </xf>
    <xf numFmtId="0" fontId="4" fillId="0" borderId="16" xfId="42" applyFont="1" applyBorder="1" applyAlignment="1">
      <alignment horizontal="center" vertical="center" wrapText="1"/>
    </xf>
    <xf numFmtId="0" fontId="4" fillId="0" borderId="17" xfId="42" applyFont="1" applyBorder="1" applyAlignment="1">
      <alignment horizontal="center" wrapText="1"/>
    </xf>
    <xf numFmtId="3" fontId="7" fillId="0" borderId="19" xfId="50" applyNumberFormat="1" applyFont="1" applyBorder="1"/>
    <xf numFmtId="3" fontId="5" fillId="0" borderId="22" xfId="50" applyNumberFormat="1" applyFont="1" applyBorder="1"/>
    <xf numFmtId="3" fontId="7" fillId="0" borderId="19" xfId="50" applyNumberFormat="1" applyFont="1" applyFill="1" applyBorder="1"/>
    <xf numFmtId="0" fontId="7" fillId="0" borderId="25" xfId="50" applyFont="1" applyBorder="1"/>
    <xf numFmtId="0" fontId="7" fillId="0" borderId="0" xfId="50" applyFont="1" applyBorder="1"/>
    <xf numFmtId="0" fontId="7" fillId="0" borderId="15" xfId="50" applyFont="1" applyBorder="1"/>
    <xf numFmtId="0" fontId="7" fillId="0" borderId="62" xfId="50" applyFont="1" applyBorder="1"/>
    <xf numFmtId="0" fontId="7" fillId="0" borderId="16" xfId="50" applyFont="1" applyBorder="1"/>
    <xf numFmtId="3" fontId="7" fillId="0" borderId="17" xfId="50" applyNumberFormat="1" applyFont="1" applyBorder="1"/>
    <xf numFmtId="3" fontId="7" fillId="0" borderId="24" xfId="50" applyNumberFormat="1" applyFont="1" applyBorder="1"/>
    <xf numFmtId="3" fontId="19" fillId="0" borderId="0" xfId="2" applyNumberFormat="1" applyFont="1" applyFill="1" applyBorder="1" applyAlignment="1"/>
    <xf numFmtId="3" fontId="5" fillId="0" borderId="0" xfId="3" applyNumberFormat="1" applyFont="1" applyFill="1" applyAlignment="1" applyProtection="1"/>
    <xf numFmtId="3" fontId="73" fillId="0" borderId="0" xfId="2" applyNumberFormat="1" applyFont="1" applyFill="1" applyBorder="1" applyAlignment="1"/>
    <xf numFmtId="0" fontId="72" fillId="0" borderId="0" xfId="0" applyFont="1" applyAlignment="1">
      <alignment horizontal="left"/>
    </xf>
    <xf numFmtId="0" fontId="73" fillId="0" borderId="0" xfId="50" applyFont="1" applyAlignment="1"/>
    <xf numFmtId="0" fontId="72" fillId="0" borderId="0" xfId="0" applyFont="1" applyBorder="1" applyAlignment="1"/>
    <xf numFmtId="165" fontId="73" fillId="0" borderId="0" xfId="0" applyNumberFormat="1" applyFont="1" applyFill="1" applyAlignment="1">
      <alignment vertical="center" wrapText="1"/>
    </xf>
    <xf numFmtId="49" fontId="73" fillId="0" borderId="0" xfId="0" applyNumberFormat="1" applyFont="1" applyFill="1" applyAlignment="1"/>
    <xf numFmtId="3" fontId="73" fillId="0" borderId="0" xfId="0" applyNumberFormat="1" applyFont="1" applyFill="1" applyAlignment="1">
      <alignment vertical="center" wrapText="1"/>
    </xf>
    <xf numFmtId="3" fontId="73" fillId="0" borderId="0" xfId="3" applyNumberFormat="1" applyFont="1" applyFill="1" applyAlignment="1" applyProtection="1"/>
    <xf numFmtId="0" fontId="73" fillId="0" borderId="0" xfId="50" applyFont="1" applyBorder="1" applyAlignment="1">
      <alignment wrapText="1"/>
    </xf>
    <xf numFmtId="0" fontId="75" fillId="0" borderId="0" xfId="42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70" fillId="0" borderId="0" xfId="42" applyFont="1" applyBorder="1" applyAlignment="1">
      <alignment vertical="center"/>
    </xf>
    <xf numFmtId="0" fontId="24" fillId="0" borderId="0" xfId="50" applyFont="1" applyBorder="1" applyAlignment="1">
      <alignment wrapText="1"/>
    </xf>
    <xf numFmtId="0" fontId="24" fillId="0" borderId="0" xfId="50" applyFont="1" applyBorder="1" applyAlignment="1"/>
    <xf numFmtId="165" fontId="24" fillId="0" borderId="0" xfId="0" applyNumberFormat="1" applyFont="1" applyFill="1" applyBorder="1" applyAlignment="1">
      <alignment vertical="center" wrapText="1"/>
    </xf>
    <xf numFmtId="49" fontId="14" fillId="0" borderId="0" xfId="0" applyNumberFormat="1" applyFont="1" applyFill="1" applyBorder="1" applyAlignment="1"/>
    <xf numFmtId="3" fontId="14" fillId="0" borderId="0" xfId="0" applyNumberFormat="1" applyFont="1" applyFill="1" applyBorder="1" applyAlignment="1">
      <alignment vertical="center" wrapText="1"/>
    </xf>
    <xf numFmtId="3" fontId="5" fillId="0" borderId="0" xfId="3" applyNumberFormat="1" applyFont="1" applyFill="1" applyBorder="1" applyAlignment="1" applyProtection="1"/>
    <xf numFmtId="0" fontId="72" fillId="0" borderId="0" xfId="0" applyFont="1" applyAlignment="1">
      <alignment vertical="center"/>
    </xf>
    <xf numFmtId="49" fontId="36" fillId="0" borderId="1" xfId="0" applyNumberFormat="1" applyFont="1" applyBorder="1" applyAlignment="1">
      <alignment vertical="center" wrapText="1"/>
    </xf>
    <xf numFmtId="0" fontId="36" fillId="0" borderId="0" xfId="0" applyFont="1" applyAlignment="1">
      <alignment vertical="center"/>
    </xf>
    <xf numFmtId="49" fontId="36" fillId="0" borderId="2" xfId="0" applyNumberFormat="1" applyFont="1" applyBorder="1" applyAlignment="1">
      <alignment vertical="center" wrapText="1"/>
    </xf>
    <xf numFmtId="0" fontId="41" fillId="0" borderId="50" xfId="0" applyFont="1" applyBorder="1"/>
    <xf numFmtId="3" fontId="41" fillId="0" borderId="50" xfId="0" applyNumberFormat="1" applyFont="1" applyBorder="1"/>
    <xf numFmtId="9" fontId="41" fillId="0" borderId="75" xfId="0" applyNumberFormat="1" applyFont="1" applyBorder="1"/>
    <xf numFmtId="3" fontId="41" fillId="4" borderId="50" xfId="0" applyNumberFormat="1" applyFont="1" applyFill="1" applyBorder="1"/>
    <xf numFmtId="3" fontId="41" fillId="0" borderId="57" xfId="0" applyNumberFormat="1" applyFont="1" applyBorder="1" applyAlignment="1">
      <alignment horizontal="center"/>
    </xf>
    <xf numFmtId="168" fontId="41" fillId="0" borderId="50" xfId="98" applyNumberFormat="1" applyFont="1" applyBorder="1"/>
    <xf numFmtId="168" fontId="41" fillId="0" borderId="33" xfId="98" applyNumberFormat="1" applyFont="1" applyBorder="1"/>
    <xf numFmtId="167" fontId="7" fillId="0" borderId="1" xfId="98" applyNumberFormat="1" applyFont="1" applyFill="1" applyBorder="1" applyAlignment="1">
      <alignment horizontal="right" vertical="center"/>
    </xf>
    <xf numFmtId="167" fontId="7" fillId="0" borderId="1" xfId="98" quotePrefix="1" applyNumberFormat="1" applyFont="1" applyFill="1" applyBorder="1" applyAlignment="1">
      <alignment horizontal="right" vertical="center"/>
    </xf>
    <xf numFmtId="167" fontId="5" fillId="0" borderId="1" xfId="98" applyNumberFormat="1" applyFont="1" applyFill="1" applyBorder="1" applyAlignment="1">
      <alignment horizontal="right" vertical="center"/>
    </xf>
    <xf numFmtId="167" fontId="9" fillId="0" borderId="1" xfId="98" applyNumberFormat="1" applyFont="1" applyFill="1" applyBorder="1" applyAlignment="1">
      <alignment horizontal="right" vertical="center"/>
    </xf>
    <xf numFmtId="167" fontId="7" fillId="0" borderId="1" xfId="98" applyNumberFormat="1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3" fontId="5" fillId="0" borderId="28" xfId="50" applyNumberFormat="1" applyFont="1" applyBorder="1"/>
    <xf numFmtId="3" fontId="5" fillId="0" borderId="54" xfId="50" applyNumberFormat="1" applyFont="1" applyBorder="1"/>
    <xf numFmtId="3" fontId="34" fillId="0" borderId="1" xfId="0" applyNumberFormat="1" applyFont="1" applyFill="1" applyBorder="1" applyAlignment="1" applyProtection="1">
      <alignment vertical="center" wrapText="1"/>
      <protection locked="0"/>
    </xf>
    <xf numFmtId="3" fontId="35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horizontal="right" vertical="center" wrapText="1"/>
    </xf>
    <xf numFmtId="3" fontId="7" fillId="0" borderId="8" xfId="0" applyNumberFormat="1" applyFont="1" applyFill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0" fontId="7" fillId="0" borderId="41" xfId="0" applyFont="1" applyBorder="1" applyAlignment="1">
      <alignment vertical="center"/>
    </xf>
    <xf numFmtId="0" fontId="7" fillId="0" borderId="41" xfId="0" applyFont="1" applyFill="1" applyBorder="1" applyAlignment="1">
      <alignment vertical="center"/>
    </xf>
    <xf numFmtId="0" fontId="7" fillId="0" borderId="41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17" fontId="7" fillId="0" borderId="41" xfId="0" applyNumberFormat="1" applyFont="1" applyFill="1" applyBorder="1" applyAlignment="1">
      <alignment vertical="center"/>
    </xf>
    <xf numFmtId="0" fontId="7" fillId="0" borderId="41" xfId="0" applyFont="1" applyFill="1" applyBorder="1" applyAlignment="1">
      <alignment vertical="center" wrapText="1"/>
    </xf>
    <xf numFmtId="0" fontId="7" fillId="0" borderId="41" xfId="0" applyFont="1" applyFill="1" applyBorder="1" applyAlignment="1">
      <alignment horizontal="left" vertical="center" wrapText="1"/>
    </xf>
    <xf numFmtId="0" fontId="5" fillId="0" borderId="41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 wrapText="1"/>
    </xf>
    <xf numFmtId="3" fontId="5" fillId="0" borderId="54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19" xfId="0" applyNumberFormat="1" applyFont="1" applyBorder="1" applyAlignment="1">
      <alignment horizontal="right" vertical="center"/>
    </xf>
    <xf numFmtId="3" fontId="7" fillId="0" borderId="18" xfId="0" applyNumberFormat="1" applyFont="1" applyFill="1" applyBorder="1" applyAlignment="1">
      <alignment horizontal="right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3" fontId="5" fillId="0" borderId="22" xfId="0" applyNumberFormat="1" applyFont="1" applyBorder="1" applyAlignment="1">
      <alignment horizontal="right" vertical="center" wrapText="1"/>
    </xf>
    <xf numFmtId="0" fontId="7" fillId="0" borderId="48" xfId="0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/>
    </xf>
    <xf numFmtId="3" fontId="7" fillId="0" borderId="30" xfId="0" applyNumberFormat="1" applyFont="1" applyBorder="1" applyAlignment="1">
      <alignment horizontal="right" vertical="center"/>
    </xf>
    <xf numFmtId="3" fontId="5" fillId="0" borderId="53" xfId="0" applyNumberFormat="1" applyFont="1" applyBorder="1" applyAlignment="1">
      <alignment horizontal="right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0" borderId="50" xfId="0" applyFont="1" applyBorder="1" applyAlignment="1">
      <alignment vertical="center"/>
    </xf>
    <xf numFmtId="3" fontId="7" fillId="0" borderId="9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right" vertical="center" wrapText="1"/>
    </xf>
    <xf numFmtId="3" fontId="7" fillId="0" borderId="23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/>
    </xf>
    <xf numFmtId="3" fontId="7" fillId="0" borderId="24" xfId="0" applyNumberFormat="1" applyFont="1" applyBorder="1" applyAlignment="1">
      <alignment horizontal="right" vertical="center"/>
    </xf>
    <xf numFmtId="3" fontId="5" fillId="0" borderId="57" xfId="0" applyNumberFormat="1" applyFont="1" applyBorder="1" applyAlignment="1">
      <alignment horizontal="right" vertical="center"/>
    </xf>
    <xf numFmtId="0" fontId="7" fillId="0" borderId="48" xfId="0" applyFont="1" applyFill="1" applyBorder="1" applyAlignment="1">
      <alignment vertical="center"/>
    </xf>
    <xf numFmtId="0" fontId="5" fillId="0" borderId="34" xfId="0" applyFont="1" applyBorder="1" applyAlignment="1">
      <alignment vertical="center" wrapText="1"/>
    </xf>
    <xf numFmtId="3" fontId="5" fillId="0" borderId="58" xfId="0" applyNumberFormat="1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0" fontId="7" fillId="0" borderId="50" xfId="0" applyFont="1" applyFill="1" applyBorder="1" applyAlignment="1">
      <alignment vertical="center"/>
    </xf>
    <xf numFmtId="3" fontId="7" fillId="0" borderId="24" xfId="0" applyNumberFormat="1" applyFont="1" applyBorder="1" applyAlignment="1">
      <alignment horizontal="right" vertical="center" wrapText="1"/>
    </xf>
    <xf numFmtId="3" fontId="7" fillId="0" borderId="57" xfId="0" applyNumberFormat="1" applyFont="1" applyBorder="1" applyAlignment="1">
      <alignment horizontal="right" vertical="center" wrapText="1"/>
    </xf>
    <xf numFmtId="0" fontId="7" fillId="0" borderId="48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35" xfId="0" applyNumberFormat="1" applyFont="1" applyBorder="1" applyAlignment="1">
      <alignment horizontal="right" vertical="center" wrapText="1"/>
    </xf>
    <xf numFmtId="3" fontId="5" fillId="0" borderId="31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/>
    </xf>
    <xf numFmtId="3" fontId="5" fillId="0" borderId="30" xfId="0" applyNumberFormat="1" applyFont="1" applyBorder="1" applyAlignment="1">
      <alignment horizontal="right" vertical="center"/>
    </xf>
    <xf numFmtId="0" fontId="5" fillId="0" borderId="34" xfId="0" applyFont="1" applyBorder="1" applyAlignment="1">
      <alignment vertical="center"/>
    </xf>
    <xf numFmtId="3" fontId="5" fillId="0" borderId="29" xfId="0" applyNumberFormat="1" applyFont="1" applyBorder="1" applyAlignment="1">
      <alignment horizontal="right" vertical="center"/>
    </xf>
    <xf numFmtId="3" fontId="34" fillId="0" borderId="1" xfId="98" applyNumberFormat="1" applyFont="1" applyBorder="1" applyAlignment="1">
      <alignment horizontal="right"/>
    </xf>
    <xf numFmtId="3" fontId="34" fillId="0" borderId="2" xfId="98" applyNumberFormat="1" applyFont="1" applyBorder="1" applyAlignment="1">
      <alignment horizontal="right"/>
    </xf>
    <xf numFmtId="3" fontId="35" fillId="0" borderId="6" xfId="98" applyNumberFormat="1" applyFont="1" applyBorder="1"/>
    <xf numFmtId="3" fontId="35" fillId="0" borderId="5" xfId="98" applyNumberFormat="1" applyFont="1" applyBorder="1"/>
    <xf numFmtId="3" fontId="34" fillId="0" borderId="2" xfId="98" applyNumberFormat="1" applyFont="1" applyBorder="1"/>
    <xf numFmtId="3" fontId="35" fillId="0" borderId="4" xfId="98" applyNumberFormat="1" applyFont="1" applyBorder="1"/>
    <xf numFmtId="3" fontId="35" fillId="0" borderId="11" xfId="98" applyNumberFormat="1" applyFont="1" applyBorder="1"/>
    <xf numFmtId="3" fontId="34" fillId="0" borderId="13" xfId="98" applyNumberFormat="1" applyFont="1" applyBorder="1"/>
    <xf numFmtId="165" fontId="5" fillId="0" borderId="16" xfId="0" applyNumberFormat="1" applyFont="1" applyFill="1" applyBorder="1" applyAlignment="1">
      <alignment horizontal="center" vertical="center" wrapText="1"/>
    </xf>
    <xf numFmtId="165" fontId="5" fillId="0" borderId="17" xfId="0" applyNumberFormat="1" applyFont="1" applyFill="1" applyBorder="1" applyAlignment="1">
      <alignment horizontal="center" vertical="center" wrapText="1"/>
    </xf>
    <xf numFmtId="165" fontId="5" fillId="0" borderId="19" xfId="0" applyNumberFormat="1" applyFont="1" applyFill="1" applyBorder="1" applyAlignment="1" applyProtection="1">
      <alignment horizontal="right" vertical="center" wrapText="1"/>
    </xf>
    <xf numFmtId="3" fontId="5" fillId="0" borderId="19" xfId="0" applyNumberFormat="1" applyFont="1" applyFill="1" applyBorder="1" applyAlignment="1" applyProtection="1">
      <alignment horizontal="right" vertical="center" wrapText="1"/>
    </xf>
    <xf numFmtId="3" fontId="35" fillId="0" borderId="19" xfId="0" applyNumberFormat="1" applyFont="1" applyFill="1" applyBorder="1" applyAlignment="1" applyProtection="1">
      <alignment vertical="center" wrapText="1"/>
      <protection locked="0"/>
    </xf>
    <xf numFmtId="3" fontId="5" fillId="0" borderId="19" xfId="0" applyNumberFormat="1" applyFont="1" applyFill="1" applyBorder="1" applyAlignment="1" applyProtection="1">
      <alignment vertical="center" wrapText="1"/>
      <protection locked="0"/>
    </xf>
    <xf numFmtId="3" fontId="35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4" xfId="0" applyNumberFormat="1" applyFont="1" applyFill="1" applyBorder="1" applyAlignment="1" applyProtection="1">
      <alignment vertical="center" wrapText="1"/>
      <protection locked="0"/>
    </xf>
    <xf numFmtId="3" fontId="5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35" fillId="0" borderId="0" xfId="0" applyNumberFormat="1" applyFont="1" applyFill="1" applyBorder="1" applyAlignment="1">
      <alignment vertical="center" wrapText="1"/>
    </xf>
    <xf numFmtId="3" fontId="35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34" fillId="0" borderId="19" xfId="0" applyNumberFormat="1" applyFont="1" applyFill="1" applyBorder="1" applyAlignment="1" applyProtection="1">
      <alignment vertical="center" wrapText="1"/>
      <protection locked="0"/>
    </xf>
    <xf numFmtId="3" fontId="5" fillId="0" borderId="14" xfId="0" applyNumberFormat="1" applyFont="1" applyFill="1" applyBorder="1" applyAlignment="1" applyProtection="1">
      <alignment vertical="center" wrapText="1"/>
      <protection locked="0"/>
    </xf>
    <xf numFmtId="3" fontId="5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2" xfId="0" applyNumberFormat="1" applyFont="1" applyFill="1" applyBorder="1" applyAlignment="1" applyProtection="1">
      <alignment vertical="center" wrapText="1"/>
    </xf>
    <xf numFmtId="165" fontId="5" fillId="0" borderId="62" xfId="0" applyNumberFormat="1" applyFont="1" applyFill="1" applyBorder="1" applyAlignment="1">
      <alignment horizontal="center" vertical="center" wrapText="1"/>
    </xf>
    <xf numFmtId="165" fontId="5" fillId="0" borderId="8" xfId="0" applyNumberFormat="1" applyFont="1" applyFill="1" applyBorder="1" applyAlignment="1" applyProtection="1">
      <alignment horizontal="center" vertical="center" wrapText="1"/>
    </xf>
    <xf numFmtId="165" fontId="10" fillId="0" borderId="8" xfId="0" applyNumberFormat="1" applyFont="1" applyFill="1" applyBorder="1" applyAlignment="1" applyProtection="1">
      <alignment vertical="center" wrapText="1"/>
      <protection locked="0"/>
    </xf>
    <xf numFmtId="165" fontId="35" fillId="0" borderId="8" xfId="0" applyNumberFormat="1" applyFont="1" applyFill="1" applyBorder="1" applyAlignment="1" applyProtection="1">
      <alignment vertical="center" wrapText="1"/>
      <protection locked="0"/>
    </xf>
    <xf numFmtId="165" fontId="7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7" fillId="0" borderId="8" xfId="0" applyNumberFormat="1" applyFont="1" applyFill="1" applyBorder="1" applyAlignment="1" applyProtection="1">
      <alignment vertical="center" wrapText="1"/>
      <protection locked="0"/>
    </xf>
    <xf numFmtId="165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9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58" xfId="0" applyNumberFormat="1" applyFont="1" applyFill="1" applyBorder="1" applyAlignment="1" applyProtection="1">
      <alignment vertical="center" wrapText="1"/>
      <protection locked="0"/>
    </xf>
    <xf numFmtId="165" fontId="3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3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5" fillId="0" borderId="36" xfId="0" applyNumberFormat="1" applyFont="1" applyFill="1" applyBorder="1" applyAlignment="1" applyProtection="1">
      <alignment vertical="center" wrapText="1"/>
      <protection locked="0"/>
    </xf>
    <xf numFmtId="165" fontId="5" fillId="0" borderId="8" xfId="0" applyNumberFormat="1" applyFont="1" applyFill="1" applyBorder="1" applyAlignment="1" applyProtection="1">
      <alignment vertical="center" wrapText="1"/>
      <protection locked="0"/>
    </xf>
    <xf numFmtId="165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5" fillId="0" borderId="39" xfId="0" applyNumberFormat="1" applyFont="1" applyFill="1" applyBorder="1" applyAlignment="1">
      <alignment horizontal="left" vertical="center" wrapText="1"/>
    </xf>
    <xf numFmtId="165" fontId="5" fillId="0" borderId="40" xfId="0" applyNumberFormat="1" applyFont="1" applyFill="1" applyBorder="1" applyAlignment="1">
      <alignment horizontal="center" vertical="center" wrapText="1"/>
    </xf>
    <xf numFmtId="165" fontId="35" fillId="0" borderId="41" xfId="0" applyNumberFormat="1" applyFont="1" applyFill="1" applyBorder="1" applyAlignment="1">
      <alignment horizontal="center" vertical="center" wrapText="1"/>
    </xf>
    <xf numFmtId="165" fontId="35" fillId="0" borderId="33" xfId="0" applyNumberFormat="1" applyFont="1" applyFill="1" applyBorder="1" applyAlignment="1">
      <alignment horizontal="center" vertical="center" wrapText="1"/>
    </xf>
    <xf numFmtId="3" fontId="5" fillId="0" borderId="32" xfId="1" applyNumberFormat="1" applyFont="1" applyBorder="1" applyAlignment="1">
      <alignment horizontal="center" vertical="center" wrapText="1"/>
    </xf>
    <xf numFmtId="3" fontId="34" fillId="0" borderId="49" xfId="98" applyNumberFormat="1" applyFont="1" applyBorder="1"/>
    <xf numFmtId="3" fontId="5" fillId="0" borderId="22" xfId="1" applyNumberFormat="1" applyFont="1" applyBorder="1" applyAlignment="1">
      <alignment horizontal="center" vertical="center" wrapText="1"/>
    </xf>
    <xf numFmtId="3" fontId="35" fillId="0" borderId="28" xfId="98" applyNumberFormat="1" applyFont="1" applyBorder="1"/>
    <xf numFmtId="3" fontId="34" fillId="0" borderId="28" xfId="98" applyNumberFormat="1" applyFont="1" applyBorder="1"/>
    <xf numFmtId="3" fontId="34" fillId="0" borderId="48" xfId="98" applyNumberFormat="1" applyFont="1" applyBorder="1"/>
    <xf numFmtId="3" fontId="34" fillId="0" borderId="77" xfId="98" applyNumberFormat="1" applyFont="1" applyBorder="1"/>
    <xf numFmtId="3" fontId="34" fillId="0" borderId="41" xfId="98" applyNumberFormat="1" applyFont="1" applyBorder="1"/>
    <xf numFmtId="3" fontId="34" fillId="0" borderId="33" xfId="98" applyNumberFormat="1" applyFont="1" applyBorder="1"/>
    <xf numFmtId="3" fontId="34" fillId="0" borderId="6" xfId="98" applyNumberFormat="1" applyFont="1" applyBorder="1"/>
    <xf numFmtId="3" fontId="34" fillId="0" borderId="4" xfId="98" applyNumberFormat="1" applyFont="1" applyBorder="1"/>
    <xf numFmtId="3" fontId="34" fillId="0" borderId="38" xfId="98" applyNumberFormat="1" applyFont="1" applyBorder="1"/>
    <xf numFmtId="3" fontId="35" fillId="0" borderId="77" xfId="98" applyNumberFormat="1" applyFont="1" applyBorder="1"/>
    <xf numFmtId="3" fontId="5" fillId="0" borderId="76" xfId="1" applyNumberFormat="1" applyFont="1" applyBorder="1" applyAlignment="1">
      <alignment horizontal="center" vertical="center" wrapText="1"/>
    </xf>
    <xf numFmtId="3" fontId="5" fillId="0" borderId="37" xfId="1" applyNumberFormat="1" applyFont="1" applyBorder="1" applyAlignment="1">
      <alignment horizontal="center" vertical="center" wrapText="1"/>
    </xf>
    <xf numFmtId="3" fontId="77" fillId="33" borderId="0" xfId="0" applyNumberFormat="1" applyFont="1" applyFill="1" applyBorder="1" applyAlignment="1" applyProtection="1">
      <alignment horizontal="right" vertical="center" wrapText="1" shrinkToFit="1"/>
    </xf>
    <xf numFmtId="0" fontId="7" fillId="0" borderId="0" xfId="43" applyFont="1"/>
    <xf numFmtId="0" fontId="7" fillId="0" borderId="37" xfId="43" applyFont="1" applyBorder="1"/>
    <xf numFmtId="0" fontId="79" fillId="0" borderId="0" xfId="43" applyFont="1"/>
    <xf numFmtId="0" fontId="79" fillId="0" borderId="1" xfId="43" applyFont="1" applyBorder="1"/>
    <xf numFmtId="0" fontId="79" fillId="0" borderId="5" xfId="43" applyFont="1" applyBorder="1" applyAlignment="1">
      <alignment horizontal="center" vertical="center" wrapText="1"/>
    </xf>
    <xf numFmtId="0" fontId="78" fillId="0" borderId="1" xfId="43" applyFont="1" applyBorder="1" applyAlignment="1">
      <alignment horizontal="center" wrapText="1"/>
    </xf>
    <xf numFmtId="0" fontId="78" fillId="0" borderId="1" xfId="43" applyFont="1" applyBorder="1" applyAlignment="1">
      <alignment horizontal="center"/>
    </xf>
    <xf numFmtId="0" fontId="78" fillId="31" borderId="1" xfId="43" applyFont="1" applyFill="1" applyBorder="1" applyAlignment="1">
      <alignment horizontal="center" wrapText="1"/>
    </xf>
    <xf numFmtId="0" fontId="78" fillId="0" borderId="0" xfId="43" applyFont="1" applyAlignment="1">
      <alignment horizontal="center"/>
    </xf>
    <xf numFmtId="0" fontId="78" fillId="0" borderId="3" xfId="43" applyFont="1" applyBorder="1" applyAlignment="1">
      <alignment horizontal="center" wrapText="1"/>
    </xf>
    <xf numFmtId="0" fontId="7" fillId="0" borderId="18" xfId="43" applyFont="1" applyBorder="1"/>
    <xf numFmtId="0" fontId="7" fillId="0" borderId="2" xfId="43" applyFont="1" applyBorder="1"/>
    <xf numFmtId="3" fontId="7" fillId="0" borderId="2" xfId="43" applyNumberFormat="1" applyFont="1" applyBorder="1"/>
    <xf numFmtId="3" fontId="5" fillId="31" borderId="1" xfId="43" applyNumberFormat="1" applyFont="1" applyFill="1" applyBorder="1"/>
    <xf numFmtId="3" fontId="7" fillId="0" borderId="10" xfId="43" applyNumberFormat="1" applyFont="1" applyFill="1" applyBorder="1"/>
    <xf numFmtId="3" fontId="5" fillId="31" borderId="3" xfId="43" applyNumberFormat="1" applyFont="1" applyFill="1" applyBorder="1"/>
    <xf numFmtId="3" fontId="5" fillId="32" borderId="19" xfId="43" applyNumberFormat="1" applyFont="1" applyFill="1" applyBorder="1"/>
    <xf numFmtId="0" fontId="7" fillId="0" borderId="1" xfId="43" applyFont="1" applyFill="1" applyBorder="1"/>
    <xf numFmtId="0" fontId="7" fillId="0" borderId="2" xfId="43" applyFont="1" applyBorder="1" applyAlignment="1">
      <alignment horizontal="left"/>
    </xf>
    <xf numFmtId="3" fontId="7" fillId="0" borderId="2" xfId="43" applyNumberFormat="1" applyFont="1" applyBorder="1" applyAlignment="1">
      <alignment horizontal="right"/>
    </xf>
    <xf numFmtId="3" fontId="7" fillId="0" borderId="1" xfId="43" applyNumberFormat="1" applyFont="1" applyFill="1" applyBorder="1" applyAlignment="1">
      <alignment horizontal="right"/>
    </xf>
    <xf numFmtId="3" fontId="7" fillId="0" borderId="1" xfId="43" applyNumberFormat="1" applyFont="1" applyBorder="1" applyAlignment="1">
      <alignment horizontal="right"/>
    </xf>
    <xf numFmtId="3" fontId="7" fillId="0" borderId="2" xfId="43" applyNumberFormat="1" applyFont="1" applyFill="1" applyBorder="1" applyAlignment="1">
      <alignment horizontal="right"/>
    </xf>
    <xf numFmtId="3" fontId="7" fillId="0" borderId="8" xfId="43" applyNumberFormat="1" applyFont="1" applyBorder="1" applyAlignment="1">
      <alignment horizontal="right"/>
    </xf>
    <xf numFmtId="0" fontId="7" fillId="0" borderId="23" xfId="43" applyFont="1" applyBorder="1"/>
    <xf numFmtId="3" fontId="7" fillId="0" borderId="7" xfId="43" applyNumberFormat="1" applyFont="1" applyBorder="1" applyAlignment="1">
      <alignment horizontal="right"/>
    </xf>
    <xf numFmtId="3" fontId="5" fillId="31" borderId="2" xfId="43" applyNumberFormat="1" applyFont="1" applyFill="1" applyBorder="1"/>
    <xf numFmtId="0" fontId="7" fillId="0" borderId="12" xfId="43" applyFont="1" applyBorder="1"/>
    <xf numFmtId="0" fontId="5" fillId="0" borderId="13" xfId="43" applyFont="1" applyBorder="1"/>
    <xf numFmtId="0" fontId="7" fillId="0" borderId="13" xfId="43" applyFont="1" applyBorder="1"/>
    <xf numFmtId="3" fontId="5" fillId="0" borderId="13" xfId="43" applyNumberFormat="1" applyFont="1" applyBorder="1"/>
    <xf numFmtId="3" fontId="5" fillId="31" borderId="13" xfId="43" applyNumberFormat="1" applyFont="1" applyFill="1" applyBorder="1"/>
    <xf numFmtId="0" fontId="7" fillId="0" borderId="0" xfId="43" applyFont="1" applyBorder="1"/>
    <xf numFmtId="0" fontId="79" fillId="0" borderId="1" xfId="43" applyFont="1" applyBorder="1" applyAlignment="1">
      <alignment horizontal="center"/>
    </xf>
    <xf numFmtId="0" fontId="7" fillId="0" borderId="0" xfId="43" applyFont="1" applyAlignment="1">
      <alignment horizontal="center"/>
    </xf>
    <xf numFmtId="0" fontId="79" fillId="0" borderId="1" xfId="43" applyFont="1" applyBorder="1" applyAlignment="1">
      <alignment horizontal="center" vertical="center"/>
    </xf>
    <xf numFmtId="0" fontId="7" fillId="0" borderId="0" xfId="43" applyFont="1" applyAlignment="1">
      <alignment horizontal="center" vertical="center"/>
    </xf>
    <xf numFmtId="0" fontId="24" fillId="0" borderId="0" xfId="43" applyFont="1" applyAlignment="1">
      <alignment horizontal="center"/>
    </xf>
    <xf numFmtId="0" fontId="7" fillId="0" borderId="0" xfId="43" applyFont="1" applyFill="1"/>
    <xf numFmtId="0" fontId="79" fillId="0" borderId="1" xfId="43" applyFont="1" applyBorder="1" applyAlignment="1">
      <alignment horizontal="center" vertical="center" wrapText="1"/>
    </xf>
    <xf numFmtId="0" fontId="78" fillId="0" borderId="1" xfId="43" applyFont="1" applyFill="1" applyBorder="1" applyAlignment="1">
      <alignment horizontal="center" wrapText="1"/>
    </xf>
    <xf numFmtId="0" fontId="78" fillId="31" borderId="19" xfId="43" applyFont="1" applyFill="1" applyBorder="1" applyAlignment="1">
      <alignment horizontal="center" wrapText="1"/>
    </xf>
    <xf numFmtId="0" fontId="7" fillId="0" borderId="18" xfId="43" applyFont="1" applyFill="1" applyBorder="1" applyAlignment="1">
      <alignment vertical="center"/>
    </xf>
    <xf numFmtId="49" fontId="7" fillId="0" borderId="1" xfId="43" applyNumberFormat="1" applyFont="1" applyFill="1" applyBorder="1" applyAlignment="1">
      <alignment horizontal="right" wrapText="1"/>
    </xf>
    <xf numFmtId="0" fontId="7" fillId="0" borderId="1" xfId="43" applyFont="1" applyFill="1" applyBorder="1" applyAlignment="1">
      <alignment horizontal="right" wrapText="1"/>
    </xf>
    <xf numFmtId="3" fontId="5" fillId="32" borderId="1" xfId="43" applyNumberFormat="1" applyFont="1" applyFill="1" applyBorder="1"/>
    <xf numFmtId="3" fontId="5" fillId="0" borderId="1" xfId="43" applyNumberFormat="1" applyFont="1" applyFill="1" applyBorder="1"/>
    <xf numFmtId="3" fontId="5" fillId="0" borderId="1" xfId="43" applyNumberFormat="1" applyFont="1" applyFill="1" applyBorder="1" applyAlignment="1">
      <alignment horizontal="center" wrapText="1"/>
    </xf>
    <xf numFmtId="3" fontId="7" fillId="0" borderId="1" xfId="43" applyNumberFormat="1" applyFont="1" applyFill="1" applyBorder="1" applyAlignment="1">
      <alignment horizontal="right" wrapText="1"/>
    </xf>
    <xf numFmtId="49" fontId="7" fillId="0" borderId="1" xfId="43" applyNumberFormat="1" applyFont="1" applyFill="1" applyBorder="1" applyAlignment="1">
      <alignment horizontal="right"/>
    </xf>
    <xf numFmtId="0" fontId="7" fillId="0" borderId="1" xfId="43" applyFont="1" applyFill="1" applyBorder="1" applyAlignment="1">
      <alignment horizontal="left" wrapText="1"/>
    </xf>
    <xf numFmtId="0" fontId="5" fillId="0" borderId="1" xfId="43" applyFont="1" applyFill="1" applyBorder="1" applyAlignment="1">
      <alignment horizontal="center" wrapText="1"/>
    </xf>
    <xf numFmtId="3" fontId="7" fillId="0" borderId="1" xfId="43" applyNumberFormat="1" applyFont="1" applyFill="1" applyBorder="1"/>
    <xf numFmtId="3" fontId="7" fillId="0" borderId="1" xfId="43" applyNumberFormat="1" applyFont="1" applyFill="1" applyBorder="1" applyAlignment="1">
      <alignment horizontal="left" wrapText="1"/>
    </xf>
    <xf numFmtId="3" fontId="78" fillId="0" borderId="1" xfId="43" applyNumberFormat="1" applyFont="1" applyFill="1" applyBorder="1" applyAlignment="1">
      <alignment horizontal="center" wrapText="1"/>
    </xf>
    <xf numFmtId="3" fontId="7" fillId="0" borderId="1" xfId="43" applyNumberFormat="1" applyFont="1" applyFill="1" applyBorder="1" applyAlignment="1">
      <alignment horizontal="center" wrapText="1"/>
    </xf>
    <xf numFmtId="3" fontId="5" fillId="0" borderId="1" xfId="43" applyNumberFormat="1" applyFont="1" applyFill="1" applyBorder="1" applyAlignment="1">
      <alignment horizontal="right" wrapText="1"/>
    </xf>
    <xf numFmtId="0" fontId="7" fillId="0" borderId="1" xfId="43" applyFont="1" applyFill="1" applyBorder="1" applyAlignment="1">
      <alignment horizontal="left" shrinkToFit="1"/>
    </xf>
    <xf numFmtId="0" fontId="7" fillId="0" borderId="1" xfId="43" applyFont="1" applyBorder="1" applyAlignment="1">
      <alignment horizontal="right" wrapText="1"/>
    </xf>
    <xf numFmtId="3" fontId="7" fillId="0" borderId="1" xfId="43" applyNumberFormat="1" applyFont="1" applyBorder="1" applyAlignment="1">
      <alignment horizontal="right" wrapText="1"/>
    </xf>
    <xf numFmtId="3" fontId="78" fillId="0" borderId="1" xfId="43" applyNumberFormat="1" applyFont="1" applyBorder="1" applyAlignment="1">
      <alignment horizontal="center" wrapText="1"/>
    </xf>
    <xf numFmtId="0" fontId="7" fillId="0" borderId="1" xfId="43" applyFont="1" applyFill="1" applyBorder="1" applyAlignment="1">
      <alignment horizontal="left"/>
    </xf>
    <xf numFmtId="3" fontId="79" fillId="0" borderId="1" xfId="43" applyNumberFormat="1" applyFont="1" applyBorder="1" applyAlignment="1">
      <alignment horizontal="center" wrapText="1"/>
    </xf>
    <xf numFmtId="0" fontId="7" fillId="0" borderId="1" xfId="43" applyFont="1" applyBorder="1" applyAlignment="1">
      <alignment horizontal="left" wrapText="1"/>
    </xf>
    <xf numFmtId="3" fontId="7" fillId="0" borderId="1" xfId="43" applyNumberFormat="1" applyFont="1" applyBorder="1" applyAlignment="1">
      <alignment horizontal="left" wrapText="1"/>
    </xf>
    <xf numFmtId="3" fontId="5" fillId="0" borderId="1" xfId="43" applyNumberFormat="1" applyFont="1" applyBorder="1" applyAlignment="1">
      <alignment horizontal="center" wrapText="1"/>
    </xf>
    <xf numFmtId="49" fontId="7" fillId="0" borderId="1" xfId="43" applyNumberFormat="1" applyFont="1" applyBorder="1" applyAlignment="1">
      <alignment horizontal="right" wrapText="1"/>
    </xf>
    <xf numFmtId="3" fontId="7" fillId="0" borderId="1" xfId="43" applyNumberFormat="1" applyFont="1" applyBorder="1"/>
    <xf numFmtId="0" fontId="7" fillId="0" borderId="1" xfId="43" applyFont="1" applyBorder="1"/>
    <xf numFmtId="49" fontId="7" fillId="0" borderId="1" xfId="43" applyNumberFormat="1" applyFont="1" applyBorder="1" applyAlignment="1">
      <alignment horizontal="right"/>
    </xf>
    <xf numFmtId="3" fontId="7" fillId="0" borderId="1" xfId="43" applyNumberFormat="1" applyFont="1" applyBorder="1" applyAlignment="1">
      <alignment horizontal="center" wrapText="1"/>
    </xf>
    <xf numFmtId="0" fontId="7" fillId="0" borderId="20" xfId="43" applyFont="1" applyBorder="1" applyAlignment="1">
      <alignment vertical="center"/>
    </xf>
    <xf numFmtId="0" fontId="5" fillId="0" borderId="21" xfId="43" applyFont="1" applyBorder="1"/>
    <xf numFmtId="0" fontId="7" fillId="0" borderId="21" xfId="43" applyFont="1" applyBorder="1"/>
    <xf numFmtId="3" fontId="5" fillId="0" borderId="21" xfId="43" applyNumberFormat="1" applyFont="1" applyBorder="1"/>
    <xf numFmtId="3" fontId="5" fillId="32" borderId="21" xfId="43" applyNumberFormat="1" applyFont="1" applyFill="1" applyBorder="1"/>
    <xf numFmtId="3" fontId="5" fillId="31" borderId="22" xfId="43" applyNumberFormat="1" applyFont="1" applyFill="1" applyBorder="1"/>
    <xf numFmtId="0" fontId="78" fillId="0" borderId="42" xfId="43" applyFont="1" applyBorder="1" applyAlignment="1">
      <alignment horizontal="center" vertical="center"/>
    </xf>
    <xf numFmtId="0" fontId="78" fillId="0" borderId="26" xfId="43" applyFont="1" applyBorder="1" applyAlignment="1">
      <alignment horizontal="center" vertical="center" wrapText="1"/>
    </xf>
    <xf numFmtId="0" fontId="5" fillId="0" borderId="8" xfId="43" applyFont="1" applyBorder="1" applyAlignment="1">
      <alignment horizontal="center" vertical="center"/>
    </xf>
    <xf numFmtId="0" fontId="5" fillId="0" borderId="2" xfId="43" applyFont="1" applyBorder="1" applyAlignment="1">
      <alignment horizontal="left" wrapText="1"/>
    </xf>
    <xf numFmtId="0" fontId="78" fillId="0" borderId="2" xfId="43" applyFont="1" applyBorder="1" applyAlignment="1">
      <alignment horizontal="center" wrapText="1"/>
    </xf>
    <xf numFmtId="0" fontId="78" fillId="0" borderId="2" xfId="43" applyFont="1" applyBorder="1" applyAlignment="1">
      <alignment horizontal="center"/>
    </xf>
    <xf numFmtId="0" fontId="78" fillId="31" borderId="2" xfId="43" applyFont="1" applyFill="1" applyBorder="1" applyAlignment="1">
      <alignment horizontal="center" wrapText="1"/>
    </xf>
    <xf numFmtId="0" fontId="78" fillId="0" borderId="10" xfId="43" applyFont="1" applyBorder="1" applyAlignment="1">
      <alignment horizontal="center" wrapText="1"/>
    </xf>
    <xf numFmtId="0" fontId="78" fillId="0" borderId="0" xfId="43" applyFont="1" applyBorder="1" applyAlignment="1">
      <alignment horizontal="center" vertical="center" wrapText="1"/>
    </xf>
    <xf numFmtId="49" fontId="7" fillId="0" borderId="8" xfId="43" applyNumberFormat="1" applyFont="1" applyBorder="1" applyAlignment="1">
      <alignment horizontal="center" vertical="center"/>
    </xf>
    <xf numFmtId="0" fontId="7" fillId="0" borderId="2" xfId="43" applyFont="1" applyBorder="1" applyAlignment="1">
      <alignment horizontal="left" wrapText="1"/>
    </xf>
    <xf numFmtId="0" fontId="7" fillId="0" borderId="2" xfId="43" applyFont="1" applyBorder="1" applyAlignment="1">
      <alignment horizontal="center" wrapText="1"/>
    </xf>
    <xf numFmtId="0" fontId="7" fillId="0" borderId="2" xfId="43" applyFont="1" applyBorder="1" applyAlignment="1">
      <alignment horizontal="center"/>
    </xf>
    <xf numFmtId="0" fontId="7" fillId="31" borderId="2" xfId="43" applyFont="1" applyFill="1" applyBorder="1" applyAlignment="1">
      <alignment horizontal="right" wrapText="1"/>
    </xf>
    <xf numFmtId="49" fontId="5" fillId="0" borderId="8" xfId="43" applyNumberFormat="1" applyFont="1" applyBorder="1" applyAlignment="1">
      <alignment horizontal="center" vertical="center"/>
    </xf>
    <xf numFmtId="0" fontId="7" fillId="0" borderId="2" xfId="43" applyFont="1" applyBorder="1" applyAlignment="1">
      <alignment horizontal="right" wrapText="1"/>
    </xf>
    <xf numFmtId="0" fontId="7" fillId="31" borderId="19" xfId="43" applyFont="1" applyFill="1" applyBorder="1" applyAlignment="1">
      <alignment horizontal="right" wrapText="1"/>
    </xf>
    <xf numFmtId="0" fontId="79" fillId="0" borderId="2" xfId="43" applyFont="1" applyBorder="1" applyAlignment="1">
      <alignment horizontal="center" wrapText="1"/>
    </xf>
    <xf numFmtId="0" fontId="79" fillId="0" borderId="2" xfId="43" applyFont="1" applyBorder="1" applyAlignment="1">
      <alignment horizontal="center"/>
    </xf>
    <xf numFmtId="0" fontId="79" fillId="0" borderId="10" xfId="43" applyFont="1" applyBorder="1" applyAlignment="1">
      <alignment horizontal="center" wrapText="1"/>
    </xf>
    <xf numFmtId="49" fontId="7" fillId="0" borderId="8" xfId="43" applyNumberFormat="1" applyFont="1" applyBorder="1" applyAlignment="1">
      <alignment horizontal="center"/>
    </xf>
    <xf numFmtId="3" fontId="7" fillId="0" borderId="2" xfId="43" applyNumberFormat="1" applyFont="1" applyBorder="1" applyAlignment="1">
      <alignment horizontal="center"/>
    </xf>
    <xf numFmtId="3" fontId="7" fillId="31" borderId="2" xfId="43" applyNumberFormat="1" applyFont="1" applyFill="1" applyBorder="1" applyAlignment="1">
      <alignment horizontal="right"/>
    </xf>
    <xf numFmtId="3" fontId="7" fillId="0" borderId="10" xfId="43" applyNumberFormat="1" applyFont="1" applyBorder="1" applyAlignment="1">
      <alignment horizontal="right"/>
    </xf>
    <xf numFmtId="3" fontId="7" fillId="31" borderId="19" xfId="43" applyNumberFormat="1" applyFont="1" applyFill="1" applyBorder="1" applyAlignment="1">
      <alignment horizontal="right"/>
    </xf>
    <xf numFmtId="49" fontId="5" fillId="0" borderId="8" xfId="43" applyNumberFormat="1" applyFont="1" applyBorder="1" applyAlignment="1">
      <alignment horizontal="center"/>
    </xf>
    <xf numFmtId="0" fontId="5" fillId="0" borderId="2" xfId="43" applyFont="1" applyBorder="1" applyAlignment="1">
      <alignment horizontal="left"/>
    </xf>
    <xf numFmtId="49" fontId="5" fillId="0" borderId="9" xfId="43" applyNumberFormat="1" applyFont="1" applyBorder="1" applyAlignment="1">
      <alignment horizontal="center"/>
    </xf>
    <xf numFmtId="49" fontId="7" fillId="0" borderId="9" xfId="43" applyNumberFormat="1" applyFont="1" applyBorder="1" applyAlignment="1">
      <alignment horizontal="center"/>
    </xf>
    <xf numFmtId="49" fontId="7" fillId="0" borderId="39" xfId="43" applyNumberFormat="1" applyFont="1" applyBorder="1" applyAlignment="1">
      <alignment horizontal="center"/>
    </xf>
    <xf numFmtId="0" fontId="7" fillId="0" borderId="1" xfId="43" applyFont="1" applyBorder="1" applyAlignment="1">
      <alignment horizontal="left"/>
    </xf>
    <xf numFmtId="3" fontId="7" fillId="31" borderId="1" xfId="43" applyNumberFormat="1" applyFont="1" applyFill="1" applyBorder="1" applyAlignment="1">
      <alignment horizontal="right"/>
    </xf>
    <xf numFmtId="3" fontId="7" fillId="31" borderId="24" xfId="43" applyNumberFormat="1" applyFont="1" applyFill="1" applyBorder="1" applyAlignment="1">
      <alignment horizontal="right"/>
    </xf>
    <xf numFmtId="3" fontId="5" fillId="33" borderId="85" xfId="0" applyNumberFormat="1" applyFont="1" applyFill="1" applyBorder="1" applyAlignment="1" applyProtection="1">
      <alignment horizontal="right" vertical="center" wrapText="1" shrinkToFit="1"/>
    </xf>
    <xf numFmtId="3" fontId="5" fillId="0" borderId="22" xfId="43" applyNumberFormat="1" applyFont="1" applyBorder="1"/>
    <xf numFmtId="0" fontId="5" fillId="0" borderId="0" xfId="43" applyFont="1"/>
    <xf numFmtId="0" fontId="5" fillId="0" borderId="1" xfId="43" applyFont="1" applyBorder="1"/>
    <xf numFmtId="3" fontId="5" fillId="0" borderId="1" xfId="43" applyNumberFormat="1" applyFont="1" applyBorder="1"/>
    <xf numFmtId="3" fontId="5" fillId="0" borderId="19" xfId="43" applyNumberFormat="1" applyFont="1" applyFill="1" applyBorder="1"/>
    <xf numFmtId="0" fontId="7" fillId="0" borderId="19" xfId="43" applyFont="1" applyBorder="1"/>
    <xf numFmtId="3" fontId="7" fillId="0" borderId="19" xfId="43" applyNumberFormat="1" applyFont="1" applyBorder="1"/>
    <xf numFmtId="0" fontId="5" fillId="0" borderId="19" xfId="43" applyFont="1" applyBorder="1"/>
    <xf numFmtId="0" fontId="7" fillId="0" borderId="20" xfId="43" applyFont="1" applyBorder="1"/>
    <xf numFmtId="0" fontId="5" fillId="34" borderId="39" xfId="43" applyFont="1" applyFill="1" applyBorder="1"/>
    <xf numFmtId="3" fontId="5" fillId="34" borderId="21" xfId="43" applyNumberFormat="1" applyFont="1" applyFill="1" applyBorder="1"/>
    <xf numFmtId="3" fontId="5" fillId="0" borderId="1" xfId="1" applyNumberFormat="1" applyFont="1" applyBorder="1" applyAlignment="1">
      <alignment horizontal="center" vertical="center" wrapText="1"/>
    </xf>
    <xf numFmtId="0" fontId="79" fillId="0" borderId="1" xfId="43" applyFont="1" applyFill="1" applyBorder="1" applyAlignment="1">
      <alignment horizontal="center" wrapText="1"/>
    </xf>
    <xf numFmtId="0" fontId="7" fillId="0" borderId="1" xfId="43" applyFont="1" applyFill="1" applyBorder="1" applyAlignment="1">
      <alignment horizontal="center" wrapText="1"/>
    </xf>
    <xf numFmtId="0" fontId="9" fillId="0" borderId="18" xfId="43" applyFont="1" applyFill="1" applyBorder="1" applyAlignment="1">
      <alignment vertical="center"/>
    </xf>
    <xf numFmtId="0" fontId="9" fillId="0" borderId="1" xfId="43" applyFont="1" applyBorder="1" applyAlignment="1">
      <alignment horizontal="left" wrapText="1"/>
    </xf>
    <xf numFmtId="49" fontId="9" fillId="0" borderId="1" xfId="43" applyNumberFormat="1" applyFont="1" applyFill="1" applyBorder="1" applyAlignment="1">
      <alignment horizontal="right" wrapText="1"/>
    </xf>
    <xf numFmtId="3" fontId="9" fillId="0" borderId="1" xfId="43" applyNumberFormat="1" applyFont="1" applyBorder="1"/>
    <xf numFmtId="49" fontId="9" fillId="0" borderId="1" xfId="43" applyNumberFormat="1" applyFont="1" applyBorder="1" applyAlignment="1">
      <alignment horizontal="right" wrapText="1"/>
    </xf>
    <xf numFmtId="0" fontId="9" fillId="0" borderId="1" xfId="43" applyFont="1" applyFill="1" applyBorder="1" applyAlignment="1">
      <alignment horizontal="left" wrapText="1"/>
    </xf>
    <xf numFmtId="0" fontId="9" fillId="0" borderId="1" xfId="43" applyFont="1" applyBorder="1"/>
    <xf numFmtId="0" fontId="10" fillId="0" borderId="1" xfId="43" applyFont="1" applyBorder="1" applyAlignment="1">
      <alignment horizontal="left" wrapText="1"/>
    </xf>
    <xf numFmtId="3" fontId="7" fillId="0" borderId="28" xfId="0" applyNumberFormat="1" applyFont="1" applyBorder="1"/>
    <xf numFmtId="3" fontId="7" fillId="0" borderId="60" xfId="0" applyNumberFormat="1" applyFont="1" applyBorder="1"/>
    <xf numFmtId="0" fontId="37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3" fontId="14" fillId="0" borderId="0" xfId="2" applyNumberFormat="1" applyFont="1" applyFill="1" applyBorder="1" applyAlignment="1">
      <alignment horizontal="center"/>
    </xf>
    <xf numFmtId="3" fontId="15" fillId="0" borderId="0" xfId="2" applyNumberFormat="1" applyFont="1" applyFill="1" applyBorder="1" applyAlignment="1" applyProtection="1">
      <alignment horizontal="left" vertical="center"/>
    </xf>
    <xf numFmtId="3" fontId="16" fillId="0" borderId="0" xfId="0" applyNumberFormat="1" applyFont="1" applyFill="1" applyBorder="1" applyAlignment="1" applyProtection="1">
      <alignment horizontal="right"/>
    </xf>
    <xf numFmtId="3" fontId="14" fillId="0" borderId="0" xfId="2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/>
    </xf>
    <xf numFmtId="0" fontId="4" fillId="0" borderId="15" xfId="42" applyFont="1" applyBorder="1" applyAlignment="1">
      <alignment horizontal="center"/>
    </xf>
    <xf numFmtId="0" fontId="4" fillId="0" borderId="62" xfId="42" applyFont="1" applyBorder="1" applyAlignment="1">
      <alignment horizontal="center"/>
    </xf>
    <xf numFmtId="0" fontId="4" fillId="0" borderId="16" xfId="42" applyFont="1" applyBorder="1" applyAlignment="1">
      <alignment horizontal="center"/>
    </xf>
    <xf numFmtId="0" fontId="4" fillId="0" borderId="17" xfId="42" applyFont="1" applyBorder="1" applyAlignment="1">
      <alignment horizontal="center"/>
    </xf>
    <xf numFmtId="0" fontId="4" fillId="0" borderId="59" xfId="42" applyFont="1" applyBorder="1" applyAlignment="1">
      <alignment horizontal="center"/>
    </xf>
    <xf numFmtId="0" fontId="4" fillId="0" borderId="51" xfId="42" applyFont="1" applyBorder="1" applyAlignment="1">
      <alignment horizontal="center"/>
    </xf>
    <xf numFmtId="0" fontId="4" fillId="0" borderId="60" xfId="42" applyFont="1" applyBorder="1" applyAlignment="1">
      <alignment horizontal="center"/>
    </xf>
    <xf numFmtId="0" fontId="24" fillId="0" borderId="0" xfId="50" applyFont="1" applyAlignment="1">
      <alignment horizontal="center" wrapText="1"/>
    </xf>
    <xf numFmtId="0" fontId="24" fillId="0" borderId="0" xfId="50" applyFont="1" applyAlignment="1">
      <alignment horizontal="center"/>
    </xf>
    <xf numFmtId="0" fontId="24" fillId="0" borderId="0" xfId="46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3" fontId="35" fillId="0" borderId="15" xfId="0" applyNumberFormat="1" applyFont="1" applyBorder="1" applyAlignment="1">
      <alignment horizontal="center" vertical="center" wrapText="1"/>
    </xf>
    <xf numFmtId="3" fontId="35" fillId="0" borderId="16" xfId="0" applyNumberFormat="1" applyFont="1" applyBorder="1" applyAlignment="1">
      <alignment horizontal="center" vertical="center" wrapText="1"/>
    </xf>
    <xf numFmtId="3" fontId="35" fillId="0" borderId="17" xfId="0" applyNumberFormat="1" applyFont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left" vertical="center" wrapText="1"/>
    </xf>
    <xf numFmtId="0" fontId="6" fillId="0" borderId="19" xfId="1" applyFont="1" applyFill="1" applyBorder="1" applyAlignment="1">
      <alignment horizontal="left" vertical="center" wrapText="1"/>
    </xf>
    <xf numFmtId="3" fontId="35" fillId="0" borderId="47" xfId="0" applyNumberFormat="1" applyFont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left" vertical="center" wrapText="1"/>
    </xf>
    <xf numFmtId="0" fontId="5" fillId="0" borderId="18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7" fillId="0" borderId="25" xfId="1" applyFont="1" applyFill="1" applyBorder="1" applyAlignment="1">
      <alignment horizontal="left" vertical="center" wrapText="1"/>
    </xf>
    <xf numFmtId="0" fontId="7" fillId="0" borderId="26" xfId="1" applyFont="1" applyFill="1" applyBorder="1" applyAlignment="1">
      <alignment horizontal="left" vertical="center" wrapText="1"/>
    </xf>
    <xf numFmtId="3" fontId="35" fillId="0" borderId="0" xfId="0" applyNumberFormat="1" applyFont="1" applyBorder="1" applyAlignment="1">
      <alignment horizontal="center"/>
    </xf>
    <xf numFmtId="0" fontId="6" fillId="0" borderId="59" xfId="1" applyFont="1" applyFill="1" applyBorder="1" applyAlignment="1">
      <alignment horizontal="center" vertical="center" wrapText="1"/>
    </xf>
    <xf numFmtId="0" fontId="6" fillId="0" borderId="52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3" fontId="35" fillId="0" borderId="12" xfId="0" applyNumberFormat="1" applyFont="1" applyBorder="1" applyAlignment="1">
      <alignment horizontal="center" vertical="center" wrapText="1"/>
    </xf>
    <xf numFmtId="3" fontId="35" fillId="0" borderId="13" xfId="0" applyNumberFormat="1" applyFont="1" applyBorder="1" applyAlignment="1">
      <alignment horizontal="center" vertical="center" wrapText="1"/>
    </xf>
    <xf numFmtId="3" fontId="35" fillId="0" borderId="14" xfId="0" applyNumberFormat="1" applyFont="1" applyBorder="1" applyAlignment="1">
      <alignment horizontal="center" vertical="center" wrapText="1"/>
    </xf>
    <xf numFmtId="3" fontId="35" fillId="0" borderId="62" xfId="0" applyNumberFormat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8" xfId="1" applyFont="1" applyFill="1" applyBorder="1" applyAlignment="1">
      <alignment horizontal="left" vertical="center" wrapText="1"/>
    </xf>
    <xf numFmtId="3" fontId="35" fillId="0" borderId="6" xfId="0" applyNumberFormat="1" applyFont="1" applyBorder="1" applyAlignment="1">
      <alignment horizontal="right"/>
    </xf>
    <xf numFmtId="3" fontId="35" fillId="0" borderId="3" xfId="0" applyNumberFormat="1" applyFont="1" applyFill="1" applyBorder="1" applyAlignment="1">
      <alignment horizontal="center" vertical="center"/>
    </xf>
    <xf numFmtId="3" fontId="35" fillId="0" borderId="4" xfId="0" applyNumberFormat="1" applyFont="1" applyFill="1" applyBorder="1" applyAlignment="1">
      <alignment horizontal="center" vertical="center"/>
    </xf>
    <xf numFmtId="3" fontId="35" fillId="0" borderId="8" xfId="0" applyNumberFormat="1" applyFont="1" applyFill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5" fillId="0" borderId="6" xfId="0" applyFont="1" applyBorder="1" applyAlignment="1">
      <alignment horizontal="right"/>
    </xf>
    <xf numFmtId="49" fontId="35" fillId="0" borderId="1" xfId="0" applyNumberFormat="1" applyFont="1" applyFill="1" applyBorder="1" applyAlignment="1">
      <alignment horizontal="center" vertical="center" wrapText="1"/>
    </xf>
    <xf numFmtId="49" fontId="35" fillId="0" borderId="3" xfId="0" applyNumberFormat="1" applyFont="1" applyBorder="1" applyAlignment="1">
      <alignment horizontal="center" vertical="center" wrapText="1"/>
    </xf>
    <xf numFmtId="49" fontId="35" fillId="0" borderId="8" xfId="0" applyNumberFormat="1" applyFont="1" applyBorder="1" applyAlignment="1">
      <alignment horizontal="center" vertical="center" wrapText="1"/>
    </xf>
    <xf numFmtId="49" fontId="34" fillId="0" borderId="3" xfId="0" applyNumberFormat="1" applyFont="1" applyBorder="1" applyAlignment="1">
      <alignment horizontal="center" vertical="center"/>
    </xf>
    <xf numFmtId="49" fontId="34" fillId="0" borderId="8" xfId="0" applyNumberFormat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49" fontId="35" fillId="0" borderId="3" xfId="0" applyNumberFormat="1" applyFont="1" applyBorder="1" applyAlignment="1">
      <alignment horizontal="center" vertical="center"/>
    </xf>
    <xf numFmtId="49" fontId="35" fillId="0" borderId="8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49" fontId="34" fillId="0" borderId="27" xfId="0" applyNumberFormat="1" applyFont="1" applyBorder="1" applyAlignment="1">
      <alignment horizontal="center"/>
    </xf>
    <xf numFmtId="49" fontId="34" fillId="0" borderId="58" xfId="0" applyNumberFormat="1" applyFont="1" applyBorder="1" applyAlignment="1">
      <alignment horizontal="center"/>
    </xf>
    <xf numFmtId="49" fontId="35" fillId="0" borderId="1" xfId="0" applyNumberFormat="1" applyFont="1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49" fontId="35" fillId="0" borderId="3" xfId="0" applyNumberFormat="1" applyFont="1" applyFill="1" applyBorder="1" applyAlignment="1">
      <alignment horizontal="center" vertical="center" wrapText="1"/>
    </xf>
    <xf numFmtId="49" fontId="35" fillId="0" borderId="4" xfId="0" applyNumberFormat="1" applyFont="1" applyFill="1" applyBorder="1" applyAlignment="1">
      <alignment horizontal="center" vertical="center" wrapText="1"/>
    </xf>
    <xf numFmtId="49" fontId="35" fillId="0" borderId="8" xfId="0" applyNumberFormat="1" applyFont="1" applyFill="1" applyBorder="1" applyAlignment="1">
      <alignment horizontal="center" vertical="center" wrapText="1"/>
    </xf>
    <xf numFmtId="49" fontId="35" fillId="0" borderId="4" xfId="0" applyNumberFormat="1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7" fillId="0" borderId="3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3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 indent="5"/>
    </xf>
    <xf numFmtId="0" fontId="9" fillId="0" borderId="8" xfId="0" applyFont="1" applyFill="1" applyBorder="1" applyAlignment="1">
      <alignment horizontal="left" vertical="center" wrapText="1" indent="5"/>
    </xf>
    <xf numFmtId="0" fontId="5" fillId="0" borderId="1" xfId="0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36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4" fillId="0" borderId="3" xfId="0" applyFont="1" applyBorder="1" applyAlignment="1"/>
    <xf numFmtId="0" fontId="34" fillId="0" borderId="8" xfId="0" applyFont="1" applyBorder="1" applyAlignment="1"/>
    <xf numFmtId="0" fontId="34" fillId="0" borderId="3" xfId="0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8" xfId="0" applyFont="1" applyBorder="1" applyAlignment="1">
      <alignment horizontal="left"/>
    </xf>
    <xf numFmtId="0" fontId="35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3" fontId="35" fillId="0" borderId="1" xfId="0" applyNumberFormat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left" vertical="center"/>
    </xf>
    <xf numFmtId="0" fontId="4" fillId="0" borderId="4" xfId="1" applyFont="1" applyFill="1" applyBorder="1" applyAlignment="1">
      <alignment horizontal="left" vertical="center"/>
    </xf>
    <xf numFmtId="0" fontId="4" fillId="0" borderId="8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0" fontId="6" fillId="0" borderId="8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61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right"/>
    </xf>
    <xf numFmtId="0" fontId="41" fillId="0" borderId="6" xfId="0" applyFont="1" applyBorder="1" applyAlignment="1">
      <alignment horizontal="center"/>
    </xf>
    <xf numFmtId="49" fontId="20" fillId="0" borderId="15" xfId="0" applyNumberFormat="1" applyFont="1" applyFill="1" applyBorder="1" applyAlignment="1">
      <alignment horizontal="center" vertical="center"/>
    </xf>
    <xf numFmtId="49" fontId="20" fillId="0" borderId="18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left" vertical="center" wrapText="1" indent="2"/>
    </xf>
    <xf numFmtId="3" fontId="17" fillId="0" borderId="14" xfId="0" applyNumberFormat="1" applyFont="1" applyFill="1" applyBorder="1" applyAlignment="1">
      <alignment horizontal="left" vertical="center" wrapText="1" indent="2"/>
    </xf>
    <xf numFmtId="3" fontId="12" fillId="0" borderId="0" xfId="0" applyNumberFormat="1" applyFont="1" applyFill="1" applyAlignment="1">
      <alignment horizontal="right" vertical="center" wrapText="1"/>
    </xf>
    <xf numFmtId="3" fontId="0" fillId="0" borderId="0" xfId="0" applyNumberFormat="1" applyFill="1" applyAlignment="1">
      <alignment horizontal="center" vertical="center" wrapText="1"/>
    </xf>
    <xf numFmtId="3" fontId="26" fillId="0" borderId="40" xfId="0" applyNumberFormat="1" applyFont="1" applyFill="1" applyBorder="1" applyAlignment="1">
      <alignment horizontal="center" vertical="center" wrapText="1"/>
    </xf>
    <xf numFmtId="3" fontId="26" fillId="0" borderId="33" xfId="0" applyNumberFormat="1" applyFont="1" applyFill="1" applyBorder="1" applyAlignment="1">
      <alignment horizontal="center" vertical="center" wrapText="1"/>
    </xf>
    <xf numFmtId="3" fontId="26" fillId="0" borderId="60" xfId="0" applyNumberFormat="1" applyFont="1" applyFill="1" applyBorder="1" applyAlignment="1">
      <alignment horizontal="center" vertical="center"/>
    </xf>
    <xf numFmtId="3" fontId="26" fillId="0" borderId="54" xfId="0" applyNumberFormat="1" applyFont="1" applyFill="1" applyBorder="1" applyAlignment="1">
      <alignment horizontal="center" vertical="center"/>
    </xf>
    <xf numFmtId="3" fontId="26" fillId="0" borderId="33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/>
    </xf>
    <xf numFmtId="3" fontId="26" fillId="0" borderId="44" xfId="0" applyNumberFormat="1" applyFont="1" applyFill="1" applyBorder="1" applyAlignment="1">
      <alignment horizontal="center" vertical="center"/>
    </xf>
    <xf numFmtId="3" fontId="26" fillId="0" borderId="40" xfId="0" applyNumberFormat="1" applyFont="1" applyFill="1" applyBorder="1" applyAlignment="1">
      <alignment horizontal="center" vertical="center"/>
    </xf>
    <xf numFmtId="3" fontId="5" fillId="0" borderId="1" xfId="3" applyNumberFormat="1" applyFont="1" applyFill="1" applyBorder="1" applyAlignment="1" applyProtection="1">
      <alignment horizontal="left" vertical="center" indent="1"/>
    </xf>
    <xf numFmtId="3" fontId="5" fillId="0" borderId="19" xfId="3" applyNumberFormat="1" applyFont="1" applyFill="1" applyBorder="1" applyAlignment="1" applyProtection="1">
      <alignment horizontal="left" vertical="center" indent="1"/>
    </xf>
    <xf numFmtId="3" fontId="5" fillId="0" borderId="0" xfId="3" applyNumberFormat="1" applyFont="1" applyFill="1" applyBorder="1" applyAlignment="1" applyProtection="1">
      <alignment horizontal="left" vertical="center" indent="1"/>
    </xf>
    <xf numFmtId="0" fontId="79" fillId="0" borderId="2" xfId="43" applyFont="1" applyBorder="1" applyAlignment="1">
      <alignment horizontal="center" vertical="center" wrapText="1"/>
    </xf>
    <xf numFmtId="0" fontId="79" fillId="0" borderId="5" xfId="43" applyFont="1" applyBorder="1" applyAlignment="1">
      <alignment horizontal="center" vertical="center" wrapText="1"/>
    </xf>
    <xf numFmtId="0" fontId="79" fillId="0" borderId="2" xfId="43" applyFont="1" applyBorder="1" applyAlignment="1">
      <alignment horizontal="center" vertical="center"/>
    </xf>
    <xf numFmtId="0" fontId="79" fillId="0" borderId="5" xfId="43" applyFont="1" applyBorder="1" applyAlignment="1">
      <alignment horizontal="center" vertical="center"/>
    </xf>
    <xf numFmtId="0" fontId="7" fillId="0" borderId="5" xfId="44" applyFont="1" applyBorder="1" applyAlignment="1">
      <alignment horizontal="center" vertical="center" wrapText="1"/>
    </xf>
    <xf numFmtId="0" fontId="78" fillId="31" borderId="80" xfId="43" applyFont="1" applyFill="1" applyBorder="1" applyAlignment="1">
      <alignment horizontal="center" vertical="center" wrapText="1"/>
    </xf>
    <xf numFmtId="0" fontId="78" fillId="31" borderId="79" xfId="43" applyFont="1" applyFill="1" applyBorder="1" applyAlignment="1">
      <alignment horizontal="center" vertical="center" wrapText="1"/>
    </xf>
    <xf numFmtId="0" fontId="78" fillId="31" borderId="30" xfId="43" applyFont="1" applyFill="1" applyBorder="1" applyAlignment="1">
      <alignment horizontal="center" vertical="center" wrapText="1"/>
    </xf>
    <xf numFmtId="0" fontId="76" fillId="0" borderId="5" xfId="0" applyFont="1" applyBorder="1" applyAlignment="1">
      <alignment horizontal="center" vertical="center" wrapText="1"/>
    </xf>
    <xf numFmtId="0" fontId="78" fillId="0" borderId="82" xfId="43" applyFont="1" applyBorder="1" applyAlignment="1">
      <alignment horizontal="center" vertical="center"/>
    </xf>
    <xf numFmtId="0" fontId="78" fillId="0" borderId="42" xfId="43" applyFont="1" applyBorder="1" applyAlignment="1">
      <alignment horizontal="center" vertical="center"/>
    </xf>
    <xf numFmtId="0" fontId="76" fillId="0" borderId="81" xfId="0" applyFont="1" applyBorder="1" applyAlignment="1">
      <alignment horizontal="center" vertical="center"/>
    </xf>
    <xf numFmtId="0" fontId="78" fillId="31" borderId="78" xfId="43" applyFont="1" applyFill="1" applyBorder="1" applyAlignment="1">
      <alignment horizontal="center" vertical="center" wrapText="1"/>
    </xf>
    <xf numFmtId="0" fontId="78" fillId="31" borderId="7" xfId="43" applyFont="1" applyFill="1" applyBorder="1" applyAlignment="1">
      <alignment horizontal="center" vertical="center" wrapText="1"/>
    </xf>
    <xf numFmtId="0" fontId="78" fillId="31" borderId="5" xfId="43" applyFont="1" applyFill="1" applyBorder="1" applyAlignment="1">
      <alignment horizontal="center" vertical="center" wrapText="1"/>
    </xf>
    <xf numFmtId="0" fontId="78" fillId="0" borderId="47" xfId="43" applyFont="1" applyBorder="1" applyAlignment="1">
      <alignment horizontal="center" vertical="center"/>
    </xf>
    <xf numFmtId="0" fontId="78" fillId="0" borderId="51" xfId="43" applyFont="1" applyBorder="1" applyAlignment="1">
      <alignment horizontal="center" vertical="center"/>
    </xf>
    <xf numFmtId="0" fontId="78" fillId="0" borderId="62" xfId="43" applyFont="1" applyBorder="1" applyAlignment="1">
      <alignment horizontal="center" vertical="center"/>
    </xf>
    <xf numFmtId="0" fontId="7" fillId="0" borderId="15" xfId="43" applyFont="1" applyBorder="1" applyAlignment="1">
      <alignment vertical="center"/>
    </xf>
    <xf numFmtId="0" fontId="7" fillId="0" borderId="18" xfId="43" applyFont="1" applyBorder="1" applyAlignment="1">
      <alignment vertical="center"/>
    </xf>
    <xf numFmtId="0" fontId="78" fillId="0" borderId="16" xfId="43" applyFont="1" applyBorder="1" applyAlignment="1">
      <alignment horizontal="center" vertical="center" wrapText="1"/>
    </xf>
    <xf numFmtId="0" fontId="79" fillId="0" borderId="1" xfId="43" applyFont="1" applyBorder="1" applyAlignment="1">
      <alignment horizontal="center" vertical="center" wrapText="1"/>
    </xf>
    <xf numFmtId="0" fontId="78" fillId="0" borderId="78" xfId="43" applyFont="1" applyBorder="1" applyAlignment="1">
      <alignment horizontal="center" vertical="center" wrapText="1"/>
    </xf>
    <xf numFmtId="0" fontId="78" fillId="0" borderId="7" xfId="43" applyFont="1" applyBorder="1" applyAlignment="1">
      <alignment horizontal="center" vertical="center" wrapText="1"/>
    </xf>
    <xf numFmtId="0" fontId="78" fillId="0" borderId="5" xfId="43" applyFont="1" applyBorder="1" applyAlignment="1">
      <alignment horizontal="center" vertical="center" wrapText="1"/>
    </xf>
    <xf numFmtId="0" fontId="7" fillId="0" borderId="1" xfId="44" applyFont="1" applyBorder="1" applyAlignment="1">
      <alignment horizontal="center" vertical="center" wrapText="1"/>
    </xf>
    <xf numFmtId="0" fontId="78" fillId="32" borderId="80" xfId="43" applyFont="1" applyFill="1" applyBorder="1" applyAlignment="1">
      <alignment horizontal="center" vertical="center" wrapText="1"/>
    </xf>
    <xf numFmtId="0" fontId="78" fillId="32" borderId="79" xfId="43" applyFont="1" applyFill="1" applyBorder="1" applyAlignment="1">
      <alignment horizontal="center" vertical="center" wrapText="1"/>
    </xf>
    <xf numFmtId="0" fontId="78" fillId="32" borderId="83" xfId="43" applyFont="1" applyFill="1" applyBorder="1" applyAlignment="1">
      <alignment horizontal="center" vertical="center" wrapText="1"/>
    </xf>
    <xf numFmtId="0" fontId="79" fillId="0" borderId="3" xfId="43" applyFont="1" applyBorder="1" applyAlignment="1">
      <alignment horizontal="center" vertical="center" wrapText="1"/>
    </xf>
    <xf numFmtId="0" fontId="79" fillId="0" borderId="4" xfId="43" applyFont="1" applyBorder="1" applyAlignment="1">
      <alignment horizontal="center" vertical="center" wrapText="1"/>
    </xf>
    <xf numFmtId="0" fontId="79" fillId="0" borderId="8" xfId="43" applyFont="1" applyBorder="1" applyAlignment="1">
      <alignment horizontal="center" vertical="center" wrapText="1"/>
    </xf>
    <xf numFmtId="0" fontId="7" fillId="0" borderId="8" xfId="44" applyFont="1" applyBorder="1" applyAlignment="1">
      <alignment horizontal="center" vertical="center" wrapText="1"/>
    </xf>
    <xf numFmtId="0" fontId="7" fillId="0" borderId="7" xfId="44" applyFont="1" applyBorder="1" applyAlignment="1">
      <alignment horizontal="center" vertical="center" wrapText="1"/>
    </xf>
    <xf numFmtId="0" fontId="24" fillId="0" borderId="0" xfId="43" applyFont="1" applyAlignment="1">
      <alignment horizontal="center"/>
    </xf>
    <xf numFmtId="0" fontId="78" fillId="31" borderId="82" xfId="43" applyFont="1" applyFill="1" applyBorder="1" applyAlignment="1">
      <alignment horizontal="center" vertical="center" wrapText="1"/>
    </xf>
    <xf numFmtId="0" fontId="78" fillId="31" borderId="84" xfId="43" applyFont="1" applyFill="1" applyBorder="1" applyAlignment="1">
      <alignment horizontal="center" vertical="center" wrapText="1"/>
    </xf>
    <xf numFmtId="0" fontId="78" fillId="31" borderId="35" xfId="43" applyFont="1" applyFill="1" applyBorder="1" applyAlignment="1">
      <alignment horizontal="center" vertical="center" wrapText="1"/>
    </xf>
    <xf numFmtId="0" fontId="79" fillId="0" borderId="2" xfId="43" applyFont="1" applyBorder="1" applyAlignment="1">
      <alignment vertical="center" wrapText="1"/>
    </xf>
    <xf numFmtId="0" fontId="79" fillId="0" borderId="5" xfId="43" applyFont="1" applyBorder="1" applyAlignment="1">
      <alignment vertical="center" wrapText="1"/>
    </xf>
    <xf numFmtId="0" fontId="7" fillId="0" borderId="62" xfId="43" applyFont="1" applyBorder="1" applyAlignment="1">
      <alignment vertical="center"/>
    </xf>
    <xf numFmtId="0" fontId="7" fillId="0" borderId="8" xfId="43" applyFont="1" applyBorder="1" applyAlignment="1">
      <alignment vertical="center"/>
    </xf>
    <xf numFmtId="0" fontId="78" fillId="0" borderId="87" xfId="43" applyFont="1" applyBorder="1" applyAlignment="1">
      <alignment horizontal="center" vertical="center" wrapText="1"/>
    </xf>
    <xf numFmtId="0" fontId="78" fillId="0" borderId="26" xfId="43" applyFont="1" applyBorder="1" applyAlignment="1">
      <alignment horizontal="center" vertical="center" wrapText="1"/>
    </xf>
    <xf numFmtId="0" fontId="78" fillId="0" borderId="86" xfId="43" applyFont="1" applyBorder="1" applyAlignment="1">
      <alignment horizontal="center" vertical="center" wrapText="1"/>
    </xf>
    <xf numFmtId="0" fontId="79" fillId="0" borderId="2" xfId="44" applyFont="1" applyBorder="1" applyAlignment="1">
      <alignment horizontal="center" vertical="center" wrapText="1"/>
    </xf>
    <xf numFmtId="0" fontId="79" fillId="0" borderId="5" xfId="44" applyFont="1" applyBorder="1" applyAlignment="1">
      <alignment horizontal="center" vertical="center" wrapText="1"/>
    </xf>
    <xf numFmtId="0" fontId="77" fillId="0" borderId="2" xfId="44" applyFont="1" applyBorder="1" applyAlignment="1">
      <alignment horizontal="center" vertical="center" wrapText="1"/>
    </xf>
    <xf numFmtId="0" fontId="77" fillId="0" borderId="5" xfId="44" applyFont="1" applyBorder="1" applyAlignment="1">
      <alignment horizontal="center" vertical="center" wrapText="1"/>
    </xf>
    <xf numFmtId="0" fontId="7" fillId="0" borderId="51" xfId="44" applyFont="1" applyBorder="1" applyAlignment="1">
      <alignment horizontal="center" vertical="center"/>
    </xf>
    <xf numFmtId="0" fontId="7" fillId="0" borderId="62" xfId="44" applyFont="1" applyBorder="1" applyAlignment="1">
      <alignment horizontal="center" vertical="center"/>
    </xf>
    <xf numFmtId="0" fontId="78" fillId="0" borderId="17" xfId="43" applyFont="1" applyFill="1" applyBorder="1" applyAlignment="1">
      <alignment horizontal="center" vertical="center" wrapText="1"/>
    </xf>
    <xf numFmtId="0" fontId="78" fillId="0" borderId="19" xfId="43" applyFont="1" applyFill="1" applyBorder="1" applyAlignment="1">
      <alignment horizontal="center" vertical="center" wrapText="1"/>
    </xf>
    <xf numFmtId="0" fontId="78" fillId="0" borderId="16" xfId="43" applyFont="1" applyBorder="1" applyAlignment="1">
      <alignment horizontal="center" vertical="center"/>
    </xf>
    <xf numFmtId="0" fontId="78" fillId="0" borderId="16" xfId="43" applyFont="1" applyFill="1" applyBorder="1" applyAlignment="1">
      <alignment horizontal="center" vertical="center" wrapText="1"/>
    </xf>
    <xf numFmtId="0" fontId="78" fillId="0" borderId="1" xfId="43" applyFont="1" applyFill="1" applyBorder="1" applyAlignment="1">
      <alignment horizontal="center" vertical="center" wrapText="1"/>
    </xf>
    <xf numFmtId="0" fontId="76" fillId="0" borderId="8" xfId="0" applyFont="1" applyBorder="1" applyAlignment="1">
      <alignment horizontal="center" vertical="center" wrapText="1"/>
    </xf>
    <xf numFmtId="0" fontId="79" fillId="0" borderId="2" xfId="43" applyFont="1" applyFill="1" applyBorder="1" applyAlignment="1">
      <alignment horizontal="center" vertical="center" wrapText="1"/>
    </xf>
    <xf numFmtId="0" fontId="79" fillId="0" borderId="5" xfId="43" applyFont="1" applyFill="1" applyBorder="1" applyAlignment="1">
      <alignment horizontal="center" vertical="center" wrapText="1"/>
    </xf>
  </cellXfs>
  <cellStyles count="99">
    <cellStyle name="20% - 1. jelölőszín 2" xfId="4"/>
    <cellStyle name="20% - 2. jelölőszín 2" xfId="5"/>
    <cellStyle name="20% - 3. jelölőszín 2" xfId="6"/>
    <cellStyle name="20% - 4. jelölőszín 2" xfId="7"/>
    <cellStyle name="20% - 5. jelölőszín 2" xfId="8"/>
    <cellStyle name="20% - 6. jelölőszín 2" xfId="9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% - 1. jelölőszín 2" xfId="10"/>
    <cellStyle name="40% - 2. jelölőszín 2" xfId="11"/>
    <cellStyle name="40% - 3. jelölőszín 2" xfId="12"/>
    <cellStyle name="40% - 4. jelölőszín 2" xfId="13"/>
    <cellStyle name="40% - 5. jelölőszín 2" xfId="14"/>
    <cellStyle name="40% - 6. jelölőszín 2" xfId="15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60% - 1. jelölőszín 2" xfId="16"/>
    <cellStyle name="60% - 2. jelölőszín 2" xfId="17"/>
    <cellStyle name="60% - 3. jelölőszín 2" xfId="18"/>
    <cellStyle name="60% - 4. jelölőszín 2" xfId="19"/>
    <cellStyle name="60% - 5. jelölőszín 2" xfId="20"/>
    <cellStyle name="60% - 6. jelölőszín 2" xfId="21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Accent1" xfId="75"/>
    <cellStyle name="Accent2" xfId="76"/>
    <cellStyle name="Accent3" xfId="77"/>
    <cellStyle name="Accent4" xfId="78"/>
    <cellStyle name="Accent5" xfId="79"/>
    <cellStyle name="Accent6" xfId="80"/>
    <cellStyle name="Bad" xfId="81"/>
    <cellStyle name="Bevitel 2" xfId="22"/>
    <cellStyle name="Calculation" xfId="82"/>
    <cellStyle name="Check Cell" xfId="83"/>
    <cellStyle name="Cím 2" xfId="23"/>
    <cellStyle name="Címsor 1 2" xfId="24"/>
    <cellStyle name="Címsor 2 2" xfId="25"/>
    <cellStyle name="Címsor 3 2" xfId="26"/>
    <cellStyle name="Címsor 4 2" xfId="27"/>
    <cellStyle name="Ellenőrzőcella 2" xfId="28"/>
    <cellStyle name="Explanatory Text" xfId="84"/>
    <cellStyle name="Ezres" xfId="98" builtinId="3"/>
    <cellStyle name="Ezres 2" xfId="56"/>
    <cellStyle name="Figyelmeztetés 2" xfId="29"/>
    <cellStyle name="Good" xfId="85"/>
    <cellStyle name="Heading 1" xfId="86"/>
    <cellStyle name="Heading 2" xfId="87"/>
    <cellStyle name="Heading 3" xfId="88"/>
    <cellStyle name="Heading 4" xfId="89"/>
    <cellStyle name="Hivatkozott cella 2" xfId="30"/>
    <cellStyle name="Input" xfId="90"/>
    <cellStyle name="Jegyzet 2" xfId="31"/>
    <cellStyle name="Jelölőszín (1) 2" xfId="32"/>
    <cellStyle name="Jelölőszín (2) 2" xfId="33"/>
    <cellStyle name="Jelölőszín (3) 2" xfId="34"/>
    <cellStyle name="Jelölőszín (4) 2" xfId="35"/>
    <cellStyle name="Jelölőszín (5) 2" xfId="36"/>
    <cellStyle name="Jelölőszín (6) 2" xfId="37"/>
    <cellStyle name="Jó 2" xfId="38"/>
    <cellStyle name="Kimenet 2" xfId="39"/>
    <cellStyle name="Linked Cell" xfId="91"/>
    <cellStyle name="Magyarázó szöveg 2" xfId="40"/>
    <cellStyle name="Neutral" xfId="92"/>
    <cellStyle name="Normál" xfId="0" builtinId="0"/>
    <cellStyle name="Normál 2" xfId="1"/>
    <cellStyle name="Normál 2 2" xfId="41"/>
    <cellStyle name="Normál 2_TÁJÉKOZTATÓ _TÁBLÁK" xfId="42"/>
    <cellStyle name="Normál 3" xfId="43"/>
    <cellStyle name="Normál 4" xfId="44"/>
    <cellStyle name="Normál 4 2" xfId="45"/>
    <cellStyle name="Normál 5" xfId="46"/>
    <cellStyle name="Normál 5 2" xfId="47"/>
    <cellStyle name="Normál 5 3" xfId="48"/>
    <cellStyle name="Normal_KARSZJ3" xfId="49"/>
    <cellStyle name="Normál_KVRENMUNKA" xfId="2"/>
    <cellStyle name="Normál_SEGEDLETEK" xfId="3"/>
    <cellStyle name="Normál_TÁJÉKOZTATÓ _TÁBLÁK" xfId="50"/>
    <cellStyle name="Note" xfId="93"/>
    <cellStyle name="Output" xfId="94"/>
    <cellStyle name="Összesen 2" xfId="51"/>
    <cellStyle name="Rossz 2" xfId="52"/>
    <cellStyle name="Semleges 2" xfId="53"/>
    <cellStyle name="Számítás 2" xfId="54"/>
    <cellStyle name="Százalék 2" xfId="55"/>
    <cellStyle name="Title" xfId="95"/>
    <cellStyle name="Total" xfId="96"/>
    <cellStyle name="Warning Text" xfId="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23</xdr:row>
      <xdr:rowOff>0</xdr:rowOff>
    </xdr:to>
    <xdr:sp macro="" textlink="">
      <xdr:nvSpPr>
        <xdr:cNvPr id="57349" name="Line 2"/>
        <xdr:cNvSpPr>
          <a:spLocks noChangeShapeType="1"/>
        </xdr:cNvSpPr>
      </xdr:nvSpPr>
      <xdr:spPr bwMode="auto">
        <a:xfrm flipV="1">
          <a:off x="1257300" y="4943475"/>
          <a:ext cx="474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6/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asar\k&#246;z&#246;s\Users\cora\AppData\Local\Microsoft\Messenger\irodavezeto@rkt.hu\Sharing%20Folders\csermenyih@freemail.hu\Normat&#237;va\2008\Szent%20L&#225;szl&#243;%20V&#246;lgye%20T&#246;bbc&#233;l&#250;%20Kist&#233;rs&#233;gi%20T&#225;rsul&#225;s,700107,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7/normat&#237;vafelm&#233;r&#233;s200611h&#243;/4002_kit&#246;lt&#246;tt1204(V&#201;GLEGE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elhaszn&#225;l&#243;/Local%20Settings/Temporary%20Internet%20Files/Content.IE5/OPQZKPAJ/m&#243;dos&#237;t&#225;s_II._nagyt&#225;bl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elhaszn&#225;l&#243;/Dokumentumok/2012/K&#246;lts&#233;gvet&#233;s%20%20m&#243;dos&#237;t&#225;s/M&#243;dos&#237;t&#225;s%20_12_30/m&#243;dos&#237;t&#225;s%202012_12_3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7-2008)"/>
      <sheetName val="2.2.1. (TKT fennt.2008-2009)"/>
      <sheetName val="2.2.2.-2.3. feladatok"/>
      <sheetName val="szakszolgálati adatok"/>
      <sheetName val="2.4. feladat-szoc. étkeztetés"/>
      <sheetName val="2.4. feladat"/>
      <sheetName val="2.5.-2.8. feladatok"/>
      <sheetName val="info"/>
    </sheetNames>
    <sheetDataSet>
      <sheetData sheetId="0" refreshError="1">
        <row r="34">
          <cell r="BT34" t="e">
            <v>#N/A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e">
            <v>#N/A</v>
          </cell>
        </row>
        <row r="44">
          <cell r="BT44" t="e">
            <v>#N/A</v>
          </cell>
        </row>
        <row r="45">
          <cell r="BT45" t="e">
            <v>#N/A</v>
          </cell>
        </row>
        <row r="46">
          <cell r="BT46" t="e">
            <v>#N/A</v>
          </cell>
        </row>
        <row r="47">
          <cell r="BT47" t="e">
            <v>#N/A</v>
          </cell>
        </row>
        <row r="48">
          <cell r="BT48" t="str">
            <v>Ács</v>
          </cell>
        </row>
        <row r="49">
          <cell r="BT49" t="e">
            <v>#N/A</v>
          </cell>
        </row>
        <row r="50">
          <cell r="BT50" t="str">
            <v>Acsád</v>
          </cell>
        </row>
        <row r="51">
          <cell r="BT51" t="e">
            <v>#N/A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e">
            <v>#N/A</v>
          </cell>
        </row>
        <row r="55">
          <cell r="BT55" t="e">
            <v>#N/A</v>
          </cell>
        </row>
        <row r="56">
          <cell r="BT56" t="str">
            <v>Adony</v>
          </cell>
        </row>
        <row r="57">
          <cell r="BT57" t="e">
            <v>#N/A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e">
            <v>#N/A</v>
          </cell>
        </row>
        <row r="61">
          <cell r="BT61" t="e">
            <v>#N/A</v>
          </cell>
        </row>
        <row r="62">
          <cell r="BT62" t="e">
            <v>#N/A</v>
          </cell>
        </row>
        <row r="63">
          <cell r="BT63" t="e">
            <v>#N/A</v>
          </cell>
        </row>
        <row r="64">
          <cell r="BT64" t="e">
            <v>#N/A</v>
          </cell>
        </row>
        <row r="65">
          <cell r="BT65" t="str">
            <v>Ajka</v>
          </cell>
        </row>
        <row r="66">
          <cell r="BT66" t="e">
            <v>#N/A</v>
          </cell>
        </row>
        <row r="67">
          <cell r="BT67" t="e">
            <v>#N/A</v>
          </cell>
        </row>
        <row r="68">
          <cell r="BT68" t="e">
            <v>#N/A</v>
          </cell>
        </row>
        <row r="69">
          <cell r="BT69" t="e">
            <v>#N/A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e">
            <v>#N/A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e">
            <v>#N/A</v>
          </cell>
        </row>
        <row r="81">
          <cell r="BT81" t="e">
            <v>#N/A</v>
          </cell>
        </row>
        <row r="82">
          <cell r="BT82" t="e">
            <v>#N/A</v>
          </cell>
        </row>
        <row r="83">
          <cell r="BT83" t="e">
            <v>#N/A</v>
          </cell>
        </row>
        <row r="84">
          <cell r="BT84" t="e">
            <v>#N/A</v>
          </cell>
        </row>
        <row r="85">
          <cell r="BT85" t="e">
            <v>#N/A</v>
          </cell>
        </row>
        <row r="86">
          <cell r="BT86" t="e">
            <v>#N/A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e">
            <v>#N/A</v>
          </cell>
        </row>
        <row r="90">
          <cell r="BT90" t="str">
            <v>Alsónyék</v>
          </cell>
        </row>
        <row r="91">
          <cell r="BT91" t="e">
            <v>#N/A</v>
          </cell>
        </row>
        <row r="92">
          <cell r="BT92" t="str">
            <v>Szücs Attila Gábor</v>
          </cell>
        </row>
        <row r="93">
          <cell r="BT93" t="str">
            <v>Alsópetény</v>
          </cell>
        </row>
        <row r="94">
          <cell r="BT94" t="str">
            <v>Szent István u. 8.</v>
          </cell>
        </row>
        <row r="95">
          <cell r="BT95" t="e">
            <v>#N/A</v>
          </cell>
        </row>
        <row r="96">
          <cell r="BT96" t="str">
            <v>500_1000</v>
          </cell>
        </row>
        <row r="97">
          <cell r="BT97" t="e">
            <v>#N/A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e">
            <v>#N/A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e">
            <v>#N/A</v>
          </cell>
        </row>
        <row r="108">
          <cell r="BT108" t="e">
            <v>#N/A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e">
            <v>#N/A</v>
          </cell>
        </row>
        <row r="113">
          <cell r="BT113" t="e">
            <v>#N/A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e">
            <v>#N/A</v>
          </cell>
        </row>
        <row r="117">
          <cell r="BT117" t="str">
            <v>Apátistvánfalva</v>
          </cell>
        </row>
        <row r="118">
          <cell r="BT118" t="e">
            <v>#N/A</v>
          </cell>
        </row>
        <row r="119">
          <cell r="BT119" t="str">
            <v>Apc</v>
          </cell>
        </row>
        <row r="120">
          <cell r="BT120" t="e">
            <v>#N/A</v>
          </cell>
        </row>
        <row r="121">
          <cell r="BT121" t="e">
            <v>#N/A</v>
          </cell>
        </row>
        <row r="122">
          <cell r="BT122" t="e">
            <v>#N/A</v>
          </cell>
        </row>
        <row r="123">
          <cell r="BT123" t="e">
            <v>#N/A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e">
            <v>#N/A</v>
          </cell>
        </row>
        <row r="128">
          <cell r="BT128" t="e">
            <v>#N/A</v>
          </cell>
        </row>
        <row r="129">
          <cell r="BT129" t="e">
            <v>#N/A</v>
          </cell>
        </row>
        <row r="130">
          <cell r="BT130" t="e">
            <v>#N/A</v>
          </cell>
        </row>
        <row r="131">
          <cell r="BT131" t="e">
            <v>#N/A</v>
          </cell>
        </row>
        <row r="132">
          <cell r="BT132" t="e">
            <v>#N/A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e">
            <v>#N/A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e">
            <v>#N/A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e">
            <v>#N/A</v>
          </cell>
        </row>
        <row r="148">
          <cell r="BT148" t="str">
            <v>Bácsalmás</v>
          </cell>
        </row>
        <row r="149">
          <cell r="BT149" t="e">
            <v>#N/A</v>
          </cell>
        </row>
        <row r="150">
          <cell r="BT150" t="e">
            <v>#N/A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e">
            <v>#N/A</v>
          </cell>
        </row>
        <row r="154">
          <cell r="BT154" t="e">
            <v>#N/A</v>
          </cell>
        </row>
        <row r="155">
          <cell r="BT155" t="e">
            <v>#N/A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e">
            <v>#N/A</v>
          </cell>
        </row>
        <row r="159">
          <cell r="BT159" t="e">
            <v>#N/A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e">
            <v>#N/A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e">
            <v>#N/A</v>
          </cell>
        </row>
        <row r="173">
          <cell r="BT173" t="e">
            <v>#N/A</v>
          </cell>
        </row>
        <row r="174">
          <cell r="BT174" t="e">
            <v>#N/A</v>
          </cell>
        </row>
        <row r="175">
          <cell r="BT175" t="e">
            <v>#N/A</v>
          </cell>
        </row>
        <row r="176">
          <cell r="BT176" t="e">
            <v>#N/A</v>
          </cell>
        </row>
        <row r="177">
          <cell r="BT177" t="e">
            <v>#N/A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e">
            <v>#N/A</v>
          </cell>
        </row>
        <row r="181">
          <cell r="BT181" t="e">
            <v>#N/A</v>
          </cell>
        </row>
        <row r="182">
          <cell r="BT182" t="str">
            <v>Bakonysárkány</v>
          </cell>
        </row>
        <row r="183">
          <cell r="BT183" t="e">
            <v>#N/A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e">
            <v>#N/A</v>
          </cell>
        </row>
        <row r="192">
          <cell r="BT192" t="e">
            <v>#N/A</v>
          </cell>
        </row>
        <row r="193">
          <cell r="BT193" t="str">
            <v>Baktüttös</v>
          </cell>
        </row>
        <row r="194">
          <cell r="BT194" t="e">
            <v>#N/A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e">
            <v>#N/A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e">
            <v>#N/A</v>
          </cell>
        </row>
        <row r="205">
          <cell r="BT205" t="e">
            <v>#N/A</v>
          </cell>
        </row>
        <row r="206">
          <cell r="BT206" t="str">
            <v>Balatonfőkajár</v>
          </cell>
        </row>
        <row r="207">
          <cell r="BT207" t="e">
            <v>#N/A</v>
          </cell>
        </row>
        <row r="208">
          <cell r="BT208" t="str">
            <v>Balatonfüred</v>
          </cell>
        </row>
        <row r="209">
          <cell r="BT209" t="e">
            <v>#N/A</v>
          </cell>
        </row>
        <row r="210">
          <cell r="BT210" t="e">
            <v>#N/A</v>
          </cell>
        </row>
        <row r="211">
          <cell r="BT211" t="e">
            <v>#N/A</v>
          </cell>
        </row>
        <row r="212">
          <cell r="BT212" t="e">
            <v>#N/A</v>
          </cell>
        </row>
        <row r="213">
          <cell r="BT213" t="str">
            <v>Balatonkeresztúr</v>
          </cell>
        </row>
        <row r="214">
          <cell r="BT214" t="e">
            <v>#N/A</v>
          </cell>
        </row>
        <row r="215">
          <cell r="BT215" t="e">
            <v>#N/A</v>
          </cell>
        </row>
        <row r="216">
          <cell r="BT216" t="e">
            <v>#N/A</v>
          </cell>
        </row>
        <row r="217">
          <cell r="BT217" t="e">
            <v>#N/A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e">
            <v>#N/A</v>
          </cell>
        </row>
        <row r="229">
          <cell r="BT229" t="e">
            <v>#N/A</v>
          </cell>
        </row>
        <row r="230">
          <cell r="BT230" t="e">
            <v>#N/A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e">
            <v>#N/A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e">
            <v>#N/A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e">
            <v>#N/A</v>
          </cell>
        </row>
        <row r="244">
          <cell r="BT244" t="e">
            <v>#N/A</v>
          </cell>
        </row>
        <row r="245">
          <cell r="BT245" t="e">
            <v>#N/A</v>
          </cell>
        </row>
        <row r="246">
          <cell r="BT246" t="e">
            <v>#N/A</v>
          </cell>
        </row>
        <row r="247">
          <cell r="BT247" t="str">
            <v>Báránd</v>
          </cell>
        </row>
        <row r="248">
          <cell r="BT248" t="e">
            <v>#N/A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e">
            <v>#N/A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e">
            <v>#N/A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e">
            <v>#N/A</v>
          </cell>
        </row>
        <row r="258">
          <cell r="BT258" t="str">
            <v>Basal</v>
          </cell>
        </row>
        <row r="259">
          <cell r="BT259" t="e">
            <v>#N/A</v>
          </cell>
        </row>
        <row r="260">
          <cell r="BT260" t="str">
            <v>Báta</v>
          </cell>
        </row>
        <row r="261">
          <cell r="BT261" t="e">
            <v>#N/A</v>
          </cell>
        </row>
        <row r="262">
          <cell r="BT262" t="e">
            <v>#N/A</v>
          </cell>
        </row>
        <row r="263">
          <cell r="BT263" t="e">
            <v>#N/A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e">
            <v>#N/A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e">
            <v>#N/A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e">
            <v>#N/A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e">
            <v>#N/A</v>
          </cell>
        </row>
        <row r="290">
          <cell r="BT290" t="e">
            <v>#N/A</v>
          </cell>
        </row>
        <row r="291">
          <cell r="BT291" t="e">
            <v>#N/A</v>
          </cell>
        </row>
        <row r="292">
          <cell r="BT292" t="e">
            <v>#N/A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e">
            <v>#N/A</v>
          </cell>
        </row>
        <row r="296">
          <cell r="BT296" t="str">
            <v>Belsősárd</v>
          </cell>
        </row>
        <row r="297">
          <cell r="BT297" t="e">
            <v>#N/A</v>
          </cell>
        </row>
        <row r="298">
          <cell r="BT298" t="e">
            <v>#N/A</v>
          </cell>
        </row>
        <row r="299">
          <cell r="BT299" t="e">
            <v>#N/A</v>
          </cell>
        </row>
        <row r="300">
          <cell r="BT300" t="e">
            <v>#N/A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e">
            <v>#N/A</v>
          </cell>
        </row>
        <row r="304">
          <cell r="BT304" t="e">
            <v>#N/A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e">
            <v>#N/A</v>
          </cell>
        </row>
        <row r="313">
          <cell r="BT313" t="str">
            <v>Berkesd</v>
          </cell>
        </row>
        <row r="314">
          <cell r="BT314" t="e">
            <v>#N/A</v>
          </cell>
        </row>
        <row r="315">
          <cell r="BT315" t="e">
            <v>#N/A</v>
          </cell>
        </row>
        <row r="316">
          <cell r="BT316" t="str">
            <v>Berzék</v>
          </cell>
        </row>
        <row r="317">
          <cell r="BT317" t="e">
            <v>#N/A</v>
          </cell>
        </row>
        <row r="318">
          <cell r="BT318" t="str">
            <v>Besence</v>
          </cell>
        </row>
        <row r="319">
          <cell r="BT319" t="e">
            <v>#N/A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e">
            <v>#N/A</v>
          </cell>
        </row>
        <row r="323">
          <cell r="BT323" t="e">
            <v>#N/A</v>
          </cell>
        </row>
        <row r="324">
          <cell r="BT324" t="e">
            <v>#N/A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e">
            <v>#N/A</v>
          </cell>
        </row>
        <row r="329">
          <cell r="BT329" t="str">
            <v>Bicsérd</v>
          </cell>
        </row>
        <row r="330">
          <cell r="BT330" t="e">
            <v>#N/A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e">
            <v>#N/A</v>
          </cell>
        </row>
        <row r="337">
          <cell r="BT337" t="str">
            <v>Bikal</v>
          </cell>
        </row>
        <row r="338">
          <cell r="BT338" t="e">
            <v>#N/A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e">
            <v>#N/A</v>
          </cell>
        </row>
        <row r="349">
          <cell r="BT349" t="e">
            <v>#N/A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e">
            <v>#N/A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e">
            <v>#N/A</v>
          </cell>
        </row>
        <row r="360">
          <cell r="BT360" t="str">
            <v>步渠灡扺湥⁩汥慳E⠀戲 湉浺滩楹琠狡畳⁳泡慴⁬汥潴瑴朠敹浲步步渠灡扺湥⁩汥慳ó؉䄀 ㄀　 　　　 昀儀渁氀 渀愀最礀漀戀戀 氀愀欀漀猀猀最猀稀洀切 渀欀漀爀洀渀礀稀愀琀 氀琀愀氀 渀氀氀愀渀 昀攀渀渀琀愀爀琀漀琀琀 瘀漀搀欀戀愀渀 愀稀 渀氀氀愀渀 攀氀椀渀搀琀漀琀琀 ㄀⸀ 渀攀瘀攀氀猀椀 瘀 渀攀洀 瘀攀最礀攀猀 挀猀漀瀀漀爀琀樀愀椀戀愀 樀爀 最礀攀爀洀攀欀攀欀 猀稀洀愀 ⠀愀 ㄀　 　　　 昀儀渁氀 渀愀最礀漀戀戀 氀愀欀漀猀猀最猀稀洀</v>
          </cell>
        </row>
        <row r="361">
          <cell r="BT361" t="e">
            <v>#N/A</v>
          </cell>
        </row>
        <row r="362">
          <cell r="BT362" t="str">
            <v>Bogács</v>
          </cell>
        </row>
        <row r="363">
          <cell r="BT363" t="e">
            <v>#N/A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e">
            <v>#N/A</v>
          </cell>
        </row>
        <row r="367">
          <cell r="BT367" t="str">
            <v>Bogyoszló</v>
          </cell>
        </row>
        <row r="368">
          <cell r="BT368" t="str">
            <v>Dr. Ferencz Márton</v>
          </cell>
        </row>
        <row r="369">
          <cell r="BT369" t="str">
            <v>Bókaháza</v>
          </cell>
        </row>
        <row r="370">
          <cell r="BT370" t="e">
            <v>#N/A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e">
            <v>#N/A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e">
            <v>#N/A</v>
          </cell>
        </row>
        <row r="377">
          <cell r="BT377" t="e">
            <v>#N/A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e">
            <v>#N/A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e">
            <v>#N/A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e">
            <v>#N/A</v>
          </cell>
        </row>
        <row r="399">
          <cell r="BT399" t="e">
            <v>#N/A</v>
          </cell>
        </row>
        <row r="400">
          <cell r="BT400" t="e">
            <v>#N/A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e">
            <v>#N/A</v>
          </cell>
        </row>
        <row r="404">
          <cell r="BT404" t="e">
            <v>#N/A</v>
          </cell>
        </row>
        <row r="405">
          <cell r="BT405" t="e">
            <v>#N/A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e">
            <v>#N/A</v>
          </cell>
        </row>
        <row r="412">
          <cell r="BT412" t="e">
            <v>#N/A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e">
            <v>#N/A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e">
            <v>#N/A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e">
            <v>#N/A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e">
            <v>#N/A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e">
            <v>#N/A</v>
          </cell>
        </row>
        <row r="433">
          <cell r="BT433" t="e">
            <v>#N/A</v>
          </cell>
        </row>
        <row r="434">
          <cell r="BT434" t="e">
            <v>#N/A</v>
          </cell>
        </row>
        <row r="435">
          <cell r="BT435" t="e">
            <v>#N/A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e">
            <v>#N/A</v>
          </cell>
        </row>
        <row r="440">
          <cell r="BT440" t="str">
            <v>Bükkszentmárton</v>
          </cell>
        </row>
        <row r="441">
          <cell r="BT441" t="e">
            <v>#N/A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e">
            <v>#N/A</v>
          </cell>
        </row>
        <row r="445">
          <cell r="BT445" t="e">
            <v>#N/A</v>
          </cell>
        </row>
        <row r="446">
          <cell r="BT446" t="str">
            <v>Cakóháza</v>
          </cell>
        </row>
        <row r="447">
          <cell r="BT447" t="e">
            <v>#N/A</v>
          </cell>
        </row>
        <row r="448">
          <cell r="BT448" t="e">
            <v>#N/A</v>
          </cell>
        </row>
        <row r="449">
          <cell r="BT449" t="e">
            <v>#N/A</v>
          </cell>
        </row>
        <row r="450">
          <cell r="BT450" t="str">
            <v>Dr. Jakab Róbert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e">
            <v>#N/A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e">
            <v>#N/A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e">
            <v>#N/A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e">
            <v>#N/A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e">
            <v>#N/A</v>
          </cell>
        </row>
        <row r="467">
          <cell r="BT467" t="e">
            <v>#N/A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e">
            <v>#N/A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e">
            <v>#N/A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e">
            <v>#N/A</v>
          </cell>
        </row>
        <row r="488">
          <cell r="BT488" t="str">
            <v>Csávoly</v>
          </cell>
        </row>
        <row r="489">
          <cell r="BT489" t="e">
            <v>#N/A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e">
            <v>#N/A</v>
          </cell>
        </row>
        <row r="494">
          <cell r="BT494" t="e">
            <v>#N/A</v>
          </cell>
        </row>
        <row r="495">
          <cell r="BT495" t="str">
            <v>Csém</v>
          </cell>
        </row>
        <row r="496">
          <cell r="BT496" t="str">
            <v>Kossuth  L. u. 28.</v>
          </cell>
        </row>
        <row r="497">
          <cell r="BT497" t="e">
            <v>#N/A</v>
          </cell>
        </row>
        <row r="498">
          <cell r="BT498" t="str">
            <v>Csengele</v>
          </cell>
        </row>
        <row r="499">
          <cell r="BT499" t="e">
            <v>#N/A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e">
            <v>#N/A</v>
          </cell>
        </row>
        <row r="504">
          <cell r="BT504" t="e">
            <v>#N/A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e">
            <v>#N/A</v>
          </cell>
        </row>
        <row r="509">
          <cell r="BT509" t="e">
            <v>#N/A</v>
          </cell>
        </row>
        <row r="510">
          <cell r="BT510" t="e">
            <v>#N/A</v>
          </cell>
        </row>
        <row r="511">
          <cell r="BT511" t="e">
            <v>#N/A</v>
          </cell>
        </row>
        <row r="512">
          <cell r="BT512" t="e">
            <v>#N/A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e">
            <v>#N/A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Bonyhádvarasd</v>
          </cell>
        </row>
        <row r="527">
          <cell r="BT527" t="e">
            <v>#N/A</v>
          </cell>
        </row>
        <row r="528">
          <cell r="BT528" t="e">
            <v>#N/A</v>
          </cell>
        </row>
        <row r="529">
          <cell r="BT529" t="e">
            <v>#N/A</v>
          </cell>
        </row>
        <row r="530">
          <cell r="BT530" t="e">
            <v>#N/A</v>
          </cell>
        </row>
        <row r="531">
          <cell r="BT531" t="e">
            <v>#N/A</v>
          </cell>
        </row>
        <row r="532">
          <cell r="BT532" t="e">
            <v>#N/A</v>
          </cell>
        </row>
        <row r="533">
          <cell r="BT533" t="str">
            <v>Csitár</v>
          </cell>
        </row>
        <row r="534">
          <cell r="BT534" t="e">
            <v>#N/A</v>
          </cell>
        </row>
        <row r="535">
          <cell r="BT535" t="e">
            <v>#N/A</v>
          </cell>
        </row>
        <row r="536">
          <cell r="BT536" t="e">
            <v>#N/A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e">
            <v>#N/A</v>
          </cell>
        </row>
        <row r="542">
          <cell r="BT542" t="str">
            <v>Csoma</v>
          </cell>
        </row>
        <row r="543">
          <cell r="BT543" t="e">
            <v>#N/A</v>
          </cell>
        </row>
        <row r="544">
          <cell r="BT544" t="e">
            <v>#N/A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Orbán Zsolt</v>
          </cell>
        </row>
        <row r="550">
          <cell r="BT550" t="e">
            <v>#N/A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e">
            <v>#N/A</v>
          </cell>
        </row>
        <row r="557">
          <cell r="BT557" t="e">
            <v>#N/A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e">
            <v>#N/A</v>
          </cell>
        </row>
        <row r="561">
          <cell r="BT561" t="str">
            <v>Csörnyeföld</v>
          </cell>
        </row>
        <row r="562">
          <cell r="BT562" t="e">
            <v>#N/A</v>
          </cell>
        </row>
        <row r="563">
          <cell r="BT563" t="e">
            <v>#N/A</v>
          </cell>
        </row>
        <row r="564">
          <cell r="BT564" t="str">
            <v>Vaszari Dezső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e">
            <v>#N/A</v>
          </cell>
        </row>
        <row r="568">
          <cell r="BT568" t="str">
            <v>Zalaszentlőrinc</v>
          </cell>
        </row>
        <row r="569">
          <cell r="BT569" t="e">
            <v>#N/A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e">
            <v>#N/A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e">
            <v>#N/A</v>
          </cell>
        </row>
        <row r="581">
          <cell r="BT581" t="e">
            <v>#N/A</v>
          </cell>
        </row>
        <row r="582">
          <cell r="BT582" t="str">
            <v>Darnó</v>
          </cell>
        </row>
        <row r="583">
          <cell r="BT583" t="e">
            <v>#N/A</v>
          </cell>
        </row>
        <row r="584">
          <cell r="BT584" t="e">
            <v>#N/A</v>
          </cell>
        </row>
        <row r="585">
          <cell r="BT585" t="str">
            <v>Darvas</v>
          </cell>
        </row>
        <row r="586">
          <cell r="BT586" t="e">
            <v>#N/A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e">
            <v>#N/A</v>
          </cell>
        </row>
        <row r="591">
          <cell r="BT591" t="str">
            <v>Dédestapolcsány</v>
          </cell>
        </row>
        <row r="592">
          <cell r="BT592" t="str">
            <v>Rákóczi u. 57.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Zalaújlak</v>
          </cell>
        </row>
        <row r="598">
          <cell r="BT598" t="e">
            <v>#N/A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e">
            <v>#N/A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e">
            <v>#N/A</v>
          </cell>
        </row>
        <row r="615">
          <cell r="BT615" t="e">
            <v>#N/A</v>
          </cell>
        </row>
        <row r="616">
          <cell r="BT616" t="e">
            <v>#N/A</v>
          </cell>
        </row>
        <row r="617">
          <cell r="BT617" t="str">
            <v>Domaháza</v>
          </cell>
        </row>
        <row r="618">
          <cell r="BT618" t="e">
            <v>#N/A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e">
            <v>#N/A</v>
          </cell>
        </row>
        <row r="629">
          <cell r="BT629" t="e">
            <v>#N/A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e">
            <v>#N/A</v>
          </cell>
        </row>
        <row r="634">
          <cell r="BT634" t="e">
            <v>#N/A</v>
          </cell>
        </row>
        <row r="635">
          <cell r="BT635" t="str">
            <v>Dömsöd</v>
          </cell>
        </row>
        <row r="636">
          <cell r="BT636" t="e">
            <v>#N/A</v>
          </cell>
        </row>
        <row r="637">
          <cell r="BT637" t="str">
            <v>Dörgicse</v>
          </cell>
        </row>
        <row r="638">
          <cell r="BT638" t="e">
            <v>#N/A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e">
            <v>#N/A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e">
            <v>#N/A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e">
            <v>#N/A</v>
          </cell>
        </row>
        <row r="654">
          <cell r="BT654" t="str">
            <v>Drégelypalánk</v>
          </cell>
        </row>
        <row r="655">
          <cell r="BT655" t="e">
            <v>#N/A</v>
          </cell>
        </row>
        <row r="656">
          <cell r="BT656" t="str">
            <v>Dudar</v>
          </cell>
        </row>
        <row r="657">
          <cell r="BT657" t="e">
            <v>#N/A</v>
          </cell>
        </row>
        <row r="658">
          <cell r="BT658" t="e">
            <v>#N/A</v>
          </cell>
        </row>
        <row r="659">
          <cell r="BT659" t="str">
            <v>Dunabogdány</v>
          </cell>
        </row>
        <row r="660">
          <cell r="BT660" t="e">
            <v>#N/A</v>
          </cell>
        </row>
        <row r="661">
          <cell r="BT661" t="e">
            <v>#N/A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e">
            <v>#N/A</v>
          </cell>
        </row>
        <row r="665">
          <cell r="BT665" t="e">
            <v>#N/A</v>
          </cell>
        </row>
        <row r="666">
          <cell r="BT666" t="e">
            <v>#N/A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e">
            <v>#N/A</v>
          </cell>
        </row>
        <row r="670">
          <cell r="BT670" t="e">
            <v>#N/A</v>
          </cell>
        </row>
        <row r="671">
          <cell r="BT671" t="str">
            <v>Dunaszentgyörgy</v>
          </cell>
        </row>
        <row r="672">
          <cell r="BT672" t="e">
            <v>#N/A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e">
            <v>#N/A</v>
          </cell>
        </row>
        <row r="676">
          <cell r="BT676" t="str">
            <v>Dunaújváros</v>
          </cell>
        </row>
        <row r="677">
          <cell r="BT677" t="str">
            <v>潨⁬瑬穯珡瘠湡਩_x0000_汁敭楤_x0011_䐀⹲䜠杲⁹慂獺_x0007_䘁儀 甀 㔀㠀Ѐ_x0000_灁橡	一癯毡倠泡_x000F_䠁攀最攀搀焀猁 䰀愀樀漀猀渀ࠀĀFő tér 2_x000F_䐀竳慳䜠⹹甠‮⸳_x000B_䄀獬瓳汥步獥_x000C_䈀摯⁲楔潢୲_x0000_敫甠‮㘳ਮ_x0000_汁慶穳_x000D_䬀獩⁳穳_x001F_䬀獩⁳穳䜠潲正⁩敖潲楮慫	䘁儀 切琀 㘀㌀⸀਀_x0000_汁獺汯慣_x000F_娀楳潲⁳摮牯_x0012_䬀獯畳桴䰠‮⹵ㄠ㠲Ю_x0000_牁慫_x000E_嘀牡湡楡䰠珡決ჳ_x0000_畈祮摡⁩瑵慣㈠⸹_x0004_䄀汲ෳ_x0000_獚杩慲⁹狁൤_x0000_獚杩慲⁩狁ཤ_x0000_摁⁹⹅瑵慣ㄠ㈶Ԯ_x0000_牁൴_x0000_潋敬歮⃳潢ၲĀPetőfi utca 120._x0006_䄀穳污ೳ_x0000_狁慶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e">
            <v>#N/A</v>
          </cell>
        </row>
        <row r="688">
          <cell r="BT688" t="e">
            <v>#N/A</v>
          </cell>
        </row>
        <row r="689">
          <cell r="BT689" t="e">
            <v>#N/A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e">
            <v>#N/A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e">
            <v>#N/A</v>
          </cell>
        </row>
        <row r="700">
          <cell r="BT700" t="e">
            <v>#N/A</v>
          </cell>
        </row>
        <row r="701">
          <cell r="BT701" t="e">
            <v>#N/A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e">
            <v>#N/A</v>
          </cell>
        </row>
        <row r="705">
          <cell r="BT705" t="e">
            <v>#N/A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Zsálek Ferenc Csaba</v>
          </cell>
        </row>
        <row r="711">
          <cell r="BT711" t="e">
            <v>#N/A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e">
            <v>#N/A</v>
          </cell>
        </row>
        <row r="721">
          <cell r="BT721" t="str">
            <v>Encs</v>
          </cell>
        </row>
        <row r="722">
          <cell r="BT722" t="e">
            <v>#N/A</v>
          </cell>
        </row>
        <row r="723">
          <cell r="BT723" t="str">
            <v>Lovászi, Kútfej u. 112.</v>
          </cell>
        </row>
        <row r="724">
          <cell r="BT724" t="e">
            <v>#N/A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e">
            <v>#N/A</v>
          </cell>
        </row>
        <row r="728">
          <cell r="BT728" t="e">
            <v>#N/A</v>
          </cell>
        </row>
        <row r="729">
          <cell r="BT729" t="str">
            <v>Eplény</v>
          </cell>
        </row>
        <row r="730">
          <cell r="BT730" t="e">
            <v>#N/A</v>
          </cell>
        </row>
        <row r="731">
          <cell r="BT731" t="e">
            <v>#N/A</v>
          </cell>
        </row>
        <row r="732">
          <cell r="BT732" t="e">
            <v>#N/A</v>
          </cell>
        </row>
        <row r="733">
          <cell r="BT733" t="e">
            <v>#N/A</v>
          </cell>
        </row>
        <row r="734">
          <cell r="BT734" t="e">
            <v>#N/A</v>
          </cell>
        </row>
        <row r="735">
          <cell r="BT735" t="e">
            <v>#N/A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e">
            <v>#N/A</v>
          </cell>
        </row>
        <row r="739">
          <cell r="BT739" t="str">
            <v>Erdősmecske</v>
          </cell>
        </row>
        <row r="740">
          <cell r="BT740" t="str">
            <v>Kiss u. 2.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Kanizsai u. 6.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Blatt Antal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e">
            <v>#N/A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e">
            <v>#N/A</v>
          </cell>
        </row>
        <row r="767">
          <cell r="BT767" t="e">
            <v>#N/A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e">
            <v>#N/A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e">
            <v>#N/A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e">
            <v>#N/A</v>
          </cell>
        </row>
        <row r="778">
          <cell r="BT778" t="str">
            <v>Felpéc</v>
          </cell>
        </row>
        <row r="779">
          <cell r="BT779" t="e">
            <v>#N/A</v>
          </cell>
        </row>
        <row r="780">
          <cell r="BT780" t="str">
            <v>Felsőcsatár</v>
          </cell>
        </row>
        <row r="781">
          <cell r="BT781" t="e">
            <v>#N/A</v>
          </cell>
        </row>
        <row r="782">
          <cell r="BT782" t="str">
            <v>Felsőegerszeg</v>
          </cell>
        </row>
        <row r="783">
          <cell r="BT783" t="e">
            <v>#N/A</v>
          </cell>
        </row>
        <row r="784">
          <cell r="BT784" t="str">
            <v>Felsőjánosfa</v>
          </cell>
        </row>
        <row r="785">
          <cell r="BT785" t="e">
            <v>#N/A</v>
          </cell>
        </row>
        <row r="786">
          <cell r="BT786" t="e">
            <v>#N/A</v>
          </cell>
        </row>
        <row r="787">
          <cell r="BT787" t="e">
            <v>#N/A</v>
          </cell>
        </row>
        <row r="788">
          <cell r="BT788" t="e">
            <v>#N/A</v>
          </cell>
        </row>
        <row r="789">
          <cell r="BT789" t="str">
            <v>Felsőnána</v>
          </cell>
        </row>
        <row r="790">
          <cell r="BT790" t="e">
            <v>#N/A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e">
            <v>#N/A</v>
          </cell>
        </row>
        <row r="795">
          <cell r="BT795" t="str">
            <v>Kossuth L. u. 112.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e">
            <v>#N/A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e">
            <v>#N/A</v>
          </cell>
        </row>
        <row r="806">
          <cell r="BT806" t="e">
            <v>#N/A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e">
            <v>#N/A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e">
            <v>#N/A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e">
            <v>#N/A</v>
          </cell>
        </row>
        <row r="818">
          <cell r="BT818" t="e">
            <v>#N/A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e">
            <v>#N/A</v>
          </cell>
        </row>
        <row r="823">
          <cell r="BT823" t="e">
            <v>#N/A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e">
            <v>#N/A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e">
            <v>#N/A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e">
            <v>#N/A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e">
            <v>#N/A</v>
          </cell>
        </row>
        <row r="869">
          <cell r="BT869" t="e">
            <v>#N/A</v>
          </cell>
        </row>
        <row r="870">
          <cell r="BT870" t="str">
            <v>Garabonc</v>
          </cell>
        </row>
        <row r="871">
          <cell r="BT871" t="e">
            <v>#N/A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e">
            <v>#N/A</v>
          </cell>
        </row>
        <row r="875">
          <cell r="BT875" t="str">
            <v>Gasztony</v>
          </cell>
        </row>
        <row r="876">
          <cell r="BT876" t="e">
            <v>#N/A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e">
            <v>#N/A</v>
          </cell>
        </row>
        <row r="881">
          <cell r="BT881" t="str">
            <v>Gégény</v>
          </cell>
        </row>
        <row r="882">
          <cell r="BT882" t="e">
            <v>#N/A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e">
            <v>#N/A</v>
          </cell>
        </row>
        <row r="891">
          <cell r="BT891" t="str">
            <v>Gerendás</v>
          </cell>
        </row>
        <row r="892">
          <cell r="BT892" t="e">
            <v>#N/A</v>
          </cell>
        </row>
        <row r="893">
          <cell r="BT893" t="e">
            <v>#N/A</v>
          </cell>
        </row>
        <row r="894">
          <cell r="BT894" t="e">
            <v>#N/A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e">
            <v>#N/A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e">
            <v>#N/A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e">
            <v>#N/A</v>
          </cell>
        </row>
        <row r="904">
          <cell r="BT904" t="e">
            <v>#N/A</v>
          </cell>
        </row>
        <row r="905">
          <cell r="BT905" t="str">
            <v>Gógánfa</v>
          </cell>
        </row>
        <row r="906">
          <cell r="BT906" t="e">
            <v>#N/A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e">
            <v>#N/A</v>
          </cell>
        </row>
        <row r="913">
          <cell r="BT913" t="e">
            <v>#N/A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e">
            <v>#N/A</v>
          </cell>
        </row>
        <row r="917">
          <cell r="BT917" t="e">
            <v>#N/A</v>
          </cell>
        </row>
        <row r="918">
          <cell r="BT918" t="e">
            <v>#N/A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e">
            <v>#N/A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e">
            <v>#N/A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e">
            <v>#N/A</v>
          </cell>
        </row>
        <row r="951">
          <cell r="BT951" t="e">
            <v>#N/A</v>
          </cell>
        </row>
        <row r="952">
          <cell r="BT952" t="str">
            <v>Győrasszonyfa</v>
          </cell>
        </row>
        <row r="953">
          <cell r="BT953" t="e">
            <v>#N/A</v>
          </cell>
        </row>
        <row r="954">
          <cell r="BT954" t="e">
            <v>#N/A</v>
          </cell>
        </row>
        <row r="955">
          <cell r="BT955" t="e">
            <v>#N/A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e">
            <v>#N/A</v>
          </cell>
        </row>
        <row r="969">
          <cell r="BT969" t="e">
            <v>#N/A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e">
            <v>#N/A</v>
          </cell>
        </row>
        <row r="973">
          <cell r="BT973" t="e">
            <v>#N/A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e">
            <v>#N/A</v>
          </cell>
        </row>
        <row r="980">
          <cell r="BT980" t="str">
            <v>Hajdúdorog</v>
          </cell>
        </row>
        <row r="981">
          <cell r="BT981" t="str">
            <v>Zalaszentmárton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e">
            <v>#N/A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e">
            <v>#N/A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e">
            <v>#N/A</v>
          </cell>
        </row>
        <row r="992">
          <cell r="BT992" t="e">
            <v>#N/A</v>
          </cell>
        </row>
        <row r="993">
          <cell r="BT993" t="e">
            <v>#N/A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e">
            <v>#N/A</v>
          </cell>
        </row>
        <row r="997">
          <cell r="BT997" t="e">
            <v>#N/A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e">
            <v>#N/A</v>
          </cell>
        </row>
        <row r="1001">
          <cell r="BT1001" t="str">
            <v>Harka</v>
          </cell>
        </row>
        <row r="1002">
          <cell r="BT1002" t="e">
            <v>#N/A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e">
            <v>#N/A</v>
          </cell>
        </row>
        <row r="1006">
          <cell r="BT1006" t="e">
            <v>#N/A</v>
          </cell>
        </row>
        <row r="1007">
          <cell r="BT1007" t="e">
            <v>#N/A</v>
          </cell>
        </row>
        <row r="1008">
          <cell r="BT1008" t="e">
            <v>#N/A</v>
          </cell>
        </row>
        <row r="1009">
          <cell r="BT1009" t="str">
            <v>Hásságy</v>
          </cell>
        </row>
        <row r="1010">
          <cell r="BT1010" t="e">
            <v>#N/A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e">
            <v>#N/A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e">
            <v>#N/A</v>
          </cell>
        </row>
        <row r="1021">
          <cell r="BT1021" t="e">
            <v>#N/A</v>
          </cell>
        </row>
        <row r="1022">
          <cell r="BT1022" t="str">
            <v>Hegykő</v>
          </cell>
        </row>
        <row r="1023">
          <cell r="BT1023" t="e">
            <v>#N/A</v>
          </cell>
        </row>
        <row r="1024">
          <cell r="BT1024" t="e">
            <v>#N/A</v>
          </cell>
        </row>
        <row r="1025">
          <cell r="BT1025" t="str">
            <v>Hegyszentmárton</v>
          </cell>
        </row>
        <row r="1026">
          <cell r="BT1026" t="e">
            <v>#N/A</v>
          </cell>
        </row>
        <row r="1027">
          <cell r="BT1027" t="e">
            <v>#N/A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Balmazújvárosi</v>
          </cell>
        </row>
        <row r="1034">
          <cell r="BT1034" t="e">
            <v>#N/A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e">
            <v>#N/A</v>
          </cell>
        </row>
        <row r="1038">
          <cell r="BT1038" t="e">
            <v>#N/A</v>
          </cell>
        </row>
        <row r="1039">
          <cell r="BT1039" t="e">
            <v>#N/A</v>
          </cell>
        </row>
        <row r="1040">
          <cell r="BT1040" t="e">
            <v>#N/A</v>
          </cell>
        </row>
        <row r="1041">
          <cell r="BT1041" t="e">
            <v>#N/A</v>
          </cell>
        </row>
        <row r="1042">
          <cell r="BT1042" t="e">
            <v>#N/A</v>
          </cell>
        </row>
        <row r="1043">
          <cell r="BT1043" t="e">
            <v>#N/A</v>
          </cell>
        </row>
        <row r="1044">
          <cell r="BT1044" t="e">
            <v>#N/A</v>
          </cell>
        </row>
        <row r="1045">
          <cell r="BT1045" t="e">
            <v>#N/A</v>
          </cell>
        </row>
        <row r="1046">
          <cell r="BT1046" t="str">
            <v>Hernád</v>
          </cell>
        </row>
        <row r="1047">
          <cell r="BT1047" t="e">
            <v>#N/A</v>
          </cell>
        </row>
        <row r="1048">
          <cell r="BT1048" t="e">
            <v>#N/A</v>
          </cell>
        </row>
        <row r="1049">
          <cell r="BT1049" t="e">
            <v>#N/A</v>
          </cell>
        </row>
        <row r="1050">
          <cell r="BT1050" t="e">
            <v>#N/A</v>
          </cell>
        </row>
        <row r="1051">
          <cell r="BT1051" t="e">
            <v>#N/A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e">
            <v>#N/A</v>
          </cell>
        </row>
        <row r="1060">
          <cell r="BT1060" t="str">
            <v>Hajdúhadházi Többcélú Kistérségi Társulás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e">
            <v>#N/A</v>
          </cell>
        </row>
        <row r="1073">
          <cell r="BT1073" t="str">
            <v>Himod</v>
          </cell>
        </row>
        <row r="1074">
          <cell r="BT1074" t="e">
            <v>#N/A</v>
          </cell>
        </row>
        <row r="1075">
          <cell r="BT1075" t="e">
            <v>#N/A</v>
          </cell>
        </row>
        <row r="1076">
          <cell r="BT1076" t="str">
            <v>Hodász</v>
          </cell>
        </row>
        <row r="1077">
          <cell r="BT1077" t="e">
            <v>#N/A</v>
          </cell>
        </row>
        <row r="1078">
          <cell r="BT1078" t="e">
            <v>#N/A</v>
          </cell>
        </row>
        <row r="1079">
          <cell r="BT1079" t="str">
            <v>Hollóháza</v>
          </cell>
        </row>
        <row r="1080">
          <cell r="BT1080" t="e">
            <v>#N/A</v>
          </cell>
        </row>
        <row r="1081">
          <cell r="BT1081" t="e">
            <v>#N/A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e">
            <v>#N/A</v>
          </cell>
        </row>
        <row r="1085">
          <cell r="BT1085" t="e">
            <v>#N/A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e">
            <v>#N/A</v>
          </cell>
        </row>
        <row r="1098">
          <cell r="BT1098" t="str">
            <v>Hosszúvölgy</v>
          </cell>
        </row>
        <row r="1099">
          <cell r="BT1099" t="e">
            <v>#N/A</v>
          </cell>
        </row>
        <row r="1100">
          <cell r="BT1100" t="str">
            <v>Hottó</v>
          </cell>
        </row>
        <row r="1101">
          <cell r="BT1101" t="e">
            <v>#N/A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e">
            <v>#N/A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e">
            <v>#N/A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e">
            <v>#N/A</v>
          </cell>
        </row>
        <row r="1133">
          <cell r="BT1133" t="str">
            <v>Ipolyvece</v>
          </cell>
        </row>
        <row r="1134">
          <cell r="BT1134" t="e">
            <v>#N/A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e">
            <v>#N/A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e">
            <v>#N/A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Baráth Béla</v>
          </cell>
        </row>
        <row r="1146">
          <cell r="BT1146" t="e">
            <v>#N/A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e">
            <v>#N/A</v>
          </cell>
        </row>
        <row r="1152">
          <cell r="BT1152" t="str">
            <v>Jágónak</v>
          </cell>
        </row>
        <row r="1153">
          <cell r="BT1153" t="e">
            <v>#N/A</v>
          </cell>
        </row>
        <row r="1154">
          <cell r="BT1154" t="str">
            <v>Jakabszállás</v>
          </cell>
        </row>
        <row r="1155">
          <cell r="BT1155" t="e">
            <v>#N/A</v>
          </cell>
        </row>
        <row r="1156">
          <cell r="BT1156" t="e">
            <v>#N/A</v>
          </cell>
        </row>
        <row r="1157">
          <cell r="BT1157" t="str">
            <v>Jákó</v>
          </cell>
        </row>
        <row r="1158">
          <cell r="BT1158" t="e">
            <v>#N/A</v>
          </cell>
        </row>
        <row r="1159">
          <cell r="BT1159" t="e">
            <v>#N/A</v>
          </cell>
        </row>
        <row r="1160">
          <cell r="BT1160" t="e">
            <v>#N/A</v>
          </cell>
        </row>
        <row r="1161">
          <cell r="BT1161" t="str">
            <v>Jánosháza</v>
          </cell>
        </row>
        <row r="1162">
          <cell r="BT1162" t="e">
            <v>#N/A</v>
          </cell>
        </row>
        <row r="1163">
          <cell r="BT1163" t="e">
            <v>#N/A</v>
          </cell>
        </row>
        <row r="1164">
          <cell r="BT1164" t="e">
            <v>#N/A</v>
          </cell>
        </row>
        <row r="1165">
          <cell r="BT1165" t="e">
            <v>#N/A</v>
          </cell>
        </row>
        <row r="1166">
          <cell r="BT1166" t="e">
            <v>#N/A</v>
          </cell>
        </row>
        <row r="1167">
          <cell r="BT1167" t="str">
            <v>Jászágó</v>
          </cell>
        </row>
        <row r="1168">
          <cell r="BT1168" t="e">
            <v>#N/A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k_x0000_a_x0000_r_x0000_a_x0000_j_x0000_e_x0000_n_x0000_Q_x0001__x0014__x0000__x0000_Dióskál, Béke tér 1._x0007__x0000__x0000_Egervár_x000C__x0000__x0001_G_x0000_y_x0000_Q_x0001_r_x0000_i_x0000_ _x0000_J_x0000_ó_x0000_z_x0000_s_x0000_e_x0000_f_x0000__x0008__x0000__x0000_Vár u. 2_x000E__x0000__x0000_Bátonyterenyei#_x0000__x0000_Pásztó Kistérség Többcélú Társulása_x0006__x0000__x0000_454052_x0011__x0000__x0000_Kölcsey F. u. 35._x0007__x0000__x0000_Pásztói_x0013__x0000__x0000_Szentgyörgyi József_x000D__x0000__x0000_Stoffán Antal
_x0000__x0000_Postaköz 1_x000B__x0000__x0000_Herceghalom	_x0000__x0001_F_x0000_Q_x0001_ _x0000_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e">
            <v>#N/A</v>
          </cell>
        </row>
        <row r="1185">
          <cell r="BT1185" t="str">
            <v>Jenő</v>
          </cell>
        </row>
        <row r="1186">
          <cell r="BT1186" t="e">
            <v>#N/A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e">
            <v>#N/A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Kadarkút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e">
            <v>#N/A</v>
          </cell>
        </row>
        <row r="1204">
          <cell r="BT1204" t="str">
            <v>Kálló</v>
          </cell>
        </row>
        <row r="1205">
          <cell r="BT1205" t="e">
            <v>#N/A</v>
          </cell>
        </row>
        <row r="1206">
          <cell r="BT1206" t="e">
            <v>#N/A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e">
            <v>#N/A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e">
            <v>#N/A</v>
          </cell>
        </row>
        <row r="1213">
          <cell r="BT1213" t="e">
            <v>#N/A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e">
            <v>#N/A</v>
          </cell>
        </row>
        <row r="1220">
          <cell r="BT1220" t="e">
            <v>#N/A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e">
            <v>#N/A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e">
            <v>#N/A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e">
            <v>#N/A</v>
          </cell>
        </row>
        <row r="1232">
          <cell r="BT1232" t="e">
            <v>#N/A</v>
          </cell>
        </row>
        <row r="1233">
          <cell r="BT1233" t="str">
            <v>Kaposvár</v>
          </cell>
        </row>
        <row r="1234">
          <cell r="BT1234" t="e">
            <v>#N/A</v>
          </cell>
        </row>
        <row r="1235">
          <cell r="BT1235" t="e">
            <v>#N/A</v>
          </cell>
        </row>
        <row r="1236">
          <cell r="BT1236" t="e">
            <v>#N/A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e">
            <v>#N/A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e">
            <v>#N/A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e">
            <v>#N/A</v>
          </cell>
        </row>
        <row r="1253">
          <cell r="BT1253" t="e">
            <v>#N/A</v>
          </cell>
        </row>
        <row r="1254">
          <cell r="BT1254" t="str">
            <v>Karos</v>
          </cell>
        </row>
        <row r="1255">
          <cell r="BT1255" t="str">
            <v>E_1.78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e">
            <v>#N/A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e">
            <v>#N/A</v>
          </cell>
        </row>
        <row r="1266">
          <cell r="BT1266" t="e">
            <v>#N/A</v>
          </cell>
        </row>
        <row r="1267">
          <cell r="BT1267" t="str">
            <v>Kazár</v>
          </cell>
        </row>
        <row r="1268">
          <cell r="BT1268" t="e">
            <v>#N/A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e">
            <v>#N/A</v>
          </cell>
        </row>
        <row r="1273">
          <cell r="BT1273" t="str">
            <v>Kecskemét</v>
          </cell>
        </row>
        <row r="1274">
          <cell r="BT1274" t="e">
            <v>#N/A</v>
          </cell>
        </row>
        <row r="1275">
          <cell r="BT1275" t="e">
            <v>#N/A</v>
          </cell>
        </row>
        <row r="1276">
          <cell r="BT1276" t="e">
            <v>#N/A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e">
            <v>#N/A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e">
            <v>#N/A</v>
          </cell>
        </row>
        <row r="1286">
          <cell r="BT1286" t="e">
            <v>#N/A</v>
          </cell>
        </row>
        <row r="1287">
          <cell r="BT1287" t="e">
            <v>#N/A</v>
          </cell>
        </row>
        <row r="1288">
          <cell r="BT1288" t="str">
            <v>Kemeneshőgyész</v>
          </cell>
        </row>
        <row r="1289">
          <cell r="BT1289" t="e">
            <v>#N/A</v>
          </cell>
        </row>
        <row r="1290">
          <cell r="BT1290" t="e">
            <v>#N/A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e">
            <v>#N/A</v>
          </cell>
        </row>
        <row r="1311">
          <cell r="BT1311" t="str">
            <v>Kereki</v>
          </cell>
        </row>
        <row r="1312">
          <cell r="BT1312" t="e">
            <v>#N/A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e">
            <v>#N/A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e">
            <v>#N/A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e">
            <v>#N/A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e">
            <v>#N/A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e">
            <v>#N/A</v>
          </cell>
        </row>
        <row r="1339">
          <cell r="BT1339" t="str">
            <v>Kilimán</v>
          </cell>
        </row>
        <row r="1340">
          <cell r="BT1340" t="e">
            <v>#N/A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e">
            <v>#N/A</v>
          </cell>
        </row>
        <row r="1344">
          <cell r="BT1344" t="e">
            <v>#N/A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e">
            <v>#N/A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e">
            <v>#N/A</v>
          </cell>
        </row>
        <row r="1352">
          <cell r="BT1352" t="str">
            <v>Kisbágyon</v>
          </cell>
        </row>
        <row r="1353">
          <cell r="BT1353" t="e">
            <v>#N/A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e">
            <v>#N/A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e">
            <v>#N/A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e">
            <v>#N/A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e">
            <v>#N/A</v>
          </cell>
        </row>
        <row r="1369">
          <cell r="BT1369" t="e">
            <v>#N/A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e">
            <v>#N/A</v>
          </cell>
        </row>
        <row r="1373">
          <cell r="BT1373" t="str">
            <v>Kisfüzes</v>
          </cell>
        </row>
        <row r="1374">
          <cell r="BT1374" t="e">
            <v>#N/A</v>
          </cell>
        </row>
        <row r="1375">
          <cell r="BT1375" t="str">
            <v>Kisgyalán</v>
          </cell>
        </row>
        <row r="1376">
          <cell r="BT1376" t="e">
            <v>#N/A</v>
          </cell>
        </row>
        <row r="1377">
          <cell r="BT1377" t="e">
            <v>#N/A</v>
          </cell>
        </row>
        <row r="1378">
          <cell r="BT1378" t="e">
            <v>#N/A</v>
          </cell>
        </row>
        <row r="1379">
          <cell r="BT1379" t="str">
            <v>zsgó_x0013__x0000__x0000_Ölbei Mihály Zoltán_x000C__x0000__x0000_Ölbei Mihály_x0010__x0000__x0000_Batthyány u. 15._x0005__x0000__x0000_T_8.1_x0005__x0000__x0000_K_8.1
_x0000__x0000_Nagybudmér_x000B__x0000__x0000_Tetz Ferenc_x000D__x0000__x0001_P_x0000_e_x0000_t_x0000_Q_x0001_f_x0000_i_x0000_ _x0000_ú_x0000_t_x0000_ _x0000_1_x0000_7_x0000_._x0000__x0005__x0000__x0000_T_8.2_x0005__x0000__x0000_K_8.2_x0010__x0000__x0000_Csizmadia Attila_x0004__x0000__x0000_Igal_x000E__x0000__x0000_Köteles László_x0010__x0000__x0000_Bajcsy-Zs. u. 6._x0005__x0000__x0000_Kondó_x000E__x0000__x0000_Lovas Bertalan_x0016__x0000__x0001_S_x0000_o_x0000_l_x0000_t_x0000_é_x0000_s_x0000_z_x0000_ _x0000_K</v>
          </cell>
        </row>
        <row r="1380">
          <cell r="BT1380" t="str">
            <v>Kisherend</v>
          </cell>
        </row>
        <row r="1381">
          <cell r="BT1381" t="e">
            <v>#N/A</v>
          </cell>
        </row>
        <row r="1382">
          <cell r="BT1382" t="e">
            <v>#N/A</v>
          </cell>
        </row>
        <row r="1383">
          <cell r="BT1383" t="e">
            <v>#N/A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e">
            <v>#N/A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e">
            <v>#N/A</v>
          </cell>
        </row>
        <row r="1390">
          <cell r="BT1390" t="e">
            <v>#N/A</v>
          </cell>
        </row>
        <row r="1391">
          <cell r="BT1391" t="e">
            <v>#N/A</v>
          </cell>
        </row>
        <row r="1392">
          <cell r="BT1392" t="str">
            <v>Kiskunlacháza</v>
          </cell>
        </row>
        <row r="1393">
          <cell r="BT1393" t="e">
            <v>#N/A</v>
          </cell>
        </row>
        <row r="1394">
          <cell r="BT1394" t="e">
            <v>#N/A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e">
            <v>#N/A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e">
            <v>#N/A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e">
            <v>#N/A</v>
          </cell>
        </row>
        <row r="1412">
          <cell r="BT1412" t="e">
            <v>#N/A</v>
          </cell>
        </row>
        <row r="1413">
          <cell r="BT1413" t="e">
            <v>#N/A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e">
            <v>#N/A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e">
            <v>#N/A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e">
            <v>#N/A</v>
          </cell>
        </row>
        <row r="1425">
          <cell r="BT1425" t="e">
            <v>#N/A</v>
          </cell>
        </row>
        <row r="1426">
          <cell r="BT1426" t="e">
            <v>#N/A</v>
          </cell>
        </row>
        <row r="1427">
          <cell r="BT1427" t="e">
            <v>#N/A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e">
            <v>#N/A</v>
          </cell>
        </row>
        <row r="1434">
          <cell r="BT1434" t="str">
            <v>Kisvaszar</v>
          </cell>
        </row>
        <row r="1435">
          <cell r="BT1435" t="e">
            <v>#N/A</v>
          </cell>
        </row>
        <row r="1436">
          <cell r="BT1436" t="e">
            <v>#N/A</v>
          </cell>
        </row>
        <row r="1437">
          <cell r="BT1437" t="str">
            <v>Kiszsidány</v>
          </cell>
        </row>
        <row r="1438">
          <cell r="BT1438" t="e">
            <v>#N/A</v>
          </cell>
        </row>
        <row r="1439">
          <cell r="BT1439" t="e">
            <v>#N/A</v>
          </cell>
        </row>
        <row r="1440">
          <cell r="BT1440" t="str">
            <v>Kocsér</v>
          </cell>
        </row>
        <row r="1441">
          <cell r="BT1441" t="e">
            <v>#N/A</v>
          </cell>
        </row>
        <row r="1442">
          <cell r="BT1442" t="e">
            <v>#N/A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e">
            <v>#N/A</v>
          </cell>
        </row>
        <row r="1449">
          <cell r="BT1449" t="e">
            <v>#N/A</v>
          </cell>
        </row>
        <row r="1450">
          <cell r="BT1450" t="e">
            <v>#N/A</v>
          </cell>
        </row>
        <row r="1451">
          <cell r="BT1451" t="str">
            <v>Komlósd</v>
          </cell>
        </row>
        <row r="1452">
          <cell r="BT1452" t="e">
            <v>#N/A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e">
            <v>#N/A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e">
            <v>#N/A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e">
            <v>#N/A</v>
          </cell>
        </row>
        <row r="1472">
          <cell r="BT1472" t="str">
            <v>Kozármisleny</v>
          </cell>
        </row>
        <row r="1473">
          <cell r="BT1473" t="e">
            <v>#N/A</v>
          </cell>
        </row>
        <row r="1474">
          <cell r="BT1474" t="e">
            <v>#N/A</v>
          </cell>
        </row>
        <row r="1475">
          <cell r="BT1475" t="str">
            <v>Köcsk</v>
          </cell>
        </row>
        <row r="1476">
          <cell r="BT1476" t="e">
            <v>#N/A</v>
          </cell>
        </row>
        <row r="1477">
          <cell r="BT1477" t="e">
            <v>#N/A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e">
            <v>#N/A</v>
          </cell>
        </row>
        <row r="1483">
          <cell r="BT1483" t="e">
            <v>#N/A</v>
          </cell>
        </row>
        <row r="1484">
          <cell r="BT1484" t="e">
            <v>#N/A</v>
          </cell>
        </row>
        <row r="1485">
          <cell r="BT1485" t="str">
            <v>Körmend</v>
          </cell>
        </row>
        <row r="1486">
          <cell r="BT1486" t="e">
            <v>#N/A</v>
          </cell>
        </row>
        <row r="1487">
          <cell r="BT1487" t="str">
            <v>Köröm</v>
          </cell>
        </row>
        <row r="1488">
          <cell r="BT1488" t="e">
            <v>#N/A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e">
            <v>#N/A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e">
            <v>#N/A</v>
          </cell>
        </row>
        <row r="1512">
          <cell r="BT1512" t="str">
            <v>Kunágota</v>
          </cell>
        </row>
        <row r="1513">
          <cell r="BT1513" t="e">
            <v>#N/A</v>
          </cell>
        </row>
        <row r="1514">
          <cell r="BT1514" t="e">
            <v>#N/A</v>
          </cell>
        </row>
        <row r="1515">
          <cell r="BT1515" t="str">
            <v>Kuncsorba</v>
          </cell>
        </row>
        <row r="1516">
          <cell r="BT1516" t="e">
            <v>#N/A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e">
            <v>#N/A</v>
          </cell>
        </row>
        <row r="1520">
          <cell r="BT1520" t="e">
            <v>#N/A</v>
          </cell>
        </row>
        <row r="1521">
          <cell r="BT1521" t="str">
            <v>Kunszentmárton</v>
          </cell>
        </row>
        <row r="1522">
          <cell r="BT1522" t="e">
            <v>#N/A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e">
            <v>#N/A</v>
          </cell>
        </row>
        <row r="1529">
          <cell r="BT1529" t="str">
            <v>Kutas</v>
          </cell>
        </row>
        <row r="1530">
          <cell r="BT1530" t="e">
            <v>#N/A</v>
          </cell>
        </row>
        <row r="1531">
          <cell r="BT1531" t="str">
            <v>Kübekháza</v>
          </cell>
        </row>
        <row r="1532">
          <cell r="BT1532" t="e">
            <v>#N/A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e">
            <v>#N/A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e">
            <v>#N/A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e">
            <v>#N/A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e">
            <v>#N/A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e">
            <v>#N/A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e">
            <v>#N/A</v>
          </cell>
        </row>
        <row r="1557">
          <cell r="BT1557" t="e">
            <v>#N/A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e">
            <v>#N/A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e">
            <v>#N/A</v>
          </cell>
        </row>
        <row r="1567">
          <cell r="BT1567" t="str">
            <v>Lesencefalu</v>
          </cell>
        </row>
        <row r="1568">
          <cell r="BT1568" t="e">
            <v>#N/A</v>
          </cell>
        </row>
        <row r="1569">
          <cell r="BT1569" t="e">
            <v>#N/A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e">
            <v>#N/A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e">
            <v>#N/A</v>
          </cell>
        </row>
        <row r="1577">
          <cell r="BT1577" t="e">
            <v>#N/A</v>
          </cell>
        </row>
        <row r="1578">
          <cell r="BT1578" t="str">
            <v>Ligetfalva</v>
          </cell>
        </row>
        <row r="1579">
          <cell r="BT1579" t="e">
            <v>#N/A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e">
            <v>#N/A</v>
          </cell>
        </row>
        <row r="1585">
          <cell r="BT1585" t="str">
            <v>Litka</v>
          </cell>
        </row>
        <row r="1586">
          <cell r="BT1586" t="e">
            <v>#N/A</v>
          </cell>
        </row>
        <row r="1587">
          <cell r="BT1587" t="str">
            <v>Lócs</v>
          </cell>
        </row>
        <row r="1588">
          <cell r="BT1588" t="e">
            <v>#N/A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e">
            <v>#N/A</v>
          </cell>
        </row>
        <row r="1593">
          <cell r="BT1593" t="e">
            <v>#N/A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e">
            <v>#N/A</v>
          </cell>
        </row>
        <row r="1597">
          <cell r="BT1597" t="str">
            <v>571553</v>
          </cell>
        </row>
        <row r="1598">
          <cell r="BT1598" t="e">
            <v>#N/A</v>
          </cell>
        </row>
        <row r="1599">
          <cell r="BT1599" t="e">
            <v>#N/A</v>
          </cell>
        </row>
        <row r="1600">
          <cell r="BT1600" t="str">
            <v>Lövőpetri</v>
          </cell>
        </row>
        <row r="1601">
          <cell r="BT1601" t="e">
            <v>#N/A</v>
          </cell>
        </row>
        <row r="1602">
          <cell r="BT1602" t="e">
            <v>#N/A</v>
          </cell>
        </row>
        <row r="1603">
          <cell r="BT1603" t="e">
            <v>#N/A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e">
            <v>#N/A</v>
          </cell>
        </row>
        <row r="1610">
          <cell r="BT1610" t="e">
            <v>#N/A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e">
            <v>#N/A</v>
          </cell>
        </row>
        <row r="1617">
          <cell r="BT1617" t="str">
            <v>Krachun Szilárd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e">
            <v>#N/A</v>
          </cell>
        </row>
        <row r="1623">
          <cell r="BT1623" t="str">
            <v>Magyarföld</v>
          </cell>
        </row>
        <row r="1624">
          <cell r="BT1624" t="e">
            <v>#N/A</v>
          </cell>
        </row>
        <row r="1625">
          <cell r="BT1625" t="e">
            <v>#N/A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e">
            <v>#N/A</v>
          </cell>
        </row>
        <row r="1629">
          <cell r="BT1629" t="e">
            <v>#N/A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e">
            <v>#N/A</v>
          </cell>
        </row>
        <row r="1635">
          <cell r="BT1635" t="e">
            <v>#N/A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e">
            <v>#N/A</v>
          </cell>
        </row>
        <row r="1641">
          <cell r="BT1641" t="e">
            <v>#N/A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e">
            <v>#N/A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e">
            <v>#N/A</v>
          </cell>
        </row>
        <row r="1654">
          <cell r="BT1654" t="str">
            <v>Mánfa</v>
          </cell>
        </row>
        <row r="1655">
          <cell r="BT1655" t="e">
            <v>#N/A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Salamon Gyula</v>
          </cell>
        </row>
        <row r="1661">
          <cell r="BT1661" t="str">
            <v>Máriahalom</v>
          </cell>
        </row>
        <row r="1662">
          <cell r="BT1662" t="e">
            <v>#N/A</v>
          </cell>
        </row>
        <row r="1663">
          <cell r="BT1663" t="e">
            <v>#N/A</v>
          </cell>
        </row>
        <row r="1664">
          <cell r="BT1664" t="str">
            <v>Márianosztra</v>
          </cell>
        </row>
        <row r="1665">
          <cell r="BT1665" t="e">
            <v>#N/A</v>
          </cell>
        </row>
        <row r="1666">
          <cell r="BT1666" t="str">
            <v>Markaz</v>
          </cell>
        </row>
        <row r="1667">
          <cell r="BT1667" t="e">
            <v>#N/A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e">
            <v>#N/A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汩慬_x000E_䬀獯畳桴甠‮㠵ਮ_x0000_穓浡獯穳来_x0011_伀⁨潮⁳楍汫珳
伀⁨潮๳_x0000_敂捲祮⁩⹵⸶_x0010_匀慺潭瑳瑡狡慦癬ཡ_x0000_潐歲汯拡䐠满敩ཬ_x0000_⁮牋獩瑺ᕮ_x0000_敦ⱪ删毡揳楺甠‮㠴മ_x0000_慂慬潴杮ᅫ_x0000_楋獳䰠珡決⃳楔潢ᅲ_x0000_潋獳瑵⁨⹌甠‮㤲༮_x0000_慂慬潴浮条慹੤_x0000_潲灳瑡歡_x000B_匀牡獯慰慴楫_x0006_䤀ㅟ㌮ص_x0000_彔⸱㔳_x0006_䬀ㅟ㌮ص_x0000_彅⸱㔳_x0005_䤀㍟㔮_x0006_䈀扡牡ౣ_x0000_獣⁩摮牯_x000B_䈀毩⁥⹵㐠⸱_x000F_匀瓡牯污慪櫺敨祬_x0010_匀瑡牯污慪橵敨祬٩_x0000_彉⸱㘳_x0006_吀ㅟ㌮ض_x0000_彋⸱㘳_x0006_䔀ㅟ㌮Զ_x0000_彉⸳ض_x0000_彉⸲㘱_x000C_䈁愀戀愀爀挀猀稀儀氁儀猁ഀ_x0000_畒灰牥⁴湁慴੬_x0000_浬满慺_x0016_一擡獡祳䄠摮⁳</v>
          </cell>
        </row>
        <row r="1674">
          <cell r="BT1674" t="str">
            <v>Márokföld</v>
          </cell>
        </row>
        <row r="1675">
          <cell r="BT1675" t="e">
            <v>#N/A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e">
            <v>#N/A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e">
            <v>#N/A</v>
          </cell>
        </row>
        <row r="1687">
          <cell r="BT1687" t="e">
            <v>#N/A</v>
          </cell>
        </row>
        <row r="1688">
          <cell r="BT1688" t="e">
            <v>#N/A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e">
            <v>#N/A</v>
          </cell>
        </row>
        <row r="1694">
          <cell r="BT1694" t="str">
            <v>Matty</v>
          </cell>
        </row>
        <row r="1695">
          <cell r="BT1695" t="e">
            <v>#N/A</v>
          </cell>
        </row>
        <row r="1696">
          <cell r="BT1696" t="str">
            <v>Máza</v>
          </cell>
        </row>
        <row r="1697">
          <cell r="BT1697" t="e">
            <v>#N/A</v>
          </cell>
        </row>
        <row r="1698">
          <cell r="BT1698" t="e">
            <v>#N/A</v>
          </cell>
        </row>
        <row r="1699">
          <cell r="BT1699" t="e">
            <v>#N/A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e">
            <v>#N/A</v>
          </cell>
        </row>
        <row r="1703">
          <cell r="BT1703" t="e">
            <v>#N/A</v>
          </cell>
        </row>
        <row r="1704">
          <cell r="BT1704" t="e">
            <v>#N/A</v>
          </cell>
        </row>
        <row r="1705">
          <cell r="BT1705" t="e">
            <v>#N/A</v>
          </cell>
        </row>
        <row r="1706">
          <cell r="BT1706" t="str">
            <v>Megyer</v>
          </cell>
        </row>
        <row r="1707">
          <cell r="BT1707" t="e">
            <v>#N/A</v>
          </cell>
        </row>
        <row r="1708">
          <cell r="BT1708" t="str">
            <v>Méhtelek</v>
          </cell>
        </row>
        <row r="1709">
          <cell r="BT1709" t="e">
            <v>#N/A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e">
            <v>#N/A</v>
          </cell>
        </row>
        <row r="1715">
          <cell r="BT1715" t="e">
            <v>#N/A</v>
          </cell>
        </row>
        <row r="1716">
          <cell r="BT1716" t="str">
            <v>Mérk</v>
          </cell>
        </row>
        <row r="1717">
          <cell r="BT1717" t="e">
            <v>#N/A</v>
          </cell>
        </row>
        <row r="1718">
          <cell r="BT1718" t="e">
            <v>#N/A</v>
          </cell>
        </row>
        <row r="1719">
          <cell r="BT1719" t="e">
            <v>#N/A</v>
          </cell>
        </row>
        <row r="1720">
          <cell r="BT1720" t="e">
            <v>#N/A</v>
          </cell>
        </row>
        <row r="1721">
          <cell r="BT1721" t="str">
            <v>Mesterszállás</v>
          </cell>
        </row>
        <row r="1722">
          <cell r="BT1722" t="e">
            <v>#N/A</v>
          </cell>
        </row>
        <row r="1723">
          <cell r="BT1723" t="e">
            <v>#N/A</v>
          </cell>
        </row>
        <row r="1724">
          <cell r="BT1724" t="e">
            <v>#N/A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e">
            <v>#N/A</v>
          </cell>
        </row>
        <row r="1728">
          <cell r="BT1728" t="e">
            <v>#N/A</v>
          </cell>
        </row>
        <row r="1729">
          <cell r="BT1729" t="e">
            <v>#N/A</v>
          </cell>
        </row>
        <row r="1730">
          <cell r="BT1730" t="str">
            <v>Mezőgyán</v>
          </cell>
        </row>
        <row r="1731">
          <cell r="BT1731" t="e">
            <v>#N/A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e">
            <v>#N/A</v>
          </cell>
        </row>
        <row r="1735">
          <cell r="BT1735" t="str">
            <v>Mezőkovácsháza</v>
          </cell>
        </row>
        <row r="1736">
          <cell r="BT1736" t="e">
            <v>#N/A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e">
            <v>#N/A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e">
            <v>#N/A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e">
            <v>#N/A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e">
            <v>#N/A</v>
          </cell>
        </row>
        <row r="1760">
          <cell r="BT1760" t="e">
            <v>#N/A</v>
          </cell>
        </row>
        <row r="1761">
          <cell r="BT1761" t="str">
            <v>Mikóháza</v>
          </cell>
        </row>
        <row r="1762">
          <cell r="BT1762" t="e">
            <v>#N/A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e">
            <v>#N/A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e">
            <v>#N/A</v>
          </cell>
        </row>
        <row r="1770">
          <cell r="BT1770" t="e">
            <v>#N/A</v>
          </cell>
        </row>
        <row r="1771">
          <cell r="BT1771" t="e">
            <v>#N/A</v>
          </cell>
        </row>
        <row r="1772">
          <cell r="BT1772" t="e">
            <v>#N/A</v>
          </cell>
        </row>
        <row r="1773">
          <cell r="BT1773" t="str">
            <v>Mogyoród</v>
          </cell>
        </row>
        <row r="1774">
          <cell r="BT1774" t="e">
            <v>#N/A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e">
            <v>#N/A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e">
            <v>#N/A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e">
            <v>#N/A</v>
          </cell>
        </row>
        <row r="1795">
          <cell r="BT1795" t="e">
            <v>#N/A</v>
          </cell>
        </row>
        <row r="1796">
          <cell r="BT1796" t="e">
            <v>#N/A</v>
          </cell>
        </row>
        <row r="1797">
          <cell r="BT1797" t="e">
            <v>#N/A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e">
            <v>#N/A</v>
          </cell>
        </row>
        <row r="1811">
          <cell r="BT1811" t="e">
            <v>#N/A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e">
            <v>#N/A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e">
            <v>#N/A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e">
            <v>#N/A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e">
            <v>#N/A</v>
          </cell>
        </row>
        <row r="1844">
          <cell r="BT1844" t="e">
            <v>#N/A</v>
          </cell>
        </row>
        <row r="1845">
          <cell r="BT1845" t="e">
            <v>#N/A</v>
          </cell>
        </row>
        <row r="1846">
          <cell r="BT1846" t="str">
            <v>Nagygörbő</v>
          </cell>
        </row>
        <row r="1847">
          <cell r="BT1847" t="e">
            <v>#N/A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e">
            <v>#N/A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e">
            <v>#N/A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e">
            <v>#N/A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e">
            <v>#N/A</v>
          </cell>
        </row>
        <row r="1869">
          <cell r="BT1869" t="str">
            <v>Nagykökényes</v>
          </cell>
        </row>
        <row r="1870">
          <cell r="BT1870" t="e">
            <v>#N/A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e">
            <v>#N/A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e">
            <v>#N/A</v>
          </cell>
        </row>
        <row r="1888">
          <cell r="BT1888" t="e">
            <v>#N/A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e">
            <v>#N/A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e">
            <v>#N/A</v>
          </cell>
        </row>
        <row r="1897">
          <cell r="BT1897" t="e">
            <v>#N/A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e">
            <v>#N/A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e">
            <v>#N/A</v>
          </cell>
        </row>
        <row r="1907">
          <cell r="BT1907" t="e">
            <v>#N/A</v>
          </cell>
        </row>
        <row r="1908">
          <cell r="BT1908" t="str">
            <v>Nagytótfalu</v>
          </cell>
        </row>
        <row r="1909">
          <cell r="BT1909" t="e">
            <v>#N/A</v>
          </cell>
        </row>
        <row r="1910">
          <cell r="BT1910" t="str">
            <v>Nagyút</v>
          </cell>
        </row>
        <row r="1911">
          <cell r="BT1911" t="e">
            <v>#N/A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e">
            <v>#N/A</v>
          </cell>
        </row>
        <row r="1920">
          <cell r="BT1920" t="str">
            <v>Nárai</v>
          </cell>
        </row>
        <row r="1921">
          <cell r="BT1921" t="e">
            <v>#N/A</v>
          </cell>
        </row>
        <row r="1922">
          <cell r="BT1922" t="e">
            <v>#N/A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e">
            <v>#N/A</v>
          </cell>
        </row>
        <row r="1928">
          <cell r="BT1928" t="str">
            <v>Nemesbőd</v>
          </cell>
        </row>
        <row r="1929">
          <cell r="BT1929" t="e">
            <v>#N/A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e">
            <v>#N/A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e">
            <v>#N/A</v>
          </cell>
        </row>
        <row r="1946">
          <cell r="BT1946" t="e">
            <v>#N/A</v>
          </cell>
        </row>
        <row r="1947">
          <cell r="BT1947" t="e">
            <v>#N/A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e">
            <v>#N/A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e">
            <v>#N/A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e">
            <v>#N/A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e">
            <v>#N/A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e">
            <v>#N/A</v>
          </cell>
        </row>
        <row r="1984">
          <cell r="BT1984" t="str">
            <v>Zvekán László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e">
            <v>#N/A</v>
          </cell>
        </row>
        <row r="1999">
          <cell r="BT1999" t="e">
            <v>#N/A</v>
          </cell>
        </row>
        <row r="2000">
          <cell r="BT2000" t="str">
            <v>Fiad</v>
          </cell>
        </row>
        <row r="2001">
          <cell r="BT2001" t="e">
            <v>#N/A</v>
          </cell>
        </row>
        <row r="2002">
          <cell r="BT2002" t="e">
            <v>#N/A</v>
          </cell>
        </row>
        <row r="2003">
          <cell r="BT2003" t="e">
            <v>#N/A</v>
          </cell>
        </row>
        <row r="2004">
          <cell r="BT2004" t="e">
            <v>#N/A</v>
          </cell>
        </row>
        <row r="2005">
          <cell r="BT2005" t="e">
            <v>#N/A</v>
          </cell>
        </row>
        <row r="2006">
          <cell r="BT2006" t="e">
            <v>#N/A</v>
          </cell>
        </row>
        <row r="2007">
          <cell r="BT2007" t="e">
            <v>#N/A</v>
          </cell>
        </row>
        <row r="2008">
          <cell r="BT2008" t="e">
            <v>#N/A</v>
          </cell>
        </row>
        <row r="2009">
          <cell r="BT2009" t="str">
            <v>Nyírmártonfalva</v>
          </cell>
        </row>
        <row r="2010">
          <cell r="BT2010" t="e">
            <v>#N/A</v>
          </cell>
        </row>
        <row r="2011">
          <cell r="BT2011" t="e">
            <v>#N/A</v>
          </cell>
        </row>
        <row r="2012">
          <cell r="BT2012" t="e">
            <v>#N/A</v>
          </cell>
        </row>
        <row r="2013">
          <cell r="BT2013" t="e">
            <v>#N/A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e">
            <v>#N/A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e">
            <v>#N/A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e">
            <v>#N/A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e">
            <v>#N/A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e">
            <v>#N/A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e">
            <v>#N/A</v>
          </cell>
        </row>
        <row r="2046">
          <cell r="BT2046" t="e">
            <v>#N/A</v>
          </cell>
        </row>
        <row r="2047">
          <cell r="BT2047" t="str">
            <v>Ópályi</v>
          </cell>
        </row>
        <row r="2048">
          <cell r="BT2048" t="e">
            <v>#N/A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e">
            <v>#N/A</v>
          </cell>
        </row>
        <row r="2055">
          <cell r="BT2055" t="e">
            <v>#N/A</v>
          </cell>
        </row>
        <row r="2056">
          <cell r="BT2056" t="str">
            <v>Ormándlak</v>
          </cell>
        </row>
        <row r="2057">
          <cell r="BT2057" t="e">
            <v>#N/A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e">
            <v>#N/A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e">
            <v>#N/A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e">
            <v>#N/A</v>
          </cell>
        </row>
        <row r="2068">
          <cell r="BT2068" t="e">
            <v>#N/A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e">
            <v>#N/A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e">
            <v>#N/A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e">
            <v>#N/A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e">
            <v>#N/A</v>
          </cell>
        </row>
        <row r="2097">
          <cell r="BT2097" t="str">
            <v>Ötvöskónyi</v>
          </cell>
        </row>
        <row r="2098">
          <cell r="BT2098" t="e">
            <v>#N/A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e">
            <v>#N/A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e">
            <v>#N/A</v>
          </cell>
        </row>
        <row r="2108">
          <cell r="BT2108" t="str">
            <v>Pálfa</v>
          </cell>
        </row>
        <row r="2109">
          <cell r="BT2109" t="e">
            <v>#N/A</v>
          </cell>
        </row>
        <row r="2110">
          <cell r="BT2110" t="e">
            <v>#N/A</v>
          </cell>
        </row>
        <row r="2111">
          <cell r="BT2111" t="e">
            <v>#N/A</v>
          </cell>
        </row>
        <row r="2112">
          <cell r="BT2112" t="e">
            <v>#N/A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e">
            <v>#N/A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e">
            <v>#N/A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e">
            <v>#N/A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e">
            <v>#N/A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e">
            <v>#N/A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e">
            <v>#N/A</v>
          </cell>
        </row>
        <row r="2160">
          <cell r="BT2160" t="e">
            <v>#N/A</v>
          </cell>
        </row>
        <row r="2161">
          <cell r="BT2161" t="str">
            <v>Pécsely</v>
          </cell>
        </row>
        <row r="2162">
          <cell r="BT2162" t="e">
            <v>#N/A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e">
            <v>#N/A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e">
            <v>#N/A</v>
          </cell>
        </row>
        <row r="2177">
          <cell r="BT2177" t="e">
            <v>#N/A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e">
            <v>#N/A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e">
            <v>#N/A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e">
            <v>#N/A</v>
          </cell>
        </row>
        <row r="2191">
          <cell r="BT2191" t="e">
            <v>#N/A</v>
          </cell>
        </row>
        <row r="2192">
          <cell r="BT2192" t="e">
            <v>#N/A</v>
          </cell>
        </row>
        <row r="2193">
          <cell r="BT2193" t="str">
            <v>Petrivente</v>
          </cell>
        </row>
        <row r="2194">
          <cell r="BT2194" t="e">
            <v>#N/A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e">
            <v>#N/A</v>
          </cell>
        </row>
        <row r="2200">
          <cell r="BT2200" t="str">
            <v>Pilisjászfalu</v>
          </cell>
        </row>
        <row r="2201">
          <cell r="BT2201" t="e">
            <v>#N/A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e">
            <v>#N/A</v>
          </cell>
        </row>
        <row r="2209">
          <cell r="BT2209" t="e">
            <v>#N/A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e">
            <v>#N/A</v>
          </cell>
        </row>
        <row r="2213">
          <cell r="BT2213" t="e">
            <v>#N/A</v>
          </cell>
        </row>
        <row r="2214">
          <cell r="BT2214" t="e">
            <v>#N/A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e">
            <v>#N/A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e">
            <v>#N/A</v>
          </cell>
        </row>
        <row r="2227">
          <cell r="BT2227" t="str">
            <v>Poroszló</v>
          </cell>
        </row>
        <row r="2228">
          <cell r="BT2228" t="e">
            <v>#N/A</v>
          </cell>
        </row>
        <row r="2229">
          <cell r="BT2229" t="e">
            <v>#N/A</v>
          </cell>
        </row>
        <row r="2230">
          <cell r="BT2230" t="e">
            <v>#N/A</v>
          </cell>
        </row>
        <row r="2231">
          <cell r="BT2231" t="e">
            <v>#N/A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e">
            <v>#N/A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e">
            <v>#N/A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_x0000_Rákóczibánya_x000C__x0000__x0001_B_x0000_e_x0000_n_x0000_c_x0000_s_x0000_i_x0000_k_x0000_ _x0000_E_x0000_r_x0000_n_x0000_Q_x0001__x0005__x0000__x0000_Abony_x001A__x0000__x0000_Romhányiné Dr. Balogh Edit_x0011__x0000__x0000_Dr. Gajdos István_x0004__x0000__x0000_Pest_x0004__x0000__x0000_Acsa_x000E__x0000__x0001_S_x0000_z_x0000_e_x0000_k_x0000_e_x0000_r_x0000_e_x0000_s_x0000_ _x0000_R_x0000_e_x0000_z_x0000_s_x0000_Q_x0001__x0006__x0000__x0000_Gerjen_x0006__x0000__x0000_Grábóc_x0013__x0000__x0000_Tüske László Károly_x000E__x0000__x0000_Rákóczi u. 84._x0005__x0000__x0000_Gyönk
_x0000__x0000_Katz Gyula_x0012__x0000__x0000_Ady E. u. 561-562._x0005__x0000__x0000_Györe_x000C__x0000__x0000_Cso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e">
            <v>#N/A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e">
            <v>#N/A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e">
            <v>#N/A</v>
          </cell>
        </row>
        <row r="2274">
          <cell r="BT2274" t="e">
            <v>#N/A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e">
            <v>#N/A</v>
          </cell>
        </row>
        <row r="2278">
          <cell r="BT2278" t="e">
            <v>#N/A</v>
          </cell>
        </row>
        <row r="2279">
          <cell r="BT2279" t="str">
            <v>Rábapaty</v>
          </cell>
        </row>
        <row r="2280">
          <cell r="BT2280" t="e">
            <v>#N/A</v>
          </cell>
        </row>
        <row r="2281">
          <cell r="BT2281" t="e">
            <v>#N/A</v>
          </cell>
        </row>
        <row r="2282">
          <cell r="BT2282" t="e">
            <v>#N/A</v>
          </cell>
        </row>
        <row r="2283">
          <cell r="BT2283" t="e">
            <v>#N/A</v>
          </cell>
        </row>
        <row r="2284">
          <cell r="BT2284" t="e">
            <v>#N/A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e">
            <v>#N/A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e">
            <v>#N/A</v>
          </cell>
        </row>
        <row r="2295">
          <cell r="BT2295" t="e">
            <v>#N/A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e">
            <v>#N/A</v>
          </cell>
        </row>
        <row r="2300">
          <cell r="BT2300" t="e">
            <v>#N/A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e">
            <v>#N/A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e">
            <v>#N/A</v>
          </cell>
        </row>
        <row r="2312">
          <cell r="BT2312" t="str">
            <v>Recsk</v>
          </cell>
        </row>
        <row r="2313">
          <cell r="BT2313" t="e">
            <v>#N/A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e">
            <v>#N/A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e">
            <v>#N/A</v>
          </cell>
        </row>
        <row r="2327">
          <cell r="BT2327" t="e">
            <v>#N/A</v>
          </cell>
        </row>
        <row r="2328">
          <cell r="BT2328" t="e">
            <v>#N/A</v>
          </cell>
        </row>
        <row r="2329">
          <cell r="BT2329" t="e">
            <v>#N/A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e">
            <v>#N/A</v>
          </cell>
        </row>
        <row r="2334">
          <cell r="BT2334" t="str">
            <v>I_1.23</v>
          </cell>
        </row>
        <row r="2335">
          <cell r="BT2335" t="str">
            <v>Rimóc</v>
          </cell>
        </row>
        <row r="2336">
          <cell r="BT2336" t="e">
            <v>#N/A</v>
          </cell>
        </row>
        <row r="2337">
          <cell r="BT2337" t="e">
            <v>#N/A</v>
          </cell>
        </row>
        <row r="2338">
          <cell r="BT2338" t="e">
            <v>#N/A</v>
          </cell>
        </row>
        <row r="2339">
          <cell r="BT2339" t="e">
            <v>#N/A</v>
          </cell>
        </row>
        <row r="2340">
          <cell r="BT2340" t="e">
            <v>#N/A</v>
          </cell>
        </row>
        <row r="2341">
          <cell r="BT2341" t="e">
            <v>#N/A</v>
          </cell>
        </row>
        <row r="2342">
          <cell r="BT2342" t="e">
            <v>#N/A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e">
            <v>#N/A</v>
          </cell>
        </row>
        <row r="2349">
          <cell r="BT2349" t="e">
            <v>#N/A</v>
          </cell>
        </row>
        <row r="2350">
          <cell r="BT2350" t="e">
            <v>#N/A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e">
            <v>#N/A</v>
          </cell>
        </row>
        <row r="2354">
          <cell r="BT2354" t="e">
            <v>#N/A</v>
          </cell>
        </row>
        <row r="2355">
          <cell r="BT2355" t="str">
            <v>Ságújfalu</v>
          </cell>
        </row>
        <row r="2356">
          <cell r="BT2356" t="e">
            <v>#N/A</v>
          </cell>
        </row>
        <row r="2357">
          <cell r="BT2357" t="e">
            <v>#N/A</v>
          </cell>
        </row>
        <row r="2358">
          <cell r="BT2358" t="e">
            <v>#N/A</v>
          </cell>
        </row>
        <row r="2359">
          <cell r="BT2359" t="e">
            <v>#N/A</v>
          </cell>
        </row>
        <row r="2360">
          <cell r="BT2360" t="e">
            <v>#N/A</v>
          </cell>
        </row>
        <row r="2361">
          <cell r="BT2361" t="e">
            <v>#N/A</v>
          </cell>
        </row>
        <row r="2362">
          <cell r="BT2362" t="e">
            <v>#N/A</v>
          </cell>
        </row>
        <row r="2363">
          <cell r="BT2363" t="e">
            <v>#N/A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e">
            <v>#N/A</v>
          </cell>
        </row>
        <row r="2369">
          <cell r="BT2369" t="e">
            <v>#N/A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e">
            <v>#N/A</v>
          </cell>
        </row>
        <row r="2376">
          <cell r="BT2376" t="e">
            <v>#N/A</v>
          </cell>
        </row>
        <row r="2377">
          <cell r="BT2377" t="e">
            <v>#N/A</v>
          </cell>
        </row>
        <row r="2378">
          <cell r="BT2378" t="e">
            <v>#N/A</v>
          </cell>
        </row>
        <row r="2379">
          <cell r="BT2379" t="str">
            <v>Salföld</v>
          </cell>
        </row>
        <row r="2380">
          <cell r="BT2380" t="e">
            <v>#N/A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e">
            <v>#N/A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e">
            <v>#N/A</v>
          </cell>
        </row>
        <row r="2388">
          <cell r="BT2388" t="e">
            <v>#N/A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e">
            <v>#N/A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e">
            <v>#N/A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e">
            <v>#N/A</v>
          </cell>
        </row>
        <row r="2412">
          <cell r="BT2412" t="str">
            <v>Sarud</v>
          </cell>
        </row>
        <row r="2413">
          <cell r="BT2413" t="e">
            <v>#N/A</v>
          </cell>
        </row>
        <row r="2414">
          <cell r="BT2414" t="e">
            <v>#N/A</v>
          </cell>
        </row>
        <row r="2415">
          <cell r="BT2415" t="str">
            <v>Sáska</v>
          </cell>
        </row>
        <row r="2416">
          <cell r="BT2416" t="e">
            <v>#N/A</v>
          </cell>
        </row>
        <row r="2417">
          <cell r="BT2417" t="str">
            <v>Sátoraljaújhely</v>
          </cell>
        </row>
        <row r="2418">
          <cell r="BT2418" t="str">
            <v>Gyömöre</v>
          </cell>
        </row>
        <row r="2419">
          <cell r="BT2419" t="str">
            <v>Sávoly</v>
          </cell>
        </row>
        <row r="2420">
          <cell r="BT2420" t="e">
            <v>#N/A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e">
            <v>#N/A</v>
          </cell>
        </row>
        <row r="2424">
          <cell r="BT2424" t="e">
            <v>#N/A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e">
            <v>#N/A</v>
          </cell>
        </row>
        <row r="2429">
          <cell r="BT2429" t="e">
            <v>#N/A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e">
            <v>#N/A</v>
          </cell>
        </row>
        <row r="2436">
          <cell r="BT2436" t="e">
            <v>#N/A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Dózsa Gy. u. 17-19.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e">
            <v>#N/A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祬_x000C_䨀桵珡⁺楔潢ི_x0000_楔楬杮牥䘠牥湥ལ_x0000_牄‮敤⁩獚汯൴_x0000_潴楳䘠牥湥ୣ_x0000_敫琠狩㜠ਮ_x0000_ﱓ敭灧慧_x000C_䠀橵敢⁲潮ٳ_x0000_穓烡狡_x000D_䈀泡湩⁴摮牯_x000C_䘀拡歩䘠牥湥ᙣ_x0000_穣⁩敆敲据甠‮⼱⹁_x000C_匀敺瑮湡慴晬ൡ_x0000_穓湥扴毩汬๡_x0000_癲狡⁩瑁楴慬_x000C_䌀潳扭⃳慌潪ࡳ_x0000_穓湥杴泡_x000D_嘀捥敳⁹敆敲据_x000E_䈀桩牡敫敲穳整๳_x0000_慂慲⁳敆敲据_x0013_䘀泼烶䴠桩泡⁹獉癴满_x0010_匀档湥楹甠‮㜵ฮ_x0000_楂慨湲条批橡浯_x000C_匀楺匠满潤ੲ_x0000_楂慨瑲牯慤_x0010_䐀⹲匠慺䨠竳敳๦_x0000_潋獳瑵⁨⹵㐠⸳_x000B_䈀捯歳楡敫瑲_x000E_匁稀儀氁氀儀猁 匀渀搀漀爀ༀ_x0000_汁潫浴满⁹瓺㠠ମĀFelsőregmec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e">
            <v>#N/A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e">
            <v>#N/A</v>
          </cell>
        </row>
        <row r="2463">
          <cell r="BT2463" t="e">
            <v>#N/A</v>
          </cell>
        </row>
        <row r="2464">
          <cell r="BT2464" t="e">
            <v>#N/A</v>
          </cell>
        </row>
        <row r="2465">
          <cell r="BT2465" t="e">
            <v>#N/A</v>
          </cell>
        </row>
        <row r="2466">
          <cell r="BT2466" t="e">
            <v>#N/A</v>
          </cell>
        </row>
        <row r="2467">
          <cell r="BT2467" t="e">
            <v>#N/A</v>
          </cell>
        </row>
        <row r="2468">
          <cell r="BT2468" t="e">
            <v>#N/A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e">
            <v>#N/A</v>
          </cell>
        </row>
        <row r="2472">
          <cell r="BT2472" t="e">
            <v>#N/A</v>
          </cell>
        </row>
        <row r="2473">
          <cell r="BT2473" t="e">
            <v>#N/A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e">
            <v>#N/A</v>
          </cell>
        </row>
        <row r="2480">
          <cell r="BT2480" t="e">
            <v>#N/A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e">
            <v>#N/A</v>
          </cell>
        </row>
        <row r="2493">
          <cell r="BT2493" t="e">
            <v>#N/A</v>
          </cell>
        </row>
        <row r="2494">
          <cell r="BT2494" t="str">
            <v>Sormás</v>
          </cell>
        </row>
        <row r="2495">
          <cell r="BT2495" t="e">
            <v>#N/A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Fonó</v>
          </cell>
        </row>
        <row r="2502">
          <cell r="BT2502" t="str">
            <v>Söpte</v>
          </cell>
        </row>
        <row r="2503">
          <cell r="BT2503" t="e">
            <v>#N/A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Nagykátai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Veresegyházi</v>
          </cell>
        </row>
        <row r="2512">
          <cell r="BT2512" t="e">
            <v>#N/A</v>
          </cell>
        </row>
        <row r="2513">
          <cell r="BT2513" t="str">
            <v>Süttő</v>
          </cell>
        </row>
        <row r="2514">
          <cell r="BT2514" t="e">
            <v>#N/A</v>
          </cell>
        </row>
        <row r="2515">
          <cell r="BT2515" t="e">
            <v>#N/A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e">
            <v>#N/A</v>
          </cell>
        </row>
        <row r="2523">
          <cell r="BT2523" t="e">
            <v>#N/A</v>
          </cell>
        </row>
        <row r="2524">
          <cell r="BT2524" t="e">
            <v>#N/A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e">
            <v>#N/A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e">
            <v>#N/A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e">
            <v>#N/A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e">
            <v>#N/A</v>
          </cell>
        </row>
        <row r="2551">
          <cell r="BT2551" t="e">
            <v>#N/A</v>
          </cell>
        </row>
        <row r="2552">
          <cell r="BT2552" t="e">
            <v>#N/A</v>
          </cell>
        </row>
        <row r="2553">
          <cell r="BT2553" t="e">
            <v>#N/A</v>
          </cell>
        </row>
        <row r="2554">
          <cell r="BT2554" t="e">
            <v>#N/A</v>
          </cell>
        </row>
        <row r="2555">
          <cell r="BT2555" t="e">
            <v>#N/A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e">
            <v>#N/A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e">
            <v>#N/A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6.12_x0006__x0000__x0000_E_6.12_x0005__x0000__x0000_Mánfa_x000E__x0000__x0000_Hohn Krisztina_x000E__x0000__x0000_Schmidt Zoltán_x000F__x0000__x0000_Fábián B. u. 58_x0006__x0000__x0000_T_6.13_x0006__x0000__x0000_K_6.13_x0006__x0000__x0000_E_6.13_x000B__x0000__x0000_Tisztaberek
_x0000__x0000_Kónya Géza_x0015__x0000__x0001_T_x0000_i_x0000_s_x0000_z_x0000_t_x0000_a_x0000_b_x0000_e_x0000_r_x0000_e_x0000_k_x0000_,_x0000_ _x0000_F_x0000_Q_x0001_ _x0000_u_x0000_._x0000_ _x0000_6_x0000_._x0000__x0007__x0000__x0000_Tivadar_x000F__x0000__x0000_ifj Danó Sándor_x0010__x0000__x0000_Ifj. Danó Sándor_x0016__x0000__x0001_T_x0000_i_x0000_v_x0000_a_x0000_d_x0000_a_x0000_r_x0000_,_x0000_ _x0000_P_x0000_e_x0000_t_x0000_Q_x0001_f_x0000_i_x0000_ _x0000_u</v>
          </cell>
        </row>
        <row r="2573">
          <cell r="BT2573" t="e">
            <v>#N/A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e">
            <v>#N/A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e">
            <v>#N/A</v>
          </cell>
        </row>
        <row r="2584">
          <cell r="BT2584" t="str">
            <v>Szécsényfelfalu</v>
          </cell>
        </row>
        <row r="2585">
          <cell r="BT2585" t="e">
            <v>#N/A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e">
            <v>#N/A</v>
          </cell>
        </row>
        <row r="2592">
          <cell r="BT2592" t="e">
            <v>#N/A</v>
          </cell>
        </row>
        <row r="2593">
          <cell r="BT2593" t="e">
            <v>#N/A</v>
          </cell>
        </row>
        <row r="2594">
          <cell r="BT2594" t="str">
            <v>Székely</v>
          </cell>
        </row>
        <row r="2595">
          <cell r="BT2595" t="e">
            <v>#N/A</v>
          </cell>
        </row>
        <row r="2596">
          <cell r="BT2596" t="e">
            <v>#N/A</v>
          </cell>
        </row>
        <row r="2597">
          <cell r="BT2597" t="e">
            <v>#N/A</v>
          </cell>
        </row>
        <row r="2598">
          <cell r="BT2598" t="str">
            <v>Szekszárd</v>
          </cell>
        </row>
        <row r="2599">
          <cell r="BT2599" t="e">
            <v>#N/A</v>
          </cell>
        </row>
        <row r="2600">
          <cell r="BT2600" t="e">
            <v>#N/A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e">
            <v>#N/A</v>
          </cell>
        </row>
        <row r="2604">
          <cell r="BT2604" t="e">
            <v>#N/A</v>
          </cell>
        </row>
        <row r="2605">
          <cell r="BT2605" t="str">
            <v>Szendehely</v>
          </cell>
        </row>
        <row r="2606">
          <cell r="BT2606" t="e">
            <v>#N/A</v>
          </cell>
        </row>
        <row r="2607">
          <cell r="BT2607" t="e">
            <v>#N/A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e">
            <v>#N/A</v>
          </cell>
        </row>
        <row r="2611">
          <cell r="BT2611" t="e">
            <v>#N/A</v>
          </cell>
        </row>
        <row r="2612">
          <cell r="BT2612" t="e">
            <v>#N/A</v>
          </cell>
        </row>
        <row r="2613">
          <cell r="BT2613" t="e">
            <v>#N/A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e">
            <v>#N/A</v>
          </cell>
        </row>
        <row r="2623">
          <cell r="BT2623" t="e">
            <v>#N/A</v>
          </cell>
        </row>
        <row r="2624">
          <cell r="BT2624" t="e">
            <v>#N/A</v>
          </cell>
        </row>
        <row r="2625">
          <cell r="BT2625" t="str">
            <v>Szentimrefalva</v>
          </cell>
        </row>
        <row r="2626">
          <cell r="BT2626" t="e">
            <v>#N/A</v>
          </cell>
        </row>
        <row r="2627">
          <cell r="BT2627" t="e">
            <v>#N/A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e">
            <v>#N/A</v>
          </cell>
        </row>
        <row r="2633">
          <cell r="BT2633" t="str">
            <v>Szentlászló</v>
          </cell>
        </row>
        <row r="2634">
          <cell r="BT2634" t="e">
            <v>#N/A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e">
            <v>#N/A</v>
          </cell>
        </row>
        <row r="2638">
          <cell r="BT2638" t="str">
            <v>Szentmártonkáta</v>
          </cell>
        </row>
        <row r="2639">
          <cell r="BT2639" t="e">
            <v>#N/A</v>
          </cell>
        </row>
        <row r="2640">
          <cell r="BT2640" t="e">
            <v>#N/A</v>
          </cell>
        </row>
        <row r="2641">
          <cell r="BT2641" t="str">
            <v>Szentpéterszeg</v>
          </cell>
        </row>
        <row r="2642">
          <cell r="BT2642" t="e">
            <v>#N/A</v>
          </cell>
        </row>
        <row r="2643">
          <cell r="BT2643" t="str">
            <v>Szenyér</v>
          </cell>
        </row>
        <row r="2644">
          <cell r="BT2644" t="e">
            <v>#N/A</v>
          </cell>
        </row>
        <row r="2645">
          <cell r="BT2645" t="e">
            <v>#N/A</v>
          </cell>
        </row>
        <row r="2646">
          <cell r="BT2646" t="e">
            <v>#N/A</v>
          </cell>
        </row>
        <row r="2647">
          <cell r="BT2647" t="e">
            <v>#N/A</v>
          </cell>
        </row>
        <row r="2648">
          <cell r="BT2648" t="str">
            <v>Szerep</v>
          </cell>
        </row>
        <row r="2649">
          <cell r="BT2649" t="e">
            <v>#N/A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e">
            <v>#N/A</v>
          </cell>
        </row>
        <row r="2661">
          <cell r="BT2661" t="str">
            <v>Szikszó</v>
          </cell>
        </row>
        <row r="2662">
          <cell r="BT2662" t="e">
            <v>#N/A</v>
          </cell>
        </row>
        <row r="2663">
          <cell r="BT2663" t="e">
            <v>#N/A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e">
            <v>#N/A</v>
          </cell>
        </row>
        <row r="2667">
          <cell r="BT2667" t="e">
            <v>#N/A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e">
            <v>#N/A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e">
            <v>#N/A</v>
          </cell>
        </row>
        <row r="2680">
          <cell r="BT2680" t="str">
            <v>Szomolya</v>
          </cell>
        </row>
        <row r="2681">
          <cell r="BT2681" t="e">
            <v>#N/A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e">
            <v>#N/A</v>
          </cell>
        </row>
        <row r="2688">
          <cell r="BT2688" t="str">
            <v>Szögliget</v>
          </cell>
        </row>
        <row r="2689">
          <cell r="BT2689" t="e">
            <v>#N/A</v>
          </cell>
        </row>
        <row r="2690">
          <cell r="BT2690" t="e">
            <v>#N/A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e">
            <v>#N/A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e">
            <v>#N/A</v>
          </cell>
        </row>
        <row r="2699">
          <cell r="BT2699" t="e">
            <v>#N/A</v>
          </cell>
        </row>
        <row r="2700">
          <cell r="BT2700" t="e">
            <v>#N/A</v>
          </cell>
        </row>
        <row r="2701">
          <cell r="BT2701" t="str">
            <v>Szulok</v>
          </cell>
        </row>
        <row r="2702">
          <cell r="BT2702" t="e">
            <v>#N/A</v>
          </cell>
        </row>
        <row r="2703">
          <cell r="BT2703" t="str">
            <v>Szűcsi</v>
          </cell>
        </row>
        <row r="2704">
          <cell r="BT2704" t="e">
            <v>#N/A</v>
          </cell>
        </row>
        <row r="2705">
          <cell r="BT2705" t="e">
            <v>#N/A</v>
          </cell>
        </row>
        <row r="2706">
          <cell r="BT2706" t="str">
            <v>Tab</v>
          </cell>
        </row>
        <row r="2707">
          <cell r="BT2707" t="e">
            <v>#N/A</v>
          </cell>
        </row>
        <row r="2708">
          <cell r="BT2708" t="e">
            <v>#N/A</v>
          </cell>
        </row>
        <row r="2709">
          <cell r="BT2709" t="str">
            <v>Táborfalva</v>
          </cell>
        </row>
        <row r="2710">
          <cell r="BT2710" t="e">
            <v>#N/A</v>
          </cell>
        </row>
        <row r="2711">
          <cell r="BT2711" t="str">
            <v>Tagyon</v>
          </cell>
        </row>
        <row r="2712">
          <cell r="BT2712" t="e">
            <v>#N/A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e">
            <v>#N/A</v>
          </cell>
        </row>
        <row r="2716">
          <cell r="BT2716" t="e">
            <v>#N/A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e">
            <v>#N/A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e">
            <v>#N/A</v>
          </cell>
        </row>
        <row r="2725">
          <cell r="BT2725" t="e">
            <v>#N/A</v>
          </cell>
        </row>
        <row r="2726">
          <cell r="BT2726" t="e">
            <v>#N/A</v>
          </cell>
        </row>
        <row r="2727">
          <cell r="BT2727" t="e">
            <v>#N/A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e">
            <v>#N/A</v>
          </cell>
        </row>
        <row r="2736">
          <cell r="BT2736" t="e">
            <v>#N/A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e">
            <v>#N/A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e">
            <v>#N/A</v>
          </cell>
        </row>
        <row r="2754">
          <cell r="BT2754" t="e">
            <v>#N/A</v>
          </cell>
        </row>
        <row r="2755">
          <cell r="BT2755" t="str">
            <v>Tarpa</v>
          </cell>
        </row>
        <row r="2756">
          <cell r="BT2756" t="e">
            <v>#N/A</v>
          </cell>
        </row>
        <row r="2757">
          <cell r="BT2757" t="str">
            <v>Táska</v>
          </cell>
        </row>
        <row r="2758">
          <cell r="BT2758" t="e">
            <v>#N/A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e">
            <v>#N/A</v>
          </cell>
        </row>
        <row r="2762">
          <cell r="BT2762" t="str">
            <v>Tatabánya</v>
          </cell>
        </row>
        <row r="2763">
          <cell r="BT2763" t="e">
            <v>#N/A</v>
          </cell>
        </row>
        <row r="2764">
          <cell r="BT2764" t="str">
            <v>Tatárszentgyörgy</v>
          </cell>
        </row>
        <row r="2765">
          <cell r="BT2765" t="e">
            <v>#N/A</v>
          </cell>
        </row>
        <row r="2766">
          <cell r="BT2766" t="str">
            <v>Téglás</v>
          </cell>
        </row>
        <row r="2767">
          <cell r="BT2767" t="e">
            <v>#N/A</v>
          </cell>
        </row>
        <row r="2768">
          <cell r="BT2768" t="e">
            <v>#N/A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e">
            <v>#N/A</v>
          </cell>
        </row>
        <row r="2776">
          <cell r="BT2776" t="e">
            <v>#N/A</v>
          </cell>
        </row>
        <row r="2777">
          <cell r="BT2777" t="str">
            <v>Tenk</v>
          </cell>
        </row>
        <row r="2778">
          <cell r="BT2778" t="e">
            <v>#N/A</v>
          </cell>
        </row>
        <row r="2779">
          <cell r="BT2779" t="e">
            <v>#N/A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e">
            <v>#N/A</v>
          </cell>
        </row>
        <row r="2786">
          <cell r="BT2786" t="str">
            <v>Tésa</v>
          </cell>
        </row>
        <row r="2787">
          <cell r="BT2787" t="e">
            <v>#N/A</v>
          </cell>
        </row>
        <row r="2788">
          <cell r="BT2788" t="e">
            <v>#N/A</v>
          </cell>
        </row>
        <row r="2789">
          <cell r="BT2789" t="e">
            <v>#N/A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e">
            <v>#N/A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e">
            <v>#N/A</v>
          </cell>
        </row>
        <row r="2807">
          <cell r="BT2807" t="e">
            <v>#N/A</v>
          </cell>
        </row>
        <row r="2808">
          <cell r="BT2808" t="e">
            <v>#N/A</v>
          </cell>
        </row>
        <row r="2809">
          <cell r="BT2809" t="e">
            <v>#N/A</v>
          </cell>
        </row>
        <row r="2810">
          <cell r="BT2810" t="str">
            <v>Tiszacsermely</v>
          </cell>
        </row>
        <row r="2811">
          <cell r="BT2811" t="e">
            <v>#N/A</v>
          </cell>
        </row>
        <row r="2812">
          <cell r="BT2812" t="e">
            <v>#N/A</v>
          </cell>
        </row>
        <row r="2813">
          <cell r="BT2813" t="e">
            <v>#N/A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e">
            <v>#N/A</v>
          </cell>
        </row>
        <row r="2817">
          <cell r="BT2817" t="str">
            <v>Tiszafüred</v>
          </cell>
        </row>
        <row r="2818">
          <cell r="BT2818" t="e">
            <v>#N/A</v>
          </cell>
        </row>
        <row r="2819">
          <cell r="BT2819" t="str">
            <v>Tiszagyulaháza</v>
          </cell>
        </row>
        <row r="2820">
          <cell r="BT2820" t="e">
            <v>#N/A</v>
          </cell>
        </row>
        <row r="2821">
          <cell r="BT2821" t="e">
            <v>#N/A</v>
          </cell>
        </row>
        <row r="2822">
          <cell r="BT2822" t="e">
            <v>#N/A</v>
          </cell>
        </row>
        <row r="2823">
          <cell r="BT2823" t="str">
            <v>Tiszakanyár</v>
          </cell>
        </row>
        <row r="2824">
          <cell r="BT2824" t="e">
            <v>#N/A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e">
            <v>#N/A</v>
          </cell>
        </row>
        <row r="2828">
          <cell r="BT2828" t="str">
            <v>Tiszakóród</v>
          </cell>
        </row>
        <row r="2829">
          <cell r="BT2829" t="e">
            <v>#N/A</v>
          </cell>
        </row>
        <row r="2830">
          <cell r="BT2830" t="e">
            <v>#N/A</v>
          </cell>
        </row>
        <row r="2831">
          <cell r="BT2831" t="str">
            <v>Tiszalök</v>
          </cell>
        </row>
        <row r="2832">
          <cell r="BT2832" t="e">
            <v>#N/A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e">
            <v>#N/A</v>
          </cell>
        </row>
        <row r="2837">
          <cell r="BT2837" t="e">
            <v>#N/A</v>
          </cell>
        </row>
        <row r="2838">
          <cell r="BT2838" t="e">
            <v>#N/A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e">
            <v>#N/A</v>
          </cell>
        </row>
        <row r="2848">
          <cell r="BT2848" t="e">
            <v>#N/A</v>
          </cell>
        </row>
        <row r="2849">
          <cell r="BT2849" t="e">
            <v>#N/A</v>
          </cell>
        </row>
        <row r="2850">
          <cell r="BT2850" t="str">
            <v>Tiszatelek</v>
          </cell>
        </row>
        <row r="2851">
          <cell r="BT2851" t="e">
            <v>#N/A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e">
            <v>#N/A</v>
          </cell>
        </row>
        <row r="2855">
          <cell r="BT2855" t="e">
            <v>#N/A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e">
            <v>#N/A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e">
            <v>#N/A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e">
            <v>#N/A</v>
          </cell>
        </row>
        <row r="2874">
          <cell r="BT2874" t="e">
            <v>#N/A</v>
          </cell>
        </row>
        <row r="2875">
          <cell r="BT2875" t="e">
            <v>#N/A</v>
          </cell>
        </row>
        <row r="2876">
          <cell r="BT2876" t="e">
            <v>#N/A</v>
          </cell>
        </row>
        <row r="2877">
          <cell r="BT2877" t="e">
            <v>#N/A</v>
          </cell>
        </row>
        <row r="2878">
          <cell r="BT2878" t="str">
            <v>Tormafölde</v>
          </cell>
        </row>
        <row r="2879">
          <cell r="BT2879" t="e">
            <v>#N/A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e">
            <v>#N/A</v>
          </cell>
        </row>
        <row r="2884">
          <cell r="BT2884" t="e">
            <v>#N/A</v>
          </cell>
        </row>
        <row r="2885">
          <cell r="BT2885" t="e">
            <v>#N/A</v>
          </cell>
        </row>
        <row r="2886">
          <cell r="BT2886" t="str">
            <v>Tornyiszentmiklós</v>
          </cell>
        </row>
        <row r="2887">
          <cell r="BT2887" t="e">
            <v>#N/A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e">
            <v>#N/A</v>
          </cell>
        </row>
        <row r="2892">
          <cell r="BT2892" t="str">
            <v>Tótkomlós</v>
          </cell>
        </row>
        <row r="2893">
          <cell r="BT2893" t="e">
            <v>#N/A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e">
            <v>#N/A</v>
          </cell>
        </row>
        <row r="2907">
          <cell r="BT2907" t="e">
            <v>#N/A</v>
          </cell>
        </row>
        <row r="2908">
          <cell r="BT2908" t="e">
            <v>#N/A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e">
            <v>#N/A</v>
          </cell>
        </row>
        <row r="2913">
          <cell r="BT2913" t="e">
            <v>#N/A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e">
            <v>#N/A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e">
            <v>#N/A</v>
          </cell>
        </row>
        <row r="2923">
          <cell r="BT2923" t="e">
            <v>#N/A</v>
          </cell>
        </row>
        <row r="2924">
          <cell r="BT2924" t="e">
            <v>#N/A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e">
            <v>#N/A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e">
            <v>#N/A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e">
            <v>#N/A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e">
            <v>#N/A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e">
            <v>#N/A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e">
            <v>#N/A</v>
          </cell>
        </row>
        <row r="2957">
          <cell r="BT2957" t="e">
            <v>#N/A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e">
            <v>#N/A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e">
            <v>#N/A</v>
          </cell>
        </row>
        <row r="2968">
          <cell r="BT2968" t="str">
            <v>Vácszentlászló</v>
          </cell>
        </row>
        <row r="2969">
          <cell r="BT2969" t="e">
            <v>#N/A</v>
          </cell>
        </row>
        <row r="2970">
          <cell r="BT2970" t="str">
            <v>Vadosfa</v>
          </cell>
        </row>
        <row r="2971">
          <cell r="BT2971" t="e">
            <v>#N/A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e">
            <v>#N/A</v>
          </cell>
        </row>
        <row r="2975">
          <cell r="BT2975" t="e">
            <v>#N/A</v>
          </cell>
        </row>
        <row r="2976">
          <cell r="BT2976" t="e">
            <v>#N/A</v>
          </cell>
        </row>
        <row r="2977">
          <cell r="BT2977" t="e">
            <v>#N/A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e">
            <v>#N/A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e">
            <v>#N/A</v>
          </cell>
        </row>
        <row r="2994">
          <cell r="BT2994" t="str">
            <v>Váralja</v>
          </cell>
        </row>
        <row r="2995">
          <cell r="BT2995" t="e">
            <v>#N/A</v>
          </cell>
        </row>
        <row r="2996">
          <cell r="BT2996" t="str">
            <v>Váraszó</v>
          </cell>
        </row>
        <row r="2997">
          <cell r="BT2997" t="e">
            <v>#N/A</v>
          </cell>
        </row>
        <row r="2998">
          <cell r="BT2998" t="e">
            <v>#N/A</v>
          </cell>
        </row>
        <row r="2999">
          <cell r="BT2999" t="e">
            <v>#N/A</v>
          </cell>
        </row>
        <row r="3000">
          <cell r="BT3000" t="e">
            <v>#N/A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e">
            <v>#N/A</v>
          </cell>
        </row>
        <row r="3004">
          <cell r="BT3004" t="str">
            <v>Várgesztes</v>
          </cell>
        </row>
        <row r="3005">
          <cell r="BT3005" t="e">
            <v>#N/A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e">
            <v>#N/A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e">
            <v>#N/A</v>
          </cell>
        </row>
        <row r="3016">
          <cell r="BT3016" t="e">
            <v>#N/A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e">
            <v>#N/A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e">
            <v>#N/A</v>
          </cell>
        </row>
        <row r="3029">
          <cell r="BT3029" t="e">
            <v>#N/A</v>
          </cell>
        </row>
        <row r="3030">
          <cell r="BT3030" t="e">
            <v>#N/A</v>
          </cell>
        </row>
        <row r="3031">
          <cell r="BT3031" t="e">
            <v>#N/A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e">
            <v>#N/A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e">
            <v>#N/A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e">
            <v>#N/A</v>
          </cell>
        </row>
        <row r="3041">
          <cell r="BT3041" t="e">
            <v>#N/A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e">
            <v>#N/A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e">
            <v>#N/A</v>
          </cell>
        </row>
        <row r="3054">
          <cell r="BT3054" t="str">
            <v>Verpelét</v>
          </cell>
        </row>
        <row r="3055">
          <cell r="BT3055" t="str">
            <v>穳揩敳祮_x000E_娀潳湬楡娠汯୮_x0000_慖獳楺癬柡๹_x0000_穣⁩⹵㈠⸵_x0008_䘁儀 甀⸀ ㌀㈀ఀĀFelsőberecki_x000D_䘀橥敪⁬獉癴满_x0011_䬀獯畳桴䰠‮⹵㔠⸹_x000B_䘁攀氀猀儀搁漀戀猀稀愀ᤀ_x0000_ﱆ⁰潚瑬满䈠湥⁥汋狡੡_x0000_楓⁫浉敲_x000F_䬀獯畳桴甠捴⁡⸶	䘁攀氀猀儀朁愀最礀ఀ_x0000_潂潧祬䨠满獯_x000E_刀毡揳楺蘒⁴㠷ฮĀFelsőkelecsény_x000B_䄀摮⃳_x0010_匀慺慢獤柡甠‮〲ମĀFelsőnyárád_x000D_䬀物汩⁡敆敲据_x0006_㌀㘷㤷സ_x0000_ﱐ灳毶慬祮⩩_x0000_慬晴污慶⁩楋瑳狩⁧扢𤋮吠狡畳慳_x0006_㌀㈸㐸ื_x0000_噉‮慬蘒⁴⸱_x000D_䈀泩灡瓡慦癬楡!䔀牧⁩楋瑳狩⁧</v>
          </cell>
        </row>
        <row r="3056">
          <cell r="BT3056" t="e">
            <v>#N/A</v>
          </cell>
        </row>
        <row r="3057">
          <cell r="BT3057" t="str">
            <v>Vértesacsa</v>
          </cell>
        </row>
        <row r="3058">
          <cell r="BT3058" t="e">
            <v>#N/A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e">
            <v>#N/A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e">
            <v>#N/A</v>
          </cell>
        </row>
        <row r="3067">
          <cell r="BT3067" t="e">
            <v>#N/A</v>
          </cell>
        </row>
        <row r="3068">
          <cell r="BT3068" t="str">
            <v>Veszprémvarsány</v>
          </cell>
        </row>
        <row r="3069">
          <cell r="BT3069" t="e">
            <v>#N/A</v>
          </cell>
        </row>
        <row r="3070">
          <cell r="BT3070" t="e">
            <v>#N/A</v>
          </cell>
        </row>
        <row r="3071">
          <cell r="BT3071" t="e">
            <v>#N/A</v>
          </cell>
        </row>
        <row r="3072">
          <cell r="BT3072" t="e">
            <v>#N/A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e">
            <v>#N/A</v>
          </cell>
        </row>
        <row r="3077">
          <cell r="BT3077" t="str">
            <v>Vilyvitány</v>
          </cell>
        </row>
        <row r="3078">
          <cell r="BT3078" t="e">
            <v>#N/A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e">
            <v>#N/A</v>
          </cell>
        </row>
        <row r="3083">
          <cell r="BT3083" t="e">
            <v>#N/A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e">
            <v>#N/A</v>
          </cell>
        </row>
        <row r="3087">
          <cell r="BT3087" t="str">
            <v>Viszák</v>
          </cell>
        </row>
        <row r="3088">
          <cell r="BT3088" t="e">
            <v>#N/A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e">
            <v>#N/A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e">
            <v>#N/A</v>
          </cell>
        </row>
        <row r="3097">
          <cell r="BT3097" t="str">
            <v>t Zsolt
_x0000__x0000_Gáva János_x000E__x0000__x0000_Kossuth u. 23._x0006__x0000__x0000_Nábrád_x000C__x0000__x0000_Varga Attila_x000C__x0000__x0000_Varga Károly_x000C__x0000__x0000_Árpád u. 40._x000C__x0000__x0000_Nemesborzova_x0013__x0000__x0000_Nagy Gábor Zsigmond_x000D__x0000__x0000_Balla Jánosné_x0010__x0000__x0000_Szabadság tér 7.-_x0000__x0000_Keszthely-Hévízi Kistérségi Többcélú Társulás_x0006__x0000__x0000_558808_x0010__x0000__x0001_K_x0000_e_x0000_s_x0000_z_x0000_t_x0000_h_x0000_e_x0000_l_x0000_y_x0000__x0013_ H_x0000_é_x0000_v_x0000_í_x0000_z_x0000_i_x0000_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e">
            <v>#N/A</v>
          </cell>
        </row>
        <row r="3101">
          <cell r="BT3101" t="e">
            <v>#N/A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e">
            <v>#N/A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e">
            <v>#N/A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e">
            <v>#N/A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e">
            <v>#N/A</v>
          </cell>
        </row>
        <row r="3143">
          <cell r="BT3143" t="e">
            <v>#N/A</v>
          </cell>
        </row>
        <row r="3144">
          <cell r="BT3144" t="e">
            <v>#N/A</v>
          </cell>
        </row>
        <row r="3145">
          <cell r="BT3145" t="e">
            <v>#N/A</v>
          </cell>
        </row>
        <row r="3146">
          <cell r="BT3146" t="str">
            <v>Zaláta</v>
          </cell>
        </row>
        <row r="3147">
          <cell r="BT3147" t="e">
            <v>#N/A</v>
          </cell>
        </row>
        <row r="3148">
          <cell r="BT3148" t="e">
            <v>#N/A</v>
          </cell>
        </row>
        <row r="3149">
          <cell r="BT3149" t="e">
            <v>#N/A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e">
            <v>#N/A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e">
            <v>#N/A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e">
            <v>#N/A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e">
            <v>#N/A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e">
            <v>#N/A</v>
          </cell>
        </row>
        <row r="3171">
          <cell r="BT3171" t="e">
            <v>#N/A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e">
            <v>#N/A</v>
          </cell>
        </row>
        <row r="3175">
          <cell r="BT3175" t="e">
            <v>#N/A</v>
          </cell>
        </row>
        <row r="3176">
          <cell r="BT3176" t="str">
            <v>Zselickisfalud</v>
          </cell>
        </row>
        <row r="3177">
          <cell r="BT3177" t="e">
            <v>#N/A</v>
          </cell>
        </row>
        <row r="3178">
          <cell r="BT3178" t="e">
            <v>#N/A</v>
          </cell>
        </row>
        <row r="3179">
          <cell r="BT3179" t="e">
            <v>#N/A</v>
          </cell>
        </row>
        <row r="3180">
          <cell r="BT3180" t="e">
            <v>#N/A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ételes módosítás ÖNK"/>
      <sheetName val="Tételes módosítás PH"/>
      <sheetName val="Tételes módosítás Óvoda "/>
      <sheetName val="Tételes módosítás BBKP"/>
      <sheetName val="Konszolidált módosítás"/>
    </sheetNames>
    <sheetDataSet>
      <sheetData sheetId="0"/>
      <sheetData sheetId="1"/>
      <sheetData sheetId="2">
        <row r="13">
          <cell r="D13">
            <v>594</v>
          </cell>
        </row>
      </sheetData>
      <sheetData sheetId="3">
        <row r="18">
          <cell r="D18">
            <v>94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</row>
      </sheetData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.sz.mell._Mérleg"/>
      <sheetName val="2.a.sz.mell._Mérleg"/>
      <sheetName val="2.b.sz.mell._FMérleg "/>
      <sheetName val="3.sz.mell_normatíva2010"/>
      <sheetName val="5.sz.mell_beruházás"/>
      <sheetName val="6.sz.mell_felújítás (2)"/>
      <sheetName val="4.sz.mell. szakfeladatok"/>
      <sheetName val="5.sz.mell.Beruházás"/>
      <sheetName val="6.sz.mell.Felújítás"/>
      <sheetName val=" 9. sz. mell_KözvetettTám"/>
      <sheetName val="11. sz. mell._EUprojektek (2)"/>
      <sheetName val="7. sz. mell._létszám"/>
      <sheetName val="8.1. sz. mell_Önk."/>
      <sheetName val="8.1. a.sz. mell_Jogalkotás"/>
      <sheetName val="8.1.b. sz. mell_Szoc.ell.  "/>
      <sheetName val="8.1. c.sz. mell_Városüz "/>
      <sheetName val="8.1.d. sz. mell _Védőnő"/>
      <sheetName val="13.1. i.sz. mell _Üres"/>
      <sheetName val="8.1.e. sz. mell_Egyéb eü. "/>
      <sheetName val="8.1.f. sz. mell _Egyéb tev. "/>
      <sheetName val="8.2. Polgármesteri Hivatal"/>
      <sheetName val="8.3. sz. mell_össz."/>
      <sheetName val="8.3. sz. mell (1)_"/>
      <sheetName val="8.3. sz. mell_ (2)"/>
      <sheetName val="8.3. sz. mell_ (3)"/>
      <sheetName val=" 14. sz. mell_Gördülő"/>
      <sheetName val="17.sz.mell_Tartozások"/>
      <sheetName val="8.3.sz.mell_(4)"/>
      <sheetName val="9.sz.mell. Támogatások"/>
      <sheetName val="10.a.Tételes módosítás ÖNK"/>
      <sheetName val="10.b.Tételes módosítás PH"/>
      <sheetName val="10.c.Tételes módosítás Iskola"/>
      <sheetName val="10.d.Tételes módosítás Óvoda "/>
      <sheetName val="10.e.Tételes mód.Műv. Iskola"/>
      <sheetName val="10.f.Tételes módosítás BBKP"/>
      <sheetName val="10.g.Konszolidált módosí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5">
          <cell r="AE15">
            <v>0</v>
          </cell>
          <cell r="AG15">
            <v>0</v>
          </cell>
        </row>
      </sheetData>
      <sheetData sheetId="33"/>
      <sheetData sheetId="34">
        <row r="14">
          <cell r="AG14">
            <v>0</v>
          </cell>
        </row>
      </sheetData>
      <sheetData sheetId="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topLeftCell="A19" workbookViewId="0">
      <selection activeCell="B32" sqref="B32"/>
    </sheetView>
  </sheetViews>
  <sheetFormatPr defaultRowHeight="15"/>
  <cols>
    <col min="1" max="1" width="16.7109375" customWidth="1"/>
    <col min="2" max="2" width="88.7109375" customWidth="1"/>
    <col min="3" max="12" width="9.140625" style="1"/>
  </cols>
  <sheetData>
    <row r="1" spans="1:7" ht="48" customHeight="1">
      <c r="A1" s="965" t="s">
        <v>698</v>
      </c>
      <c r="B1" s="965"/>
    </row>
    <row r="3" spans="1:7" ht="15.75">
      <c r="A3" s="680" t="s">
        <v>699</v>
      </c>
      <c r="B3" s="662" t="s">
        <v>722</v>
      </c>
      <c r="C3" s="660"/>
      <c r="D3" s="660"/>
      <c r="E3" s="660"/>
      <c r="F3" s="660"/>
    </row>
    <row r="4" spans="1:7" ht="15.75">
      <c r="A4" s="680" t="s">
        <v>407</v>
      </c>
      <c r="B4" s="662" t="s">
        <v>723</v>
      </c>
      <c r="C4" s="660"/>
      <c r="D4" s="660"/>
      <c r="E4" s="660"/>
      <c r="F4" s="660"/>
    </row>
    <row r="5" spans="1:7" ht="15.75">
      <c r="A5" s="680" t="s">
        <v>700</v>
      </c>
      <c r="B5" s="663" t="s">
        <v>724</v>
      </c>
      <c r="C5" s="672"/>
      <c r="D5" s="672"/>
      <c r="E5" s="672"/>
      <c r="F5" s="672"/>
    </row>
    <row r="6" spans="1:7" ht="15.75">
      <c r="A6" s="680" t="s">
        <v>701</v>
      </c>
      <c r="B6" s="671" t="s">
        <v>679</v>
      </c>
      <c r="C6" s="673"/>
      <c r="D6" s="673"/>
      <c r="E6" s="673"/>
      <c r="F6" s="672"/>
    </row>
    <row r="7" spans="1:7" ht="15.75" customHeight="1">
      <c r="A7" s="680" t="s">
        <v>702</v>
      </c>
      <c r="B7" s="670" t="s">
        <v>680</v>
      </c>
      <c r="C7" s="674"/>
      <c r="D7" s="674"/>
      <c r="E7" s="674"/>
      <c r="F7" s="672"/>
    </row>
    <row r="8" spans="1:7" ht="15.75">
      <c r="A8" s="680" t="s">
        <v>703</v>
      </c>
      <c r="B8" s="664" t="s">
        <v>681</v>
      </c>
      <c r="C8" s="675"/>
      <c r="D8" s="675"/>
      <c r="E8" s="675"/>
      <c r="F8" s="672"/>
    </row>
    <row r="9" spans="1:7" ht="15.75">
      <c r="A9" s="680" t="s">
        <v>704</v>
      </c>
      <c r="B9" s="663" t="s">
        <v>725</v>
      </c>
      <c r="C9" s="672"/>
      <c r="D9" s="672"/>
      <c r="E9" s="672"/>
      <c r="F9" s="672"/>
    </row>
    <row r="10" spans="1:7" ht="15.75">
      <c r="A10" s="680" t="s">
        <v>705</v>
      </c>
      <c r="B10" s="665" t="s">
        <v>678</v>
      </c>
      <c r="C10" s="227"/>
      <c r="D10" s="227"/>
      <c r="E10" s="227"/>
      <c r="F10" s="227"/>
      <c r="G10" s="227"/>
    </row>
    <row r="11" spans="1:7" ht="15.75">
      <c r="A11" s="680" t="s">
        <v>706</v>
      </c>
      <c r="B11" s="665" t="s">
        <v>726</v>
      </c>
      <c r="C11" s="672"/>
      <c r="D11" s="672"/>
      <c r="E11" s="672"/>
      <c r="F11" s="672"/>
    </row>
    <row r="12" spans="1:7" ht="15.75">
      <c r="A12" s="680" t="s">
        <v>707</v>
      </c>
      <c r="B12" s="665" t="s">
        <v>728</v>
      </c>
      <c r="C12" s="672"/>
      <c r="D12" s="672"/>
      <c r="E12" s="672"/>
      <c r="F12" s="672"/>
    </row>
    <row r="13" spans="1:7" ht="15.75">
      <c r="A13" s="680" t="s">
        <v>708</v>
      </c>
      <c r="B13" s="665" t="s">
        <v>727</v>
      </c>
      <c r="C13" s="672"/>
      <c r="D13" s="672"/>
      <c r="E13" s="672"/>
      <c r="F13" s="672"/>
    </row>
    <row r="14" spans="1:7" ht="15.75">
      <c r="A14" s="680" t="s">
        <v>709</v>
      </c>
      <c r="B14" s="665" t="s">
        <v>729</v>
      </c>
    </row>
    <row r="15" spans="1:7" ht="15.75">
      <c r="A15" s="680" t="s">
        <v>710</v>
      </c>
      <c r="B15" s="665" t="s">
        <v>730</v>
      </c>
      <c r="C15" s="672"/>
      <c r="D15" s="672"/>
      <c r="E15" s="672"/>
      <c r="F15" s="672"/>
    </row>
    <row r="16" spans="1:7" ht="15.75">
      <c r="A16" s="680" t="s">
        <v>711</v>
      </c>
      <c r="B16" s="665" t="s">
        <v>731</v>
      </c>
      <c r="C16" s="672"/>
      <c r="D16" s="672"/>
      <c r="E16" s="672"/>
      <c r="F16" s="672"/>
    </row>
    <row r="17" spans="1:17" ht="15.75">
      <c r="A17" s="680" t="s">
        <v>712</v>
      </c>
      <c r="B17" s="665" t="s">
        <v>732</v>
      </c>
      <c r="C17" s="672"/>
      <c r="D17" s="672"/>
      <c r="E17" s="672"/>
      <c r="F17" s="672"/>
    </row>
    <row r="18" spans="1:17" ht="15.75">
      <c r="A18" s="680" t="s">
        <v>713</v>
      </c>
      <c r="B18" s="665" t="s">
        <v>733</v>
      </c>
      <c r="C18" s="672"/>
      <c r="D18" s="672"/>
      <c r="E18" s="672"/>
      <c r="F18" s="672"/>
    </row>
    <row r="19" spans="1:17" ht="15.75">
      <c r="A19" s="680" t="s">
        <v>714</v>
      </c>
      <c r="B19" s="663" t="s">
        <v>735</v>
      </c>
      <c r="C19" s="672"/>
      <c r="D19" s="672"/>
      <c r="E19" s="672"/>
      <c r="F19" s="672"/>
    </row>
    <row r="20" spans="1:17" ht="15.75">
      <c r="A20" s="680" t="s">
        <v>715</v>
      </c>
      <c r="B20" s="663" t="s">
        <v>736</v>
      </c>
      <c r="C20" s="672"/>
      <c r="D20" s="672"/>
      <c r="E20" s="672"/>
      <c r="F20" s="672"/>
    </row>
    <row r="21" spans="1:17" ht="15.75">
      <c r="A21" s="680" t="s">
        <v>716</v>
      </c>
      <c r="B21" s="663" t="s">
        <v>737</v>
      </c>
      <c r="C21" s="672"/>
      <c r="D21" s="672"/>
      <c r="E21" s="672"/>
      <c r="F21" s="672"/>
    </row>
    <row r="22" spans="1:17" ht="31.5">
      <c r="A22" s="680" t="s">
        <v>717</v>
      </c>
      <c r="B22" s="666" t="s">
        <v>351</v>
      </c>
      <c r="C22" s="676"/>
      <c r="D22" s="676"/>
      <c r="E22" s="676"/>
      <c r="F22" s="672"/>
    </row>
    <row r="23" spans="1:17" ht="31.5">
      <c r="A23" s="680" t="s">
        <v>718</v>
      </c>
      <c r="B23" s="666" t="s">
        <v>734</v>
      </c>
      <c r="C23" s="672"/>
      <c r="D23" s="672"/>
      <c r="E23" s="672"/>
      <c r="F23" s="672"/>
    </row>
    <row r="24" spans="1:17" ht="15.75">
      <c r="A24" s="680" t="s">
        <v>719</v>
      </c>
      <c r="B24" s="667" t="s">
        <v>684</v>
      </c>
      <c r="C24" s="677"/>
      <c r="D24" s="677"/>
      <c r="E24" s="677"/>
      <c r="F24" s="677"/>
      <c r="G24" s="677"/>
    </row>
    <row r="25" spans="1:17" ht="15.75">
      <c r="A25" s="680" t="s">
        <v>720</v>
      </c>
      <c r="B25" s="668" t="s">
        <v>493</v>
      </c>
      <c r="C25" s="678"/>
      <c r="D25" s="678"/>
      <c r="E25" s="678"/>
      <c r="F25" s="678"/>
      <c r="G25" s="678"/>
      <c r="H25" s="678"/>
      <c r="I25" s="678"/>
      <c r="J25" s="678"/>
      <c r="K25" s="678"/>
    </row>
    <row r="26" spans="1:17" ht="15.75">
      <c r="A26" s="680" t="s">
        <v>721</v>
      </c>
      <c r="B26" s="669" t="s">
        <v>677</v>
      </c>
      <c r="C26" s="679"/>
      <c r="D26" s="679"/>
      <c r="E26" s="679"/>
      <c r="F26" s="679"/>
      <c r="G26" s="679"/>
      <c r="H26" s="679"/>
      <c r="I26" s="679"/>
      <c r="J26" s="679"/>
      <c r="K26" s="679"/>
      <c r="L26" s="679"/>
      <c r="M26" s="661"/>
      <c r="N26" s="661"/>
      <c r="O26" s="661"/>
      <c r="P26" s="661"/>
      <c r="Q26" s="661"/>
    </row>
    <row r="27" spans="1:17" ht="15.75">
      <c r="A27" s="665" t="s">
        <v>1001</v>
      </c>
      <c r="B27" s="665" t="s">
        <v>1006</v>
      </c>
      <c r="C27" s="665"/>
      <c r="D27" s="665"/>
      <c r="K27"/>
      <c r="L27"/>
    </row>
    <row r="28" spans="1:17" ht="15.75">
      <c r="A28" s="665" t="s">
        <v>1002</v>
      </c>
      <c r="B28" s="665" t="s">
        <v>1007</v>
      </c>
    </row>
    <row r="29" spans="1:17" ht="15.75">
      <c r="A29" s="665" t="s">
        <v>1003</v>
      </c>
      <c r="B29" s="665" t="s">
        <v>1008</v>
      </c>
    </row>
    <row r="30" spans="1:17" ht="15.75">
      <c r="A30" s="665" t="s">
        <v>1004</v>
      </c>
      <c r="B30" s="665" t="s">
        <v>1009</v>
      </c>
    </row>
    <row r="31" spans="1:17" ht="15.75">
      <c r="A31" s="665" t="s">
        <v>1005</v>
      </c>
      <c r="B31" s="665" t="s">
        <v>1010</v>
      </c>
    </row>
  </sheetData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zoomScale="85" zoomScaleNormal="85" workbookViewId="0">
      <selection activeCell="F3" sqref="F3"/>
    </sheetView>
  </sheetViews>
  <sheetFormatPr defaultRowHeight="15"/>
  <cols>
    <col min="1" max="1" width="9.140625" style="27"/>
    <col min="2" max="2" width="7.140625" style="28" customWidth="1"/>
    <col min="3" max="3" width="40.42578125" style="28" customWidth="1"/>
    <col min="4" max="4" width="12.5703125" style="68" customWidth="1"/>
    <col min="5" max="5" width="11.85546875" style="68" customWidth="1"/>
    <col min="6" max="6" width="10.28515625" style="68" bestFit="1" customWidth="1"/>
    <col min="7" max="16384" width="9.140625" style="1"/>
  </cols>
  <sheetData>
    <row r="1" spans="1:6" ht="12" customHeight="1">
      <c r="D1" s="1034" t="s">
        <v>408</v>
      </c>
      <c r="E1" s="1034"/>
      <c r="F1" s="1034"/>
    </row>
    <row r="2" spans="1:6" ht="24.75" customHeight="1">
      <c r="A2" s="1029" t="s">
        <v>0</v>
      </c>
      <c r="B2" s="1029" t="s">
        <v>181</v>
      </c>
      <c r="C2" s="1029"/>
      <c r="D2" s="1035" t="s">
        <v>177</v>
      </c>
      <c r="E2" s="1036"/>
      <c r="F2" s="1037"/>
    </row>
    <row r="3" spans="1:6" s="2" customFormat="1">
      <c r="A3" s="1029"/>
      <c r="B3" s="1029"/>
      <c r="C3" s="1029"/>
      <c r="D3" s="476" t="s">
        <v>178</v>
      </c>
      <c r="E3" s="476" t="s">
        <v>691</v>
      </c>
      <c r="F3" s="952" t="s">
        <v>1012</v>
      </c>
    </row>
    <row r="4" spans="1:6" s="2" customFormat="1">
      <c r="A4" s="1029"/>
      <c r="B4" s="1029"/>
      <c r="C4" s="1029"/>
      <c r="D4" s="1038" t="s">
        <v>188</v>
      </c>
      <c r="E4" s="1038"/>
      <c r="F4" s="1038"/>
    </row>
    <row r="5" spans="1:6" ht="12" customHeight="1">
      <c r="A5" s="5" t="s">
        <v>27</v>
      </c>
      <c r="B5" s="1028" t="s">
        <v>175</v>
      </c>
      <c r="C5" s="1028"/>
      <c r="D5" s="772"/>
      <c r="E5" s="30"/>
      <c r="F5" s="30">
        <f>+D5+E5</f>
        <v>0</v>
      </c>
    </row>
    <row r="6" spans="1:6" ht="12" customHeight="1">
      <c r="A6" s="5" t="s">
        <v>34</v>
      </c>
      <c r="B6" s="1028" t="s">
        <v>174</v>
      </c>
      <c r="C6" s="1028"/>
      <c r="D6" s="772">
        <v>16332</v>
      </c>
      <c r="E6" s="62">
        <f>246+2404+243</f>
        <v>2893</v>
      </c>
      <c r="F6" s="30">
        <f t="shared" ref="F6:F7" si="0">+D6+E6</f>
        <v>19225</v>
      </c>
    </row>
    <row r="7" spans="1:6" ht="12" customHeight="1">
      <c r="A7" s="6" t="s">
        <v>35</v>
      </c>
      <c r="B7" s="1026" t="s">
        <v>173</v>
      </c>
      <c r="C7" s="1026"/>
      <c r="D7" s="773">
        <f>SUM(D5:D6)</f>
        <v>16332</v>
      </c>
      <c r="E7" s="773">
        <f>SUM(E5:E6)</f>
        <v>2893</v>
      </c>
      <c r="F7" s="30">
        <f t="shared" si="0"/>
        <v>19225</v>
      </c>
    </row>
    <row r="8" spans="1:6" ht="12" customHeight="1">
      <c r="A8" s="7"/>
      <c r="B8" s="8"/>
      <c r="C8" s="8"/>
      <c r="D8" s="31"/>
      <c r="E8" s="31"/>
      <c r="F8" s="32"/>
    </row>
    <row r="9" spans="1:6" ht="12" customHeight="1">
      <c r="A9" s="5" t="s">
        <v>36</v>
      </c>
      <c r="B9" s="1028" t="s">
        <v>172</v>
      </c>
      <c r="C9" s="1028"/>
      <c r="D9" s="615">
        <v>4519</v>
      </c>
      <c r="E9" s="62">
        <f>192+78+46</f>
        <v>316</v>
      </c>
      <c r="F9" s="62">
        <f>+D9+E9</f>
        <v>4835</v>
      </c>
    </row>
    <row r="10" spans="1:6" ht="12" customHeight="1">
      <c r="A10" s="196"/>
      <c r="B10" s="26"/>
      <c r="C10" s="11"/>
      <c r="D10" s="774"/>
      <c r="E10" s="197"/>
      <c r="F10" s="198"/>
    </row>
    <row r="11" spans="1:6" ht="12" customHeight="1">
      <c r="A11" s="12" t="s">
        <v>43</v>
      </c>
      <c r="B11" s="1027" t="s">
        <v>42</v>
      </c>
      <c r="C11" s="1027"/>
      <c r="D11" s="775"/>
      <c r="E11" s="33"/>
      <c r="F11" s="33">
        <f>+D11+E11</f>
        <v>0</v>
      </c>
    </row>
    <row r="12" spans="1:6" ht="12" customHeight="1">
      <c r="A12" s="3" t="s">
        <v>45</v>
      </c>
      <c r="B12" s="1024" t="s">
        <v>44</v>
      </c>
      <c r="C12" s="1024"/>
      <c r="D12" s="623"/>
      <c r="E12" s="30">
        <v>50</v>
      </c>
      <c r="F12" s="33">
        <f t="shared" ref="F12:F33" si="1">+D12+E12</f>
        <v>50</v>
      </c>
    </row>
    <row r="13" spans="1:6" ht="12" customHeight="1">
      <c r="A13" s="3" t="s">
        <v>47</v>
      </c>
      <c r="B13" s="1024" t="s">
        <v>46</v>
      </c>
      <c r="C13" s="1024"/>
      <c r="D13" s="623"/>
      <c r="E13" s="30"/>
      <c r="F13" s="33">
        <f t="shared" si="1"/>
        <v>0</v>
      </c>
    </row>
    <row r="14" spans="1:6" s="50" customFormat="1" ht="12" customHeight="1">
      <c r="A14" s="5" t="s">
        <v>48</v>
      </c>
      <c r="B14" s="1028" t="s">
        <v>171</v>
      </c>
      <c r="C14" s="1028"/>
      <c r="D14" s="615">
        <f>SUM(D11:D13)</f>
        <v>0</v>
      </c>
      <c r="E14" s="615">
        <f t="shared" ref="E14:F14" si="2">SUM(E11:E13)</f>
        <v>50</v>
      </c>
      <c r="F14" s="615">
        <f t="shared" si="2"/>
        <v>50</v>
      </c>
    </row>
    <row r="15" spans="1:6" ht="12" customHeight="1">
      <c r="A15" s="3" t="s">
        <v>50</v>
      </c>
      <c r="B15" s="1024" t="s">
        <v>49</v>
      </c>
      <c r="C15" s="1024"/>
      <c r="D15" s="623"/>
      <c r="E15" s="30">
        <v>180</v>
      </c>
      <c r="F15" s="33">
        <f t="shared" si="1"/>
        <v>180</v>
      </c>
    </row>
    <row r="16" spans="1:6" ht="12" customHeight="1">
      <c r="A16" s="3" t="s">
        <v>52</v>
      </c>
      <c r="B16" s="1024" t="s">
        <v>51</v>
      </c>
      <c r="C16" s="1024"/>
      <c r="D16" s="623">
        <v>500</v>
      </c>
      <c r="E16" s="30">
        <v>8</v>
      </c>
      <c r="F16" s="33">
        <f t="shared" si="1"/>
        <v>508</v>
      </c>
    </row>
    <row r="17" spans="1:6" s="50" customFormat="1" ht="12" customHeight="1">
      <c r="A17" s="5" t="s">
        <v>53</v>
      </c>
      <c r="B17" s="1028" t="s">
        <v>170</v>
      </c>
      <c r="C17" s="1028"/>
      <c r="D17" s="615">
        <f>SUM(D15:D16)</f>
        <v>500</v>
      </c>
      <c r="E17" s="615">
        <f>SUM(E15:E16)</f>
        <v>188</v>
      </c>
      <c r="F17" s="33">
        <f t="shared" si="1"/>
        <v>688</v>
      </c>
    </row>
    <row r="18" spans="1:6" ht="12" customHeight="1">
      <c r="A18" s="3" t="s">
        <v>55</v>
      </c>
      <c r="B18" s="1024" t="s">
        <v>54</v>
      </c>
      <c r="C18" s="1024"/>
      <c r="D18" s="623"/>
      <c r="E18" s="30"/>
      <c r="F18" s="33">
        <f t="shared" si="1"/>
        <v>0</v>
      </c>
    </row>
    <row r="19" spans="1:6" ht="12" customHeight="1">
      <c r="A19" s="3" t="s">
        <v>57</v>
      </c>
      <c r="B19" s="1024" t="s">
        <v>56</v>
      </c>
      <c r="C19" s="1024"/>
      <c r="D19" s="623"/>
      <c r="E19" s="30"/>
      <c r="F19" s="33">
        <f t="shared" si="1"/>
        <v>0</v>
      </c>
    </row>
    <row r="20" spans="1:6" ht="12" customHeight="1">
      <c r="A20" s="3" t="s">
        <v>58</v>
      </c>
      <c r="B20" s="1024" t="s">
        <v>168</v>
      </c>
      <c r="C20" s="1024"/>
      <c r="D20" s="623"/>
      <c r="E20" s="30"/>
      <c r="F20" s="33">
        <f t="shared" si="1"/>
        <v>0</v>
      </c>
    </row>
    <row r="21" spans="1:6" ht="12" customHeight="1">
      <c r="A21" s="3" t="s">
        <v>60</v>
      </c>
      <c r="B21" s="1024" t="s">
        <v>59</v>
      </c>
      <c r="C21" s="1024"/>
      <c r="D21" s="623"/>
      <c r="E21" s="30"/>
      <c r="F21" s="33">
        <f t="shared" si="1"/>
        <v>0</v>
      </c>
    </row>
    <row r="22" spans="1:6" ht="12" customHeight="1">
      <c r="A22" s="3" t="s">
        <v>61</v>
      </c>
      <c r="B22" s="1024" t="s">
        <v>167</v>
      </c>
      <c r="C22" s="1024"/>
      <c r="D22" s="623"/>
      <c r="E22" s="30"/>
      <c r="F22" s="33">
        <f t="shared" si="1"/>
        <v>0</v>
      </c>
    </row>
    <row r="23" spans="1:6" ht="12" customHeight="1">
      <c r="A23" s="3" t="s">
        <v>64</v>
      </c>
      <c r="B23" s="1024" t="s">
        <v>63</v>
      </c>
      <c r="C23" s="1024"/>
      <c r="D23" s="775">
        <v>500</v>
      </c>
      <c r="E23" s="30"/>
      <c r="F23" s="33">
        <f t="shared" si="1"/>
        <v>500</v>
      </c>
    </row>
    <row r="24" spans="1:6" ht="12" customHeight="1">
      <c r="A24" s="3" t="s">
        <v>66</v>
      </c>
      <c r="B24" s="1024" t="s">
        <v>65</v>
      </c>
      <c r="C24" s="1024"/>
      <c r="D24" s="623">
        <v>5525</v>
      </c>
      <c r="E24" s="30">
        <f>-567-50-200+150+128</f>
        <v>-539</v>
      </c>
      <c r="F24" s="33">
        <f t="shared" si="1"/>
        <v>4986</v>
      </c>
    </row>
    <row r="25" spans="1:6" s="50" customFormat="1" ht="12" customHeight="1">
      <c r="A25" s="5" t="s">
        <v>67</v>
      </c>
      <c r="B25" s="1028" t="s">
        <v>157</v>
      </c>
      <c r="C25" s="1028"/>
      <c r="D25" s="615">
        <f>+D24+D23+D22+D21+D20+D19+D18</f>
        <v>6025</v>
      </c>
      <c r="E25" s="615">
        <f t="shared" ref="E25:F25" si="3">+E24+E23+E22+E21+E20+E19+E18</f>
        <v>-539</v>
      </c>
      <c r="F25" s="615">
        <f t="shared" si="3"/>
        <v>5486</v>
      </c>
    </row>
    <row r="26" spans="1:6" ht="12" customHeight="1">
      <c r="A26" s="3" t="s">
        <v>69</v>
      </c>
      <c r="B26" s="1024" t="s">
        <v>68</v>
      </c>
      <c r="C26" s="1024"/>
      <c r="D26" s="623">
        <v>500</v>
      </c>
      <c r="E26" s="30"/>
      <c r="F26" s="33">
        <f t="shared" si="1"/>
        <v>500</v>
      </c>
    </row>
    <row r="27" spans="1:6" ht="12" customHeight="1">
      <c r="A27" s="3" t="s">
        <v>71</v>
      </c>
      <c r="B27" s="1024" t="s">
        <v>70</v>
      </c>
      <c r="C27" s="1024"/>
      <c r="D27" s="623"/>
      <c r="E27" s="30"/>
      <c r="F27" s="33">
        <f t="shared" si="1"/>
        <v>0</v>
      </c>
    </row>
    <row r="28" spans="1:6" ht="12" customHeight="1">
      <c r="A28" s="5" t="s">
        <v>72</v>
      </c>
      <c r="B28" s="1028" t="s">
        <v>156</v>
      </c>
      <c r="C28" s="1028"/>
      <c r="D28" s="615">
        <f>SUM(D26:D27)</f>
        <v>500</v>
      </c>
      <c r="E28" s="615">
        <f t="shared" ref="E28:F28" si="4">SUM(E26:E27)</f>
        <v>0</v>
      </c>
      <c r="F28" s="615">
        <f t="shared" si="4"/>
        <v>500</v>
      </c>
    </row>
    <row r="29" spans="1:6" ht="12" customHeight="1">
      <c r="A29" s="3" t="s">
        <v>74</v>
      </c>
      <c r="B29" s="1024" t="s">
        <v>73</v>
      </c>
      <c r="C29" s="1024"/>
      <c r="D29" s="623">
        <v>602</v>
      </c>
      <c r="E29" s="30">
        <v>2</v>
      </c>
      <c r="F29" s="33">
        <f t="shared" si="1"/>
        <v>604</v>
      </c>
    </row>
    <row r="30" spans="1:6" ht="12" customHeight="1">
      <c r="A30" s="3" t="s">
        <v>76</v>
      </c>
      <c r="B30" s="1024" t="s">
        <v>75</v>
      </c>
      <c r="C30" s="1024"/>
      <c r="D30" s="623"/>
      <c r="E30" s="30"/>
      <c r="F30" s="33">
        <f t="shared" si="1"/>
        <v>0</v>
      </c>
    </row>
    <row r="31" spans="1:6" ht="12" customHeight="1">
      <c r="A31" s="3" t="s">
        <v>77</v>
      </c>
      <c r="B31" s="1024" t="s">
        <v>155</v>
      </c>
      <c r="C31" s="1024"/>
      <c r="D31" s="623"/>
      <c r="E31" s="30"/>
      <c r="F31" s="33">
        <f t="shared" si="1"/>
        <v>0</v>
      </c>
    </row>
    <row r="32" spans="1:6" ht="12" customHeight="1">
      <c r="A32" s="3" t="s">
        <v>78</v>
      </c>
      <c r="B32" s="1024" t="s">
        <v>154</v>
      </c>
      <c r="C32" s="1024"/>
      <c r="D32" s="623"/>
      <c r="E32" s="30"/>
      <c r="F32" s="33">
        <f t="shared" si="1"/>
        <v>0</v>
      </c>
    </row>
    <row r="33" spans="1:6" ht="12" customHeight="1">
      <c r="A33" s="3" t="s">
        <v>80</v>
      </c>
      <c r="B33" s="1024" t="s">
        <v>79</v>
      </c>
      <c r="C33" s="1024"/>
      <c r="D33" s="623">
        <v>50</v>
      </c>
      <c r="E33" s="30">
        <f>200+13</f>
        <v>213</v>
      </c>
      <c r="F33" s="33">
        <f t="shared" si="1"/>
        <v>263</v>
      </c>
    </row>
    <row r="34" spans="1:6" ht="12" customHeight="1">
      <c r="A34" s="5" t="s">
        <v>81</v>
      </c>
      <c r="B34" s="1028" t="s">
        <v>153</v>
      </c>
      <c r="C34" s="1028"/>
      <c r="D34" s="615">
        <f>SUM(D29:D33)</f>
        <v>652</v>
      </c>
      <c r="E34" s="615">
        <f t="shared" ref="E34:F34" si="5">SUM(E29:E33)</f>
        <v>215</v>
      </c>
      <c r="F34" s="615">
        <f t="shared" si="5"/>
        <v>867</v>
      </c>
    </row>
    <row r="35" spans="1:6" ht="12" customHeight="1">
      <c r="A35" s="6" t="s">
        <v>82</v>
      </c>
      <c r="B35" s="1026" t="s">
        <v>152</v>
      </c>
      <c r="C35" s="1026"/>
      <c r="D35" s="776">
        <f>+D34+D28+D25+D17+D14</f>
        <v>7677</v>
      </c>
      <c r="E35" s="776">
        <f t="shared" ref="E35:F35" si="6">+E34+E28+E25+E17+E14</f>
        <v>-86</v>
      </c>
      <c r="F35" s="776">
        <f t="shared" si="6"/>
        <v>7591</v>
      </c>
    </row>
    <row r="36" spans="1:6" ht="12" customHeight="1">
      <c r="A36" s="7"/>
      <c r="B36" s="8"/>
      <c r="C36" s="8"/>
      <c r="D36" s="777"/>
      <c r="E36" s="31"/>
      <c r="F36" s="32"/>
    </row>
    <row r="37" spans="1:6" ht="12" hidden="1" customHeight="1">
      <c r="A37" s="3" t="s">
        <v>97</v>
      </c>
      <c r="B37" s="1025" t="s">
        <v>96</v>
      </c>
      <c r="C37" s="1025"/>
      <c r="D37" s="623"/>
      <c r="E37" s="30"/>
      <c r="F37" s="30"/>
    </row>
    <row r="38" spans="1:6" ht="12" hidden="1" customHeight="1">
      <c r="A38" s="3" t="s">
        <v>99</v>
      </c>
      <c r="B38" s="1025" t="s">
        <v>183</v>
      </c>
      <c r="C38" s="1025"/>
      <c r="D38" s="623"/>
      <c r="E38" s="30"/>
      <c r="F38" s="30"/>
    </row>
    <row r="39" spans="1:6" ht="12" hidden="1" customHeight="1">
      <c r="A39" s="3" t="s">
        <v>102</v>
      </c>
      <c r="B39" s="1025" t="s">
        <v>166</v>
      </c>
      <c r="C39" s="1025"/>
      <c r="D39" s="623"/>
      <c r="E39" s="30"/>
      <c r="F39" s="30"/>
    </row>
    <row r="40" spans="1:6" ht="12" hidden="1" customHeight="1">
      <c r="A40" s="3" t="s">
        <v>104</v>
      </c>
      <c r="B40" s="1025" t="s">
        <v>182</v>
      </c>
      <c r="C40" s="1025"/>
      <c r="D40" s="623"/>
      <c r="E40" s="30"/>
      <c r="F40" s="30"/>
    </row>
    <row r="41" spans="1:6" ht="12" hidden="1" customHeight="1">
      <c r="A41" s="3" t="s">
        <v>106</v>
      </c>
      <c r="B41" s="1025" t="s">
        <v>165</v>
      </c>
      <c r="C41" s="1025"/>
      <c r="D41" s="623"/>
      <c r="E41" s="30"/>
      <c r="F41" s="30"/>
    </row>
    <row r="42" spans="1:6" ht="12" hidden="1" customHeight="1">
      <c r="A42" s="3" t="s">
        <v>739</v>
      </c>
      <c r="B42" s="1024" t="s">
        <v>107</v>
      </c>
      <c r="C42" s="1024"/>
      <c r="D42" s="623"/>
      <c r="E42" s="30"/>
      <c r="F42" s="30"/>
    </row>
    <row r="43" spans="1:6" ht="12" customHeight="1">
      <c r="A43" s="6" t="s">
        <v>109</v>
      </c>
      <c r="B43" s="1026" t="s">
        <v>164</v>
      </c>
      <c r="C43" s="1026"/>
      <c r="D43" s="776">
        <f>+D42+D41+D40+D39+D38+D37</f>
        <v>0</v>
      </c>
      <c r="E43" s="59"/>
      <c r="F43" s="59"/>
    </row>
    <row r="44" spans="1:6" ht="12" customHeight="1">
      <c r="A44" s="7"/>
      <c r="B44" s="8"/>
      <c r="C44" s="8"/>
      <c r="D44" s="777"/>
      <c r="E44" s="31"/>
      <c r="F44" s="32"/>
    </row>
    <row r="45" spans="1:6" ht="12" customHeight="1">
      <c r="A45" s="12" t="s">
        <v>111</v>
      </c>
      <c r="B45" s="1027" t="s">
        <v>110</v>
      </c>
      <c r="C45" s="1027"/>
      <c r="D45" s="775"/>
      <c r="E45" s="33"/>
      <c r="F45" s="33">
        <f>+D45+E45</f>
        <v>0</v>
      </c>
    </row>
    <row r="46" spans="1:6" ht="12" customHeight="1">
      <c r="A46" s="3" t="s">
        <v>112</v>
      </c>
      <c r="B46" s="1024" t="s">
        <v>163</v>
      </c>
      <c r="C46" s="1024"/>
      <c r="D46" s="623"/>
      <c r="E46" s="30"/>
      <c r="F46" s="33">
        <f t="shared" ref="F46:F52" si="7">+D46+E46</f>
        <v>0</v>
      </c>
    </row>
    <row r="47" spans="1:6" ht="12" customHeight="1">
      <c r="A47" s="3" t="s">
        <v>115</v>
      </c>
      <c r="B47" s="1024" t="s">
        <v>114</v>
      </c>
      <c r="C47" s="1024"/>
      <c r="D47" s="623"/>
      <c r="E47" s="30">
        <v>94</v>
      </c>
      <c r="F47" s="33">
        <f t="shared" si="7"/>
        <v>94</v>
      </c>
    </row>
    <row r="48" spans="1:6" ht="12" customHeight="1">
      <c r="A48" s="3" t="s">
        <v>117</v>
      </c>
      <c r="B48" s="1024" t="s">
        <v>116</v>
      </c>
      <c r="C48" s="1024"/>
      <c r="D48" s="623"/>
      <c r="E48" s="30"/>
      <c r="F48" s="33">
        <f t="shared" si="7"/>
        <v>0</v>
      </c>
    </row>
    <row r="49" spans="1:6" ht="12" customHeight="1">
      <c r="A49" s="3" t="s">
        <v>119</v>
      </c>
      <c r="B49" s="1024" t="s">
        <v>118</v>
      </c>
      <c r="C49" s="1024"/>
      <c r="D49" s="623"/>
      <c r="E49" s="30">
        <v>2300</v>
      </c>
      <c r="F49" s="33">
        <f t="shared" si="7"/>
        <v>2300</v>
      </c>
    </row>
    <row r="50" spans="1:6" ht="12" customHeight="1">
      <c r="A50" s="3" t="s">
        <v>121</v>
      </c>
      <c r="B50" s="1024" t="s">
        <v>120</v>
      </c>
      <c r="C50" s="1024"/>
      <c r="D50" s="623"/>
      <c r="E50" s="30"/>
      <c r="F50" s="33">
        <f t="shared" si="7"/>
        <v>0</v>
      </c>
    </row>
    <row r="51" spans="1:6" ht="12" customHeight="1">
      <c r="A51" s="3" t="s">
        <v>123</v>
      </c>
      <c r="B51" s="1024" t="s">
        <v>122</v>
      </c>
      <c r="C51" s="1024"/>
      <c r="D51" s="623"/>
      <c r="E51" s="30">
        <v>26</v>
      </c>
      <c r="F51" s="33">
        <f t="shared" si="7"/>
        <v>26</v>
      </c>
    </row>
    <row r="52" spans="1:6" ht="12" customHeight="1">
      <c r="A52" s="6" t="s">
        <v>124</v>
      </c>
      <c r="B52" s="1026" t="s">
        <v>162</v>
      </c>
      <c r="C52" s="1026"/>
      <c r="D52" s="776">
        <f>+D51+D50+D49+D48+D47+D46+D45</f>
        <v>0</v>
      </c>
      <c r="E52" s="59">
        <f>+E51+E50+E49+E48+E47+E46+E45</f>
        <v>2420</v>
      </c>
      <c r="F52" s="33">
        <f t="shared" si="7"/>
        <v>2420</v>
      </c>
    </row>
    <row r="53" spans="1:6" ht="12" customHeight="1">
      <c r="A53" s="7"/>
      <c r="B53" s="8"/>
      <c r="C53" s="8"/>
      <c r="D53" s="777"/>
      <c r="E53" s="31"/>
      <c r="F53" s="32"/>
    </row>
    <row r="54" spans="1:6" ht="12" hidden="1" customHeight="1">
      <c r="A54" s="12" t="s">
        <v>126</v>
      </c>
      <c r="B54" s="1027" t="s">
        <v>125</v>
      </c>
      <c r="C54" s="1027"/>
      <c r="D54" s="775"/>
      <c r="E54" s="33"/>
      <c r="F54" s="33"/>
    </row>
    <row r="55" spans="1:6" ht="12" hidden="1" customHeight="1">
      <c r="A55" s="3" t="s">
        <v>128</v>
      </c>
      <c r="B55" s="1024" t="s">
        <v>127</v>
      </c>
      <c r="C55" s="1024"/>
      <c r="D55" s="623"/>
      <c r="E55" s="30"/>
      <c r="F55" s="30"/>
    </row>
    <row r="56" spans="1:6" ht="12" hidden="1" customHeight="1">
      <c r="A56" s="3" t="s">
        <v>130</v>
      </c>
      <c r="B56" s="1024" t="s">
        <v>129</v>
      </c>
      <c r="C56" s="1024"/>
      <c r="D56" s="623"/>
      <c r="E56" s="30"/>
      <c r="F56" s="30"/>
    </row>
    <row r="57" spans="1:6" ht="12" hidden="1" customHeight="1">
      <c r="A57" s="3" t="s">
        <v>132</v>
      </c>
      <c r="B57" s="1024" t="s">
        <v>131</v>
      </c>
      <c r="C57" s="1024"/>
      <c r="D57" s="623"/>
      <c r="E57" s="30"/>
      <c r="F57" s="30"/>
    </row>
    <row r="58" spans="1:6" ht="12" customHeight="1">
      <c r="A58" s="5" t="s">
        <v>133</v>
      </c>
      <c r="B58" s="1028" t="s">
        <v>161</v>
      </c>
      <c r="C58" s="1028"/>
      <c r="D58" s="623"/>
      <c r="E58" s="30"/>
      <c r="F58" s="30"/>
    </row>
    <row r="59" spans="1:6" ht="12" customHeight="1">
      <c r="A59" s="7"/>
      <c r="B59" s="16"/>
      <c r="C59" s="16"/>
      <c r="D59" s="777"/>
      <c r="E59" s="31"/>
      <c r="F59" s="32"/>
    </row>
    <row r="60" spans="1:6" ht="12" hidden="1" customHeight="1">
      <c r="A60" s="196" t="s">
        <v>393</v>
      </c>
      <c r="B60" s="1027" t="s">
        <v>394</v>
      </c>
      <c r="C60" s="1027"/>
      <c r="D60" s="623"/>
      <c r="E60" s="30"/>
      <c r="F60" s="30"/>
    </row>
    <row r="61" spans="1:6" ht="12" hidden="1" customHeight="1">
      <c r="A61" s="196" t="s">
        <v>409</v>
      </c>
      <c r="B61" s="1032" t="s">
        <v>410</v>
      </c>
      <c r="C61" s="1033"/>
      <c r="D61" s="775"/>
      <c r="E61" s="33"/>
      <c r="F61" s="33"/>
    </row>
    <row r="62" spans="1:6" ht="12" hidden="1" customHeight="1">
      <c r="A62" s="12" t="s">
        <v>134</v>
      </c>
      <c r="B62" s="1027" t="s">
        <v>160</v>
      </c>
      <c r="C62" s="1027"/>
      <c r="D62" s="775"/>
      <c r="E62" s="33"/>
      <c r="F62" s="33"/>
    </row>
    <row r="63" spans="1:6" ht="12" customHeight="1">
      <c r="A63" s="15" t="s">
        <v>135</v>
      </c>
      <c r="B63" s="1030" t="s">
        <v>159</v>
      </c>
      <c r="C63" s="1030"/>
      <c r="D63" s="615">
        <f>+D62+D60</f>
        <v>0</v>
      </c>
      <c r="E63" s="62"/>
      <c r="F63" s="62"/>
    </row>
    <row r="64" spans="1:6" ht="12" customHeight="1" thickBot="1">
      <c r="A64" s="51"/>
      <c r="B64" s="52"/>
      <c r="C64" s="52"/>
      <c r="D64" s="778"/>
      <c r="E64" s="361"/>
      <c r="F64" s="477"/>
    </row>
    <row r="65" spans="1:6" ht="12" customHeight="1" thickBot="1">
      <c r="A65" s="54" t="s">
        <v>136</v>
      </c>
      <c r="B65" s="1031" t="s">
        <v>158</v>
      </c>
      <c r="C65" s="1031"/>
      <c r="D65" s="779">
        <f>+D63+D58+D52+D43+D35+D9+D7</f>
        <v>28528</v>
      </c>
      <c r="E65" s="69">
        <f t="shared" ref="E65:F65" si="8">+E63+E58+E52+E43+E35+E9+E7</f>
        <v>5543</v>
      </c>
      <c r="F65" s="69">
        <f t="shared" si="8"/>
        <v>34071</v>
      </c>
    </row>
  </sheetData>
  <mergeCells count="59">
    <mergeCell ref="B19:C19"/>
    <mergeCell ref="D1:F1"/>
    <mergeCell ref="B15:C15"/>
    <mergeCell ref="B16:C16"/>
    <mergeCell ref="B11:C11"/>
    <mergeCell ref="B12:C12"/>
    <mergeCell ref="B7:C7"/>
    <mergeCell ref="B9:C9"/>
    <mergeCell ref="B14:C14"/>
    <mergeCell ref="B13:C13"/>
    <mergeCell ref="B5:C5"/>
    <mergeCell ref="D2:F2"/>
    <mergeCell ref="D4:F4"/>
    <mergeCell ref="B2:C4"/>
    <mergeCell ref="B63:C63"/>
    <mergeCell ref="B65:C65"/>
    <mergeCell ref="B62:C62"/>
    <mergeCell ref="B56:C56"/>
    <mergeCell ref="B57:C57"/>
    <mergeCell ref="B58:C58"/>
    <mergeCell ref="B60:C60"/>
    <mergeCell ref="B61:C61"/>
    <mergeCell ref="B54:C54"/>
    <mergeCell ref="B55:C55"/>
    <mergeCell ref="B49:C49"/>
    <mergeCell ref="B50:C50"/>
    <mergeCell ref="B47:C47"/>
    <mergeCell ref="B48:C48"/>
    <mergeCell ref="B51:C51"/>
    <mergeCell ref="B52:C52"/>
    <mergeCell ref="A2:A4"/>
    <mergeCell ref="B42:C42"/>
    <mergeCell ref="B41:C41"/>
    <mergeCell ref="B6:C6"/>
    <mergeCell ref="B35:C35"/>
    <mergeCell ref="B33:C33"/>
    <mergeCell ref="B31:C31"/>
    <mergeCell ref="B32:C32"/>
    <mergeCell ref="B25:C25"/>
    <mergeCell ref="B26:C26"/>
    <mergeCell ref="B21:C21"/>
    <mergeCell ref="B22:C22"/>
    <mergeCell ref="B17:C17"/>
    <mergeCell ref="B18:C18"/>
    <mergeCell ref="B34:C34"/>
    <mergeCell ref="B29:C29"/>
    <mergeCell ref="B20:C20"/>
    <mergeCell ref="B46:C46"/>
    <mergeCell ref="B39:C39"/>
    <mergeCell ref="B38:C38"/>
    <mergeCell ref="B43:C43"/>
    <mergeCell ref="B45:C45"/>
    <mergeCell ref="B37:C37"/>
    <mergeCell ref="B40:C40"/>
    <mergeCell ref="B30:C30"/>
    <mergeCell ref="B27:C27"/>
    <mergeCell ref="B28:C28"/>
    <mergeCell ref="B23:C23"/>
    <mergeCell ref="B24:C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cellComments="asDisplayed" r:id="rId1"/>
  <headerFooter>
    <oddHeader>&amp;C&amp;"Times New Roman,Félkövér"&amp;12Martonvásár Város Önkormányzatának kiadásai 2015. 
Önkormányzati jogalkotás kormányzati funkció&amp;R&amp;"Times New Roman,Normál"&amp;10&amp;K000000
 5/a. melléklet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6"/>
  <sheetViews>
    <sheetView view="pageLayout" topLeftCell="A10" workbookViewId="0">
      <selection activeCell="H48" sqref="H48"/>
    </sheetView>
  </sheetViews>
  <sheetFormatPr defaultRowHeight="15"/>
  <cols>
    <col min="1" max="1" width="8.140625" style="493" customWidth="1"/>
    <col min="2" max="2" width="7.140625" style="28" customWidth="1"/>
    <col min="3" max="3" width="31" style="28" customWidth="1"/>
    <col min="4" max="4" width="8.140625" style="19" customWidth="1"/>
    <col min="5" max="5" width="8.42578125" style="19" customWidth="1"/>
    <col min="6" max="6" width="8.140625" style="19" customWidth="1"/>
    <col min="7" max="7" width="7.5703125" style="19" customWidth="1"/>
    <col min="8" max="8" width="9.42578125" style="19" customWidth="1"/>
    <col min="9" max="9" width="8.140625" style="19" customWidth="1"/>
    <col min="10" max="10" width="7.85546875" style="19" customWidth="1"/>
    <col min="11" max="11" width="7.7109375" style="19" customWidth="1"/>
    <col min="12" max="12" width="7.85546875" style="19" customWidth="1"/>
    <col min="13" max="13" width="7.140625" style="19" customWidth="1"/>
    <col min="14" max="14" width="8" style="19" customWidth="1"/>
    <col min="15" max="15" width="7.5703125" style="19" customWidth="1"/>
    <col min="16" max="16" width="8" style="19" customWidth="1"/>
    <col min="17" max="17" width="7.85546875" style="19" customWidth="1"/>
    <col min="18" max="18" width="7.28515625" style="19" customWidth="1"/>
    <col min="22" max="16384" width="9.140625" style="19"/>
  </cols>
  <sheetData>
    <row r="1" spans="1:18" s="1" customFormat="1" ht="9.75" customHeight="1">
      <c r="A1" s="493"/>
      <c r="B1" s="28"/>
      <c r="C1" s="28"/>
      <c r="P1" s="228" t="s">
        <v>408</v>
      </c>
      <c r="Q1" s="228"/>
      <c r="R1" s="228"/>
    </row>
    <row r="2" spans="1:18" s="34" customFormat="1" ht="28.5" customHeight="1">
      <c r="A2" s="1029" t="s">
        <v>0</v>
      </c>
      <c r="B2" s="1029" t="s">
        <v>181</v>
      </c>
      <c r="C2" s="1029"/>
      <c r="D2" s="1042" t="s">
        <v>179</v>
      </c>
      <c r="E2" s="1042"/>
      <c r="F2" s="1042"/>
      <c r="G2" s="1042" t="s">
        <v>661</v>
      </c>
      <c r="H2" s="1042"/>
      <c r="I2" s="1042"/>
      <c r="J2" s="1042" t="s">
        <v>768</v>
      </c>
      <c r="K2" s="1042"/>
      <c r="L2" s="1042"/>
      <c r="M2" s="1042" t="s">
        <v>769</v>
      </c>
      <c r="N2" s="1042"/>
      <c r="O2" s="1042"/>
      <c r="P2" s="1042" t="s">
        <v>770</v>
      </c>
      <c r="Q2" s="1042"/>
      <c r="R2" s="1042"/>
    </row>
    <row r="3" spans="1:18" s="34" customFormat="1" ht="12.75" customHeight="1">
      <c r="A3" s="1029"/>
      <c r="B3" s="1029"/>
      <c r="C3" s="1029"/>
      <c r="D3" s="1042"/>
      <c r="E3" s="1042"/>
      <c r="F3" s="1042"/>
      <c r="G3" s="1042" t="s">
        <v>188</v>
      </c>
      <c r="H3" s="1042"/>
      <c r="I3" s="1042"/>
      <c r="J3" s="1042" t="s">
        <v>188</v>
      </c>
      <c r="K3" s="1042"/>
      <c r="L3" s="1042"/>
      <c r="M3" s="1042" t="s">
        <v>188</v>
      </c>
      <c r="N3" s="1042"/>
      <c r="O3" s="1042"/>
      <c r="P3" s="1042" t="s">
        <v>188</v>
      </c>
      <c r="Q3" s="1042"/>
      <c r="R3" s="1042"/>
    </row>
    <row r="4" spans="1:18" s="18" customFormat="1" ht="25.5">
      <c r="A4" s="1029"/>
      <c r="B4" s="1029"/>
      <c r="C4" s="1029"/>
      <c r="D4" s="640" t="s">
        <v>178</v>
      </c>
      <c r="E4" s="640" t="s">
        <v>691</v>
      </c>
      <c r="F4" s="641" t="s">
        <v>1012</v>
      </c>
      <c r="G4" s="640" t="s">
        <v>178</v>
      </c>
      <c r="H4" s="640" t="s">
        <v>691</v>
      </c>
      <c r="I4" s="641" t="s">
        <v>1012</v>
      </c>
      <c r="J4" s="640" t="s">
        <v>178</v>
      </c>
      <c r="K4" s="640" t="s">
        <v>691</v>
      </c>
      <c r="L4" s="641" t="s">
        <v>1012</v>
      </c>
      <c r="M4" s="640" t="s">
        <v>178</v>
      </c>
      <c r="N4" s="640" t="s">
        <v>691</v>
      </c>
      <c r="O4" s="641" t="s">
        <v>1012</v>
      </c>
      <c r="P4" s="640" t="s">
        <v>178</v>
      </c>
      <c r="Q4" s="640" t="s">
        <v>691</v>
      </c>
      <c r="R4" s="641" t="s">
        <v>1012</v>
      </c>
    </row>
    <row r="5" spans="1:18" s="47" customFormat="1" ht="12.75" customHeight="1">
      <c r="A5" s="5" t="s">
        <v>27</v>
      </c>
      <c r="B5" s="1028" t="s">
        <v>175</v>
      </c>
      <c r="C5" s="1028"/>
      <c r="D5" s="105">
        <f t="shared" ref="D5:D9" si="0">+G5+J5+M5+P5</f>
        <v>0</v>
      </c>
      <c r="E5" s="62"/>
      <c r="F5" s="62"/>
      <c r="G5" s="62"/>
      <c r="H5" s="62"/>
      <c r="I5" s="62">
        <f>+G5+H5</f>
        <v>0</v>
      </c>
      <c r="J5" s="62"/>
      <c r="K5" s="62"/>
      <c r="L5" s="62"/>
      <c r="M5" s="62"/>
      <c r="N5" s="62"/>
      <c r="O5" s="62"/>
      <c r="P5" s="62"/>
      <c r="Q5" s="62"/>
      <c r="R5" s="62"/>
    </row>
    <row r="6" spans="1:18" s="47" customFormat="1" ht="12.75" customHeight="1">
      <c r="A6" s="5" t="s">
        <v>34</v>
      </c>
      <c r="B6" s="1028" t="s">
        <v>174</v>
      </c>
      <c r="C6" s="1028"/>
      <c r="D6" s="105">
        <f t="shared" si="0"/>
        <v>0</v>
      </c>
      <c r="E6" s="62"/>
      <c r="F6" s="62"/>
      <c r="G6" s="62"/>
      <c r="H6" s="62"/>
      <c r="I6" s="62">
        <f t="shared" ref="I6:I7" si="1">+G6+H6</f>
        <v>0</v>
      </c>
      <c r="J6" s="62"/>
      <c r="K6" s="62"/>
      <c r="L6" s="62"/>
      <c r="M6" s="62"/>
      <c r="N6" s="62"/>
      <c r="O6" s="62"/>
      <c r="P6" s="62"/>
      <c r="Q6" s="62"/>
      <c r="R6" s="62"/>
    </row>
    <row r="7" spans="1:18" s="47" customFormat="1" ht="12.75" customHeight="1">
      <c r="A7" s="6" t="s">
        <v>35</v>
      </c>
      <c r="B7" s="1026" t="s">
        <v>173</v>
      </c>
      <c r="C7" s="1026"/>
      <c r="D7" s="105">
        <f t="shared" si="0"/>
        <v>0</v>
      </c>
      <c r="E7" s="59">
        <f>+E6+E5</f>
        <v>0</v>
      </c>
      <c r="F7" s="59">
        <f>+F6+F5</f>
        <v>0</v>
      </c>
      <c r="G7" s="59"/>
      <c r="H7" s="59"/>
      <c r="I7" s="62">
        <f t="shared" si="1"/>
        <v>0</v>
      </c>
      <c r="J7" s="59"/>
      <c r="K7" s="59"/>
      <c r="L7" s="59"/>
      <c r="M7" s="59"/>
      <c r="N7" s="59"/>
      <c r="O7" s="59"/>
      <c r="P7" s="59"/>
      <c r="Q7" s="59"/>
      <c r="R7" s="59"/>
    </row>
    <row r="8" spans="1:18" ht="12" customHeight="1">
      <c r="A8" s="7"/>
      <c r="B8" s="8"/>
      <c r="C8" s="8"/>
      <c r="D8" s="29">
        <f t="shared" si="0"/>
        <v>0</v>
      </c>
      <c r="E8" s="31"/>
      <c r="F8" s="32"/>
      <c r="G8" s="31"/>
      <c r="H8" s="31"/>
      <c r="I8" s="32"/>
      <c r="J8" s="31"/>
      <c r="K8" s="31"/>
      <c r="L8" s="32"/>
      <c r="M8" s="31"/>
      <c r="N8" s="31"/>
      <c r="O8" s="32"/>
      <c r="P8" s="31"/>
      <c r="Q8" s="31"/>
      <c r="R8" s="31"/>
    </row>
    <row r="9" spans="1:18" s="47" customFormat="1" ht="12.75" customHeight="1">
      <c r="A9" s="5" t="s">
        <v>36</v>
      </c>
      <c r="B9" s="1028" t="s">
        <v>172</v>
      </c>
      <c r="C9" s="1028"/>
      <c r="D9" s="105">
        <f t="shared" si="0"/>
        <v>0</v>
      </c>
      <c r="E9" s="58"/>
      <c r="F9" s="58"/>
      <c r="G9" s="58"/>
      <c r="H9" s="58"/>
      <c r="I9" s="58">
        <f>+G9+H9</f>
        <v>0</v>
      </c>
      <c r="J9" s="58"/>
      <c r="K9" s="58"/>
      <c r="L9" s="58"/>
      <c r="M9" s="58"/>
      <c r="N9" s="58"/>
      <c r="O9" s="58"/>
      <c r="P9" s="58"/>
      <c r="Q9" s="58"/>
      <c r="R9" s="58"/>
    </row>
    <row r="10" spans="1:18" ht="11.25" customHeight="1">
      <c r="A10" s="196"/>
      <c r="B10" s="26"/>
      <c r="C10" s="11"/>
      <c r="D10" s="357"/>
      <c r="E10" s="31"/>
      <c r="F10" s="32"/>
      <c r="G10" s="31"/>
      <c r="H10" s="31"/>
      <c r="I10" s="32"/>
      <c r="J10" s="31"/>
      <c r="K10" s="31"/>
      <c r="L10" s="32"/>
      <c r="M10" s="31"/>
      <c r="N10" s="31"/>
      <c r="O10" s="32"/>
      <c r="P10" s="31"/>
      <c r="Q10" s="31"/>
      <c r="R10" s="31"/>
    </row>
    <row r="11" spans="1:18" ht="12.75" hidden="1" customHeight="1">
      <c r="A11" s="12" t="s">
        <v>43</v>
      </c>
      <c r="B11" s="1027" t="s">
        <v>42</v>
      </c>
      <c r="C11" s="1027"/>
      <c r="D11" s="29">
        <f t="shared" ref="D11:D35" si="2">+G11+J11+M11+P11</f>
        <v>0</v>
      </c>
      <c r="E11" s="29">
        <f t="shared" ref="E11" si="3">+H11+K11+N11+Q11</f>
        <v>0</v>
      </c>
      <c r="F11" s="29">
        <f t="shared" ref="F11" si="4">+I11+L11+O11+R11</f>
        <v>0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>
        <f>+P11+Q11</f>
        <v>0</v>
      </c>
    </row>
    <row r="12" spans="1:18" ht="12.75" hidden="1" customHeight="1">
      <c r="A12" s="3" t="s">
        <v>45</v>
      </c>
      <c r="B12" s="1024" t="s">
        <v>44</v>
      </c>
      <c r="C12" s="1024"/>
      <c r="D12" s="29">
        <f t="shared" ref="D12:D19" si="5">+G12+J12+M12+P12</f>
        <v>0</v>
      </c>
      <c r="E12" s="29">
        <f t="shared" ref="E12:E19" si="6">+H12+K12+N12+Q12</f>
        <v>89</v>
      </c>
      <c r="F12" s="29">
        <f t="shared" ref="F12:F19" si="7">+I12+L12+O12+R12</f>
        <v>89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>
        <v>89</v>
      </c>
      <c r="R12" s="33">
        <f t="shared" ref="R12:R13" si="8">+P12+Q12</f>
        <v>89</v>
      </c>
    </row>
    <row r="13" spans="1:18" ht="12.75" hidden="1" customHeight="1">
      <c r="A13" s="3" t="s">
        <v>47</v>
      </c>
      <c r="B13" s="1024" t="s">
        <v>46</v>
      </c>
      <c r="C13" s="1024"/>
      <c r="D13" s="29">
        <f t="shared" si="5"/>
        <v>0</v>
      </c>
      <c r="E13" s="29">
        <f t="shared" si="6"/>
        <v>0</v>
      </c>
      <c r="F13" s="29">
        <f t="shared" si="7"/>
        <v>0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3">
        <f t="shared" si="8"/>
        <v>0</v>
      </c>
    </row>
    <row r="14" spans="1:18" s="47" customFormat="1" ht="12.75" customHeight="1">
      <c r="A14" s="5" t="s">
        <v>48</v>
      </c>
      <c r="B14" s="1028" t="s">
        <v>171</v>
      </c>
      <c r="C14" s="1028"/>
      <c r="D14" s="29">
        <f t="shared" si="5"/>
        <v>0</v>
      </c>
      <c r="E14" s="29">
        <f t="shared" si="6"/>
        <v>89</v>
      </c>
      <c r="F14" s="29">
        <f t="shared" si="7"/>
        <v>89</v>
      </c>
      <c r="G14" s="62">
        <f>SUM(G11:G13)</f>
        <v>0</v>
      </c>
      <c r="H14" s="62">
        <f t="shared" ref="H14:O14" si="9">SUM(H11:H13)</f>
        <v>0</v>
      </c>
      <c r="I14" s="62">
        <f>+G14+H14</f>
        <v>0</v>
      </c>
      <c r="J14" s="62">
        <f t="shared" si="9"/>
        <v>0</v>
      </c>
      <c r="K14" s="62">
        <f t="shared" si="9"/>
        <v>0</v>
      </c>
      <c r="L14" s="62">
        <f>SUM(L11:L13)</f>
        <v>0</v>
      </c>
      <c r="M14" s="62">
        <f t="shared" si="9"/>
        <v>0</v>
      </c>
      <c r="N14" s="62">
        <f t="shared" si="9"/>
        <v>0</v>
      </c>
      <c r="O14" s="62">
        <f t="shared" si="9"/>
        <v>0</v>
      </c>
      <c r="P14" s="62">
        <f>SUM(P11:P13)</f>
        <v>0</v>
      </c>
      <c r="Q14" s="62">
        <f>SUM(Q11:Q13)</f>
        <v>89</v>
      </c>
      <c r="R14" s="62">
        <f>SUM(R11:R13)</f>
        <v>89</v>
      </c>
    </row>
    <row r="15" spans="1:18" ht="12.75" hidden="1" customHeight="1">
      <c r="A15" s="3" t="s">
        <v>50</v>
      </c>
      <c r="B15" s="1024" t="s">
        <v>49</v>
      </c>
      <c r="C15" s="1024"/>
      <c r="D15" s="29">
        <f t="shared" si="5"/>
        <v>0</v>
      </c>
      <c r="E15" s="29">
        <f t="shared" si="6"/>
        <v>0</v>
      </c>
      <c r="F15" s="29">
        <f t="shared" si="7"/>
        <v>0</v>
      </c>
      <c r="G15" s="30"/>
      <c r="H15" s="30"/>
      <c r="I15" s="62">
        <f t="shared" ref="I15:I28" si="10">+G15+H15</f>
        <v>0</v>
      </c>
      <c r="J15" s="30"/>
      <c r="K15" s="30"/>
      <c r="L15" s="30"/>
      <c r="M15" s="30"/>
      <c r="N15" s="30"/>
      <c r="O15" s="30"/>
      <c r="P15" s="30"/>
      <c r="Q15" s="30"/>
      <c r="R15" s="30"/>
    </row>
    <row r="16" spans="1:18" ht="12.75" hidden="1" customHeight="1">
      <c r="A16" s="3" t="s">
        <v>52</v>
      </c>
      <c r="B16" s="1024" t="s">
        <v>51</v>
      </c>
      <c r="C16" s="1024"/>
      <c r="D16" s="29">
        <f t="shared" si="5"/>
        <v>0</v>
      </c>
      <c r="E16" s="29">
        <f t="shared" si="6"/>
        <v>0</v>
      </c>
      <c r="F16" s="29">
        <f t="shared" si="7"/>
        <v>0</v>
      </c>
      <c r="G16" s="30"/>
      <c r="H16" s="30"/>
      <c r="I16" s="62">
        <f t="shared" si="10"/>
        <v>0</v>
      </c>
      <c r="J16" s="30"/>
      <c r="K16" s="30"/>
      <c r="L16" s="30"/>
      <c r="M16" s="30"/>
      <c r="N16" s="30"/>
      <c r="O16" s="30"/>
      <c r="P16" s="30"/>
      <c r="Q16" s="30"/>
      <c r="R16" s="30"/>
    </row>
    <row r="17" spans="1:18" s="47" customFormat="1" ht="12.75" customHeight="1">
      <c r="A17" s="5" t="s">
        <v>53</v>
      </c>
      <c r="B17" s="1028" t="s">
        <v>170</v>
      </c>
      <c r="C17" s="1028"/>
      <c r="D17" s="29">
        <f t="shared" si="5"/>
        <v>0</v>
      </c>
      <c r="E17" s="29">
        <f t="shared" si="6"/>
        <v>0</v>
      </c>
      <c r="F17" s="29">
        <f t="shared" si="7"/>
        <v>0</v>
      </c>
      <c r="G17" s="62">
        <f>+G15+G16</f>
        <v>0</v>
      </c>
      <c r="H17" s="62">
        <f t="shared" ref="H17:O17" si="11">+H15+H16</f>
        <v>0</v>
      </c>
      <c r="I17" s="62">
        <f t="shared" si="10"/>
        <v>0</v>
      </c>
      <c r="J17" s="62">
        <f t="shared" si="11"/>
        <v>0</v>
      </c>
      <c r="K17" s="62">
        <f t="shared" si="11"/>
        <v>0</v>
      </c>
      <c r="L17" s="62">
        <f t="shared" si="11"/>
        <v>0</v>
      </c>
      <c r="M17" s="62">
        <f t="shared" si="11"/>
        <v>0</v>
      </c>
      <c r="N17" s="62">
        <f t="shared" si="11"/>
        <v>0</v>
      </c>
      <c r="O17" s="62">
        <f t="shared" si="11"/>
        <v>0</v>
      </c>
      <c r="P17" s="62">
        <f>+P15+P16</f>
        <v>0</v>
      </c>
      <c r="Q17" s="62">
        <f>+Q15+Q16</f>
        <v>0</v>
      </c>
      <c r="R17" s="62">
        <f>+R15+R16</f>
        <v>0</v>
      </c>
    </row>
    <row r="18" spans="1:18" ht="12.75" hidden="1" customHeight="1">
      <c r="A18" s="3" t="s">
        <v>55</v>
      </c>
      <c r="B18" s="1024" t="s">
        <v>54</v>
      </c>
      <c r="C18" s="1024"/>
      <c r="D18" s="29">
        <f t="shared" si="5"/>
        <v>0</v>
      </c>
      <c r="E18" s="29">
        <f t="shared" si="6"/>
        <v>0</v>
      </c>
      <c r="F18" s="29">
        <f t="shared" si="7"/>
        <v>0</v>
      </c>
      <c r="G18" s="30"/>
      <c r="H18" s="30"/>
      <c r="I18" s="62">
        <f t="shared" si="10"/>
        <v>0</v>
      </c>
      <c r="J18" s="30"/>
      <c r="K18" s="30"/>
      <c r="L18" s="30"/>
      <c r="M18" s="30"/>
      <c r="N18" s="30"/>
      <c r="O18" s="30"/>
      <c r="P18" s="30"/>
      <c r="Q18" s="30"/>
      <c r="R18" s="30"/>
    </row>
    <row r="19" spans="1:18" ht="12.75" hidden="1" customHeight="1">
      <c r="A19" s="3" t="s">
        <v>57</v>
      </c>
      <c r="B19" s="1024" t="s">
        <v>56</v>
      </c>
      <c r="C19" s="1024"/>
      <c r="D19" s="29">
        <f t="shared" si="5"/>
        <v>0</v>
      </c>
      <c r="E19" s="29">
        <f t="shared" si="6"/>
        <v>0</v>
      </c>
      <c r="F19" s="29">
        <f t="shared" si="7"/>
        <v>0</v>
      </c>
      <c r="G19" s="30"/>
      <c r="H19" s="30"/>
      <c r="I19" s="62">
        <f t="shared" si="10"/>
        <v>0</v>
      </c>
      <c r="J19" s="30"/>
      <c r="K19" s="30"/>
      <c r="L19" s="30"/>
      <c r="M19" s="30"/>
      <c r="N19" s="30"/>
      <c r="O19" s="30"/>
      <c r="P19" s="30"/>
      <c r="Q19" s="30"/>
      <c r="R19" s="30"/>
    </row>
    <row r="20" spans="1:18" ht="12.75" hidden="1" customHeight="1">
      <c r="A20" s="3" t="s">
        <v>58</v>
      </c>
      <c r="B20" s="1024" t="s">
        <v>168</v>
      </c>
      <c r="C20" s="1024"/>
      <c r="D20" s="29">
        <f t="shared" ref="D20:D33" si="12">+G20+J20+M20+P20</f>
        <v>0</v>
      </c>
      <c r="E20" s="29">
        <f t="shared" ref="E20:E33" si="13">+H20+K20+N20+Q20</f>
        <v>0</v>
      </c>
      <c r="F20" s="29">
        <f t="shared" ref="F20:F33" si="14">+I20+L20+O20+R20</f>
        <v>0</v>
      </c>
      <c r="G20" s="30"/>
      <c r="H20" s="30"/>
      <c r="I20" s="62">
        <f t="shared" si="10"/>
        <v>0</v>
      </c>
      <c r="J20" s="30"/>
      <c r="K20" s="30"/>
      <c r="L20" s="30"/>
      <c r="M20" s="30"/>
      <c r="N20" s="30"/>
      <c r="O20" s="30"/>
      <c r="P20" s="30"/>
      <c r="Q20" s="30"/>
      <c r="R20" s="30"/>
    </row>
    <row r="21" spans="1:18" ht="12.75" hidden="1" customHeight="1">
      <c r="A21" s="3" t="s">
        <v>60</v>
      </c>
      <c r="B21" s="1024" t="s">
        <v>59</v>
      </c>
      <c r="C21" s="1024"/>
      <c r="D21" s="29">
        <f t="shared" si="12"/>
        <v>0</v>
      </c>
      <c r="E21" s="29">
        <f t="shared" si="13"/>
        <v>0</v>
      </c>
      <c r="F21" s="29">
        <f t="shared" si="14"/>
        <v>0</v>
      </c>
      <c r="G21" s="30"/>
      <c r="H21" s="30"/>
      <c r="I21" s="62">
        <f t="shared" si="10"/>
        <v>0</v>
      </c>
      <c r="J21" s="30"/>
      <c r="K21" s="30"/>
      <c r="L21" s="30"/>
      <c r="M21" s="30"/>
      <c r="N21" s="30"/>
      <c r="O21" s="30"/>
      <c r="P21" s="30"/>
      <c r="Q21" s="30"/>
      <c r="R21" s="30"/>
    </row>
    <row r="22" spans="1:18" ht="12.75" hidden="1" customHeight="1">
      <c r="A22" s="3" t="s">
        <v>61</v>
      </c>
      <c r="B22" s="1041" t="s">
        <v>167</v>
      </c>
      <c r="C22" s="1041"/>
      <c r="D22" s="29">
        <f t="shared" si="12"/>
        <v>0</v>
      </c>
      <c r="E22" s="29">
        <f t="shared" si="13"/>
        <v>0</v>
      </c>
      <c r="F22" s="29">
        <f t="shared" si="14"/>
        <v>0</v>
      </c>
      <c r="G22" s="30"/>
      <c r="H22" s="30"/>
      <c r="I22" s="62">
        <f t="shared" si="10"/>
        <v>0</v>
      </c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12.75" hidden="1" customHeight="1">
      <c r="A23" s="3" t="s">
        <v>64</v>
      </c>
      <c r="B23" s="1027" t="s">
        <v>63</v>
      </c>
      <c r="C23" s="1027"/>
      <c r="D23" s="29">
        <f t="shared" si="12"/>
        <v>0</v>
      </c>
      <c r="E23" s="29">
        <f t="shared" si="13"/>
        <v>0</v>
      </c>
      <c r="F23" s="29">
        <f t="shared" si="14"/>
        <v>0</v>
      </c>
      <c r="G23" s="30"/>
      <c r="H23" s="30"/>
      <c r="I23" s="62">
        <f t="shared" si="10"/>
        <v>0</v>
      </c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12.75" hidden="1" customHeight="1">
      <c r="A24" s="3" t="s">
        <v>66</v>
      </c>
      <c r="B24" s="1024" t="s">
        <v>65</v>
      </c>
      <c r="C24" s="1024"/>
      <c r="D24" s="29">
        <f t="shared" si="12"/>
        <v>0</v>
      </c>
      <c r="E24" s="29">
        <f t="shared" si="13"/>
        <v>0</v>
      </c>
      <c r="F24" s="29">
        <f t="shared" si="14"/>
        <v>0</v>
      </c>
      <c r="G24" s="30"/>
      <c r="H24" s="30"/>
      <c r="I24" s="62">
        <f t="shared" si="10"/>
        <v>0</v>
      </c>
      <c r="J24" s="30"/>
      <c r="K24" s="30"/>
      <c r="L24" s="30"/>
      <c r="M24" s="30"/>
      <c r="N24" s="30"/>
      <c r="O24" s="30"/>
      <c r="P24" s="30"/>
      <c r="Q24" s="30"/>
      <c r="R24" s="30"/>
    </row>
    <row r="25" spans="1:18" s="47" customFormat="1" ht="12.75" customHeight="1">
      <c r="A25" s="5" t="s">
        <v>67</v>
      </c>
      <c r="B25" s="1028" t="s">
        <v>157</v>
      </c>
      <c r="C25" s="1028"/>
      <c r="D25" s="29">
        <f t="shared" si="12"/>
        <v>0</v>
      </c>
      <c r="E25" s="29">
        <f t="shared" si="13"/>
        <v>0</v>
      </c>
      <c r="F25" s="29">
        <f t="shared" si="14"/>
        <v>0</v>
      </c>
      <c r="G25" s="62">
        <f t="shared" ref="G25:R25" si="15">+G24+G23+G22+G21+G20+G19+G18</f>
        <v>0</v>
      </c>
      <c r="H25" s="62">
        <f t="shared" si="15"/>
        <v>0</v>
      </c>
      <c r="I25" s="62">
        <f t="shared" si="10"/>
        <v>0</v>
      </c>
      <c r="J25" s="62">
        <f t="shared" si="15"/>
        <v>0</v>
      </c>
      <c r="K25" s="62">
        <f t="shared" si="15"/>
        <v>0</v>
      </c>
      <c r="L25" s="62">
        <f t="shared" si="15"/>
        <v>0</v>
      </c>
      <c r="M25" s="62">
        <f t="shared" si="15"/>
        <v>0</v>
      </c>
      <c r="N25" s="62">
        <f t="shared" si="15"/>
        <v>0</v>
      </c>
      <c r="O25" s="62">
        <f t="shared" si="15"/>
        <v>0</v>
      </c>
      <c r="P25" s="62">
        <f t="shared" si="15"/>
        <v>0</v>
      </c>
      <c r="Q25" s="62">
        <f t="shared" si="15"/>
        <v>0</v>
      </c>
      <c r="R25" s="62">
        <f t="shared" si="15"/>
        <v>0</v>
      </c>
    </row>
    <row r="26" spans="1:18" ht="12.75" hidden="1" customHeight="1">
      <c r="A26" s="3" t="s">
        <v>69</v>
      </c>
      <c r="B26" s="1024" t="s">
        <v>68</v>
      </c>
      <c r="C26" s="1024"/>
      <c r="D26" s="29">
        <f t="shared" si="12"/>
        <v>0</v>
      </c>
      <c r="E26" s="29">
        <f t="shared" si="13"/>
        <v>0</v>
      </c>
      <c r="F26" s="29">
        <f t="shared" si="14"/>
        <v>0</v>
      </c>
      <c r="G26" s="30"/>
      <c r="H26" s="30"/>
      <c r="I26" s="62">
        <f t="shared" si="10"/>
        <v>0</v>
      </c>
      <c r="J26" s="30"/>
      <c r="K26" s="30"/>
      <c r="L26" s="30"/>
      <c r="M26" s="30"/>
      <c r="N26" s="30"/>
      <c r="O26" s="30"/>
      <c r="P26" s="30"/>
      <c r="Q26" s="30"/>
      <c r="R26" s="30"/>
    </row>
    <row r="27" spans="1:18" ht="12.75" hidden="1" customHeight="1">
      <c r="A27" s="3" t="s">
        <v>71</v>
      </c>
      <c r="B27" s="1024" t="s">
        <v>70</v>
      </c>
      <c r="C27" s="1024"/>
      <c r="D27" s="29">
        <f t="shared" si="12"/>
        <v>0</v>
      </c>
      <c r="E27" s="29">
        <f t="shared" si="13"/>
        <v>0</v>
      </c>
      <c r="F27" s="29">
        <f t="shared" si="14"/>
        <v>0</v>
      </c>
      <c r="G27" s="30"/>
      <c r="H27" s="30"/>
      <c r="I27" s="62">
        <f t="shared" si="10"/>
        <v>0</v>
      </c>
      <c r="J27" s="30"/>
      <c r="K27" s="30"/>
      <c r="L27" s="30"/>
      <c r="M27" s="30"/>
      <c r="N27" s="30"/>
      <c r="O27" s="30"/>
      <c r="P27" s="30"/>
      <c r="Q27" s="30"/>
      <c r="R27" s="30"/>
    </row>
    <row r="28" spans="1:18" s="47" customFormat="1" ht="12.75" customHeight="1">
      <c r="A28" s="5" t="s">
        <v>72</v>
      </c>
      <c r="B28" s="1028" t="s">
        <v>156</v>
      </c>
      <c r="C28" s="1028"/>
      <c r="D28" s="29">
        <f t="shared" si="12"/>
        <v>0</v>
      </c>
      <c r="E28" s="29">
        <f t="shared" si="13"/>
        <v>0</v>
      </c>
      <c r="F28" s="29">
        <f t="shared" si="14"/>
        <v>0</v>
      </c>
      <c r="G28" s="62">
        <f>SUM(G26:G27)</f>
        <v>0</v>
      </c>
      <c r="H28" s="62">
        <f t="shared" ref="H28:O28" si="16">SUM(H26:H27)</f>
        <v>0</v>
      </c>
      <c r="I28" s="62">
        <f t="shared" si="10"/>
        <v>0</v>
      </c>
      <c r="J28" s="62">
        <f t="shared" si="16"/>
        <v>0</v>
      </c>
      <c r="K28" s="62">
        <f t="shared" si="16"/>
        <v>0</v>
      </c>
      <c r="L28" s="62">
        <f t="shared" si="16"/>
        <v>0</v>
      </c>
      <c r="M28" s="62">
        <f t="shared" si="16"/>
        <v>0</v>
      </c>
      <c r="N28" s="62">
        <f t="shared" si="16"/>
        <v>0</v>
      </c>
      <c r="O28" s="62">
        <f t="shared" si="16"/>
        <v>0</v>
      </c>
      <c r="P28" s="62">
        <f>SUM(P26:P27)</f>
        <v>0</v>
      </c>
      <c r="Q28" s="62">
        <f>SUM(Q26:Q27)</f>
        <v>0</v>
      </c>
      <c r="R28" s="62">
        <f>SUM(R26:R27)</f>
        <v>0</v>
      </c>
    </row>
    <row r="29" spans="1:18" ht="12.75" hidden="1" customHeight="1">
      <c r="A29" s="3" t="s">
        <v>74</v>
      </c>
      <c r="B29" s="1024" t="s">
        <v>73</v>
      </c>
      <c r="C29" s="1024"/>
      <c r="D29" s="29">
        <f t="shared" si="12"/>
        <v>0</v>
      </c>
      <c r="E29" s="29">
        <f t="shared" si="13"/>
        <v>24</v>
      </c>
      <c r="F29" s="29">
        <f t="shared" si="14"/>
        <v>24</v>
      </c>
      <c r="G29" s="30"/>
      <c r="H29" s="30"/>
      <c r="I29" s="30">
        <f>+G29+H29</f>
        <v>0</v>
      </c>
      <c r="J29" s="30"/>
      <c r="K29" s="30"/>
      <c r="L29" s="30">
        <f>+J29+K29</f>
        <v>0</v>
      </c>
      <c r="M29" s="30"/>
      <c r="N29" s="30"/>
      <c r="O29" s="30"/>
      <c r="P29" s="30"/>
      <c r="Q29" s="30">
        <v>24</v>
      </c>
      <c r="R29" s="30">
        <f>+P29+Q29</f>
        <v>24</v>
      </c>
    </row>
    <row r="30" spans="1:18" ht="12.75" hidden="1" customHeight="1">
      <c r="A30" s="3" t="s">
        <v>76</v>
      </c>
      <c r="B30" s="1024" t="s">
        <v>75</v>
      </c>
      <c r="C30" s="1024"/>
      <c r="D30" s="29">
        <f t="shared" si="12"/>
        <v>42520</v>
      </c>
      <c r="E30" s="29">
        <f t="shared" si="13"/>
        <v>-42520</v>
      </c>
      <c r="F30" s="29">
        <f t="shared" si="14"/>
        <v>0</v>
      </c>
      <c r="G30" s="30">
        <v>42520</v>
      </c>
      <c r="H30" s="30">
        <v>-42520</v>
      </c>
      <c r="I30" s="30">
        <f t="shared" ref="I30:I33" si="17">+G30+H30</f>
        <v>0</v>
      </c>
      <c r="J30" s="30"/>
      <c r="K30" s="30"/>
      <c r="L30" s="30">
        <f t="shared" ref="L30:L33" si="18">+J30+K30</f>
        <v>0</v>
      </c>
      <c r="M30" s="30"/>
      <c r="N30" s="30"/>
      <c r="O30" s="30"/>
      <c r="P30" s="30"/>
      <c r="Q30" s="30"/>
      <c r="R30" s="30">
        <f t="shared" ref="R30:R33" si="19">+P30+Q30</f>
        <v>0</v>
      </c>
    </row>
    <row r="31" spans="1:18" ht="12.75" hidden="1" customHeight="1">
      <c r="A31" s="3" t="s">
        <v>77</v>
      </c>
      <c r="B31" s="1024" t="s">
        <v>155</v>
      </c>
      <c r="C31" s="1024"/>
      <c r="D31" s="29">
        <f t="shared" si="12"/>
        <v>0</v>
      </c>
      <c r="E31" s="29">
        <f t="shared" si="13"/>
        <v>0</v>
      </c>
      <c r="F31" s="29">
        <f t="shared" si="14"/>
        <v>0</v>
      </c>
      <c r="G31" s="30"/>
      <c r="H31" s="30"/>
      <c r="I31" s="30">
        <f t="shared" si="17"/>
        <v>0</v>
      </c>
      <c r="J31" s="30"/>
      <c r="K31" s="30"/>
      <c r="L31" s="30">
        <f t="shared" si="18"/>
        <v>0</v>
      </c>
      <c r="M31" s="30"/>
      <c r="N31" s="30"/>
      <c r="O31" s="30"/>
      <c r="P31" s="30"/>
      <c r="Q31" s="30"/>
      <c r="R31" s="30">
        <f t="shared" si="19"/>
        <v>0</v>
      </c>
    </row>
    <row r="32" spans="1:18" ht="12.75" hidden="1" customHeight="1">
      <c r="A32" s="3" t="s">
        <v>78</v>
      </c>
      <c r="B32" s="1024" t="s">
        <v>154</v>
      </c>
      <c r="C32" s="1024"/>
      <c r="D32" s="29">
        <f t="shared" si="12"/>
        <v>0</v>
      </c>
      <c r="E32" s="29">
        <f t="shared" si="13"/>
        <v>0</v>
      </c>
      <c r="F32" s="29">
        <f t="shared" si="14"/>
        <v>0</v>
      </c>
      <c r="G32" s="30"/>
      <c r="H32" s="30"/>
      <c r="I32" s="30">
        <f t="shared" si="17"/>
        <v>0</v>
      </c>
      <c r="J32" s="30"/>
      <c r="K32" s="30"/>
      <c r="L32" s="30">
        <f t="shared" si="18"/>
        <v>0</v>
      </c>
      <c r="M32" s="30"/>
      <c r="N32" s="30"/>
      <c r="O32" s="30"/>
      <c r="P32" s="30"/>
      <c r="Q32" s="30"/>
      <c r="R32" s="30">
        <f t="shared" si="19"/>
        <v>0</v>
      </c>
    </row>
    <row r="33" spans="1:18" ht="12.75" hidden="1" customHeight="1">
      <c r="A33" s="3" t="s">
        <v>80</v>
      </c>
      <c r="B33" s="1024" t="s">
        <v>79</v>
      </c>
      <c r="C33" s="1024"/>
      <c r="D33" s="29">
        <f t="shared" si="12"/>
        <v>0</v>
      </c>
      <c r="E33" s="29">
        <f t="shared" si="13"/>
        <v>0</v>
      </c>
      <c r="F33" s="29">
        <f t="shared" si="14"/>
        <v>0</v>
      </c>
      <c r="G33" s="30"/>
      <c r="H33" s="30"/>
      <c r="I33" s="30">
        <f t="shared" si="17"/>
        <v>0</v>
      </c>
      <c r="J33" s="30"/>
      <c r="K33" s="30"/>
      <c r="L33" s="30">
        <f t="shared" si="18"/>
        <v>0</v>
      </c>
      <c r="M33" s="30"/>
      <c r="N33" s="30"/>
      <c r="O33" s="30"/>
      <c r="P33" s="30"/>
      <c r="Q33" s="30"/>
      <c r="R33" s="30">
        <f t="shared" si="19"/>
        <v>0</v>
      </c>
    </row>
    <row r="34" spans="1:18" s="47" customFormat="1" ht="12.75" customHeight="1">
      <c r="A34" s="5" t="s">
        <v>81</v>
      </c>
      <c r="B34" s="1028" t="s">
        <v>153</v>
      </c>
      <c r="C34" s="1028"/>
      <c r="D34" s="105">
        <f t="shared" si="2"/>
        <v>42520</v>
      </c>
      <c r="E34" s="105">
        <f t="shared" ref="E34" si="20">+H34+K34+N34+Q34</f>
        <v>-42496</v>
      </c>
      <c r="F34" s="105">
        <f t="shared" ref="F34" si="21">+I34+L34+O34+R34</f>
        <v>24</v>
      </c>
      <c r="G34" s="62">
        <f>SUM(G29:G33)</f>
        <v>42520</v>
      </c>
      <c r="H34" s="62">
        <f t="shared" ref="H34:O34" si="22">SUM(H29:H33)</f>
        <v>-42520</v>
      </c>
      <c r="I34" s="62">
        <f t="shared" si="22"/>
        <v>0</v>
      </c>
      <c r="J34" s="62">
        <f t="shared" si="22"/>
        <v>0</v>
      </c>
      <c r="K34" s="62">
        <f t="shared" si="22"/>
        <v>0</v>
      </c>
      <c r="L34" s="62">
        <f t="shared" si="22"/>
        <v>0</v>
      </c>
      <c r="M34" s="62">
        <f t="shared" si="22"/>
        <v>0</v>
      </c>
      <c r="N34" s="62">
        <f t="shared" si="22"/>
        <v>0</v>
      </c>
      <c r="O34" s="62">
        <f t="shared" si="22"/>
        <v>0</v>
      </c>
      <c r="P34" s="62">
        <f>SUM(P29:P33)</f>
        <v>0</v>
      </c>
      <c r="Q34" s="62">
        <f>SUM(Q29:Q33)</f>
        <v>24</v>
      </c>
      <c r="R34" s="62">
        <f>SUM(R29:R33)</f>
        <v>24</v>
      </c>
    </row>
    <row r="35" spans="1:18" s="47" customFormat="1" ht="12.75" customHeight="1">
      <c r="A35" s="6" t="s">
        <v>82</v>
      </c>
      <c r="B35" s="1026" t="s">
        <v>152</v>
      </c>
      <c r="C35" s="1026"/>
      <c r="D35" s="105">
        <f t="shared" si="2"/>
        <v>42520</v>
      </c>
      <c r="E35" s="59">
        <f t="shared" ref="E35:R35" si="23">+E34+E28+E25+E17+E14</f>
        <v>-42407</v>
      </c>
      <c r="F35" s="59">
        <f t="shared" si="23"/>
        <v>113</v>
      </c>
      <c r="G35" s="59">
        <f t="shared" si="23"/>
        <v>42520</v>
      </c>
      <c r="H35" s="59">
        <f t="shared" si="23"/>
        <v>-42520</v>
      </c>
      <c r="I35" s="59">
        <f t="shared" si="23"/>
        <v>0</v>
      </c>
      <c r="J35" s="59">
        <f t="shared" si="23"/>
        <v>0</v>
      </c>
      <c r="K35" s="59">
        <f t="shared" si="23"/>
        <v>0</v>
      </c>
      <c r="L35" s="59">
        <f t="shared" si="23"/>
        <v>0</v>
      </c>
      <c r="M35" s="59">
        <f t="shared" si="23"/>
        <v>0</v>
      </c>
      <c r="N35" s="59">
        <f t="shared" si="23"/>
        <v>0</v>
      </c>
      <c r="O35" s="59">
        <f t="shared" si="23"/>
        <v>0</v>
      </c>
      <c r="P35" s="59">
        <f t="shared" si="23"/>
        <v>0</v>
      </c>
      <c r="Q35" s="59">
        <f t="shared" si="23"/>
        <v>113</v>
      </c>
      <c r="R35" s="59">
        <f t="shared" si="23"/>
        <v>113</v>
      </c>
    </row>
    <row r="36" spans="1:18" ht="11.25" customHeight="1">
      <c r="A36" s="358"/>
      <c r="B36" s="359"/>
      <c r="C36" s="359"/>
      <c r="D36" s="360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  <c r="R36" s="361"/>
    </row>
    <row r="37" spans="1:18" ht="12" customHeight="1">
      <c r="A37" s="7"/>
      <c r="B37" s="1040"/>
      <c r="C37" s="1040"/>
      <c r="D37" s="29"/>
      <c r="E37" s="31"/>
      <c r="F37" s="32"/>
      <c r="G37" s="31"/>
      <c r="H37" s="31"/>
      <c r="I37" s="32"/>
      <c r="J37" s="31"/>
      <c r="K37" s="31"/>
      <c r="L37" s="32"/>
      <c r="M37" s="31"/>
      <c r="N37" s="31"/>
      <c r="O37" s="32"/>
      <c r="P37" s="31"/>
      <c r="Q37" s="31"/>
      <c r="R37" s="31"/>
    </row>
    <row r="38" spans="1:18" ht="12.75" hidden="1" customHeight="1">
      <c r="A38" s="3" t="s">
        <v>97</v>
      </c>
      <c r="B38" s="1025" t="s">
        <v>96</v>
      </c>
      <c r="C38" s="1025"/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18" ht="12.75" hidden="1" customHeight="1">
      <c r="A39" s="3" t="s">
        <v>99</v>
      </c>
      <c r="B39" s="1025" t="s">
        <v>98</v>
      </c>
      <c r="C39" s="1025"/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1:18" ht="23.25" hidden="1" customHeight="1">
      <c r="A40" s="3" t="s">
        <v>102</v>
      </c>
      <c r="B40" s="1025" t="s">
        <v>166</v>
      </c>
      <c r="C40" s="1025"/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1:18" ht="25.5" hidden="1" customHeight="1">
      <c r="A41" s="3" t="s">
        <v>104</v>
      </c>
      <c r="B41" s="1025" t="s">
        <v>103</v>
      </c>
      <c r="C41" s="1025"/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18" ht="27" hidden="1" customHeight="1">
      <c r="A42" s="3" t="s">
        <v>106</v>
      </c>
      <c r="B42" s="1025" t="s">
        <v>165</v>
      </c>
      <c r="C42" s="1025"/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1:18" ht="12.75" hidden="1" customHeight="1">
      <c r="A43" s="3" t="s">
        <v>108</v>
      </c>
      <c r="B43" s="1024" t="s">
        <v>107</v>
      </c>
      <c r="C43" s="1024"/>
      <c r="D43" s="29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 s="47" customFormat="1" ht="12.75" customHeight="1">
      <c r="A44" s="5" t="s">
        <v>109</v>
      </c>
      <c r="B44" s="1028" t="s">
        <v>164</v>
      </c>
      <c r="C44" s="1028"/>
      <c r="D44" s="29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ht="12" customHeight="1">
      <c r="A45" s="7"/>
      <c r="B45" s="8"/>
      <c r="C45" s="8"/>
      <c r="D45" s="29"/>
      <c r="E45" s="31"/>
      <c r="F45" s="32"/>
      <c r="G45" s="31"/>
      <c r="H45" s="31"/>
      <c r="I45" s="32"/>
      <c r="J45" s="31"/>
      <c r="K45" s="31"/>
      <c r="L45" s="32"/>
      <c r="M45" s="31"/>
      <c r="N45" s="31"/>
      <c r="O45" s="32"/>
      <c r="P45" s="31"/>
      <c r="Q45" s="31"/>
      <c r="R45" s="31"/>
    </row>
    <row r="46" spans="1:18" ht="12.75" customHeight="1">
      <c r="A46" s="12" t="s">
        <v>111</v>
      </c>
      <c r="B46" s="1027" t="s">
        <v>110</v>
      </c>
      <c r="C46" s="1027"/>
      <c r="D46" s="29">
        <f t="shared" ref="D46:D52" si="24">+G46+J46+M46+P46</f>
        <v>0</v>
      </c>
      <c r="E46" s="33">
        <f>+H46+K46+N46+Q46</f>
        <v>0</v>
      </c>
      <c r="F46" s="33">
        <f>+D46+E46</f>
        <v>0</v>
      </c>
      <c r="G46" s="33"/>
      <c r="H46" s="33"/>
      <c r="I46" s="33">
        <f>+G46+H46</f>
        <v>0</v>
      </c>
      <c r="J46" s="33"/>
      <c r="K46" s="33"/>
      <c r="L46" s="33">
        <f>+J46+K46</f>
        <v>0</v>
      </c>
      <c r="M46" s="33"/>
      <c r="N46" s="33"/>
      <c r="O46" s="33">
        <f>+M46+N46</f>
        <v>0</v>
      </c>
      <c r="P46" s="33"/>
      <c r="Q46" s="33"/>
      <c r="R46" s="33">
        <f>+P46+Q46</f>
        <v>0</v>
      </c>
    </row>
    <row r="47" spans="1:18" ht="12.75" customHeight="1">
      <c r="A47" s="3" t="s">
        <v>112</v>
      </c>
      <c r="B47" s="1024" t="s">
        <v>163</v>
      </c>
      <c r="C47" s="1024"/>
      <c r="D47" s="29">
        <f t="shared" si="24"/>
        <v>157480</v>
      </c>
      <c r="E47" s="33">
        <f t="shared" ref="E47:E52" si="25">+H47+K47+N47+Q47</f>
        <v>-157480</v>
      </c>
      <c r="F47" s="33">
        <f t="shared" ref="F47:F52" si="26">+D47+E47</f>
        <v>0</v>
      </c>
      <c r="G47" s="30">
        <v>157480</v>
      </c>
      <c r="H47" s="30">
        <v>-157480</v>
      </c>
      <c r="I47" s="33">
        <f t="shared" ref="I47:I52" si="27">+G47+H47</f>
        <v>0</v>
      </c>
      <c r="J47" s="30"/>
      <c r="K47" s="30"/>
      <c r="L47" s="33">
        <f t="shared" ref="L47:L52" si="28">+J47+K47</f>
        <v>0</v>
      </c>
      <c r="M47" s="30"/>
      <c r="N47" s="30"/>
      <c r="O47" s="33">
        <f t="shared" ref="O47:O52" si="29">+M47+N47</f>
        <v>0</v>
      </c>
      <c r="P47" s="33"/>
      <c r="Q47" s="33"/>
      <c r="R47" s="33">
        <f t="shared" ref="R47:R52" si="30">+P47+Q47</f>
        <v>0</v>
      </c>
    </row>
    <row r="48" spans="1:18" ht="12.75" customHeight="1">
      <c r="A48" s="3" t="s">
        <v>115</v>
      </c>
      <c r="B48" s="1024" t="s">
        <v>114</v>
      </c>
      <c r="C48" s="1024"/>
      <c r="D48" s="29">
        <f t="shared" si="24"/>
        <v>0</v>
      </c>
      <c r="E48" s="33">
        <f t="shared" si="25"/>
        <v>0</v>
      </c>
      <c r="F48" s="33">
        <f t="shared" si="26"/>
        <v>0</v>
      </c>
      <c r="G48" s="30"/>
      <c r="H48" s="30"/>
      <c r="I48" s="33">
        <f t="shared" si="27"/>
        <v>0</v>
      </c>
      <c r="J48" s="30"/>
      <c r="K48" s="30"/>
      <c r="L48" s="33">
        <f t="shared" si="28"/>
        <v>0</v>
      </c>
      <c r="M48" s="30"/>
      <c r="N48" s="30"/>
      <c r="O48" s="33">
        <f t="shared" si="29"/>
        <v>0</v>
      </c>
      <c r="P48" s="33"/>
      <c r="Q48" s="33"/>
      <c r="R48" s="33">
        <f t="shared" si="30"/>
        <v>0</v>
      </c>
    </row>
    <row r="49" spans="1:20" ht="12.75" customHeight="1">
      <c r="A49" s="3" t="s">
        <v>117</v>
      </c>
      <c r="B49" s="1024" t="s">
        <v>116</v>
      </c>
      <c r="C49" s="1024"/>
      <c r="D49" s="29">
        <f t="shared" si="24"/>
        <v>0</v>
      </c>
      <c r="E49" s="33">
        <f t="shared" si="25"/>
        <v>5091</v>
      </c>
      <c r="F49" s="33">
        <f t="shared" si="26"/>
        <v>5091</v>
      </c>
      <c r="G49" s="30"/>
      <c r="H49" s="30"/>
      <c r="I49" s="33">
        <f t="shared" si="27"/>
        <v>0</v>
      </c>
      <c r="J49" s="30"/>
      <c r="K49" s="30"/>
      <c r="L49" s="33">
        <f t="shared" si="28"/>
        <v>0</v>
      </c>
      <c r="M49" s="30"/>
      <c r="N49" s="30">
        <v>91</v>
      </c>
      <c r="O49" s="33">
        <f t="shared" si="29"/>
        <v>91</v>
      </c>
      <c r="P49" s="33"/>
      <c r="Q49" s="33">
        <v>5000</v>
      </c>
      <c r="R49" s="33">
        <f t="shared" si="30"/>
        <v>5000</v>
      </c>
    </row>
    <row r="50" spans="1:20" ht="12.75" customHeight="1">
      <c r="A50" s="3" t="s">
        <v>119</v>
      </c>
      <c r="B50" s="1024" t="s">
        <v>118</v>
      </c>
      <c r="C50" s="1024"/>
      <c r="D50" s="29">
        <f t="shared" si="24"/>
        <v>0</v>
      </c>
      <c r="E50" s="33">
        <f t="shared" si="25"/>
        <v>0</v>
      </c>
      <c r="F50" s="33">
        <f t="shared" si="26"/>
        <v>0</v>
      </c>
      <c r="G50" s="30"/>
      <c r="H50" s="30"/>
      <c r="I50" s="33">
        <f t="shared" si="27"/>
        <v>0</v>
      </c>
      <c r="J50" s="30"/>
      <c r="K50" s="30"/>
      <c r="L50" s="33">
        <f t="shared" si="28"/>
        <v>0</v>
      </c>
      <c r="M50" s="30"/>
      <c r="N50" s="30"/>
      <c r="O50" s="33">
        <f t="shared" si="29"/>
        <v>0</v>
      </c>
      <c r="P50" s="33"/>
      <c r="Q50" s="33"/>
      <c r="R50" s="33">
        <f t="shared" si="30"/>
        <v>0</v>
      </c>
    </row>
    <row r="51" spans="1:20" ht="12.75" customHeight="1">
      <c r="A51" s="3" t="s">
        <v>121</v>
      </c>
      <c r="B51" s="1024" t="s">
        <v>120</v>
      </c>
      <c r="C51" s="1024"/>
      <c r="D51" s="29">
        <f t="shared" si="24"/>
        <v>0</v>
      </c>
      <c r="E51" s="33">
        <f t="shared" si="25"/>
        <v>0</v>
      </c>
      <c r="F51" s="33">
        <f t="shared" si="26"/>
        <v>0</v>
      </c>
      <c r="G51" s="30"/>
      <c r="H51" s="30"/>
      <c r="I51" s="33">
        <f t="shared" si="27"/>
        <v>0</v>
      </c>
      <c r="J51" s="30"/>
      <c r="K51" s="30"/>
      <c r="L51" s="33">
        <f t="shared" si="28"/>
        <v>0</v>
      </c>
      <c r="M51" s="30"/>
      <c r="N51" s="30"/>
      <c r="O51" s="33">
        <f t="shared" si="29"/>
        <v>0</v>
      </c>
      <c r="P51" s="33"/>
      <c r="Q51" s="33"/>
      <c r="R51" s="33">
        <f t="shared" si="30"/>
        <v>0</v>
      </c>
    </row>
    <row r="52" spans="1:20" ht="12.75" customHeight="1">
      <c r="A52" s="3" t="s">
        <v>123</v>
      </c>
      <c r="B52" s="1024" t="s">
        <v>122</v>
      </c>
      <c r="C52" s="1024"/>
      <c r="D52" s="29">
        <f t="shared" si="24"/>
        <v>0</v>
      </c>
      <c r="E52" s="33">
        <f t="shared" si="25"/>
        <v>1375</v>
      </c>
      <c r="F52" s="33">
        <f t="shared" si="26"/>
        <v>1375</v>
      </c>
      <c r="G52" s="30"/>
      <c r="H52" s="30"/>
      <c r="I52" s="33">
        <f t="shared" si="27"/>
        <v>0</v>
      </c>
      <c r="J52" s="30"/>
      <c r="K52" s="30"/>
      <c r="L52" s="33">
        <f t="shared" si="28"/>
        <v>0</v>
      </c>
      <c r="M52" s="30"/>
      <c r="N52" s="30">
        <v>25</v>
      </c>
      <c r="O52" s="33">
        <f t="shared" si="29"/>
        <v>25</v>
      </c>
      <c r="P52" s="33"/>
      <c r="Q52" s="33">
        <v>1350</v>
      </c>
      <c r="R52" s="33">
        <f t="shared" si="30"/>
        <v>1350</v>
      </c>
    </row>
    <row r="53" spans="1:20" s="47" customFormat="1" ht="12.75" customHeight="1">
      <c r="A53" s="6" t="s">
        <v>124</v>
      </c>
      <c r="B53" s="1026" t="s">
        <v>162</v>
      </c>
      <c r="C53" s="1026"/>
      <c r="D53" s="59">
        <f t="shared" ref="D53:R53" si="31">+D52+D51+D50+D49+D48+D47+D46</f>
        <v>157480</v>
      </c>
      <c r="E53" s="59">
        <f t="shared" si="31"/>
        <v>-151014</v>
      </c>
      <c r="F53" s="59">
        <f t="shared" si="31"/>
        <v>6466</v>
      </c>
      <c r="G53" s="59">
        <f t="shared" si="31"/>
        <v>157480</v>
      </c>
      <c r="H53" s="59">
        <f t="shared" si="31"/>
        <v>-157480</v>
      </c>
      <c r="I53" s="59">
        <f t="shared" si="31"/>
        <v>0</v>
      </c>
      <c r="J53" s="59">
        <f t="shared" si="31"/>
        <v>0</v>
      </c>
      <c r="K53" s="59">
        <f t="shared" si="31"/>
        <v>0</v>
      </c>
      <c r="L53" s="59">
        <f t="shared" si="31"/>
        <v>0</v>
      </c>
      <c r="M53" s="59">
        <f t="shared" si="31"/>
        <v>0</v>
      </c>
      <c r="N53" s="59">
        <f t="shared" si="31"/>
        <v>116</v>
      </c>
      <c r="O53" s="59">
        <f t="shared" si="31"/>
        <v>116</v>
      </c>
      <c r="P53" s="59">
        <f t="shared" si="31"/>
        <v>0</v>
      </c>
      <c r="Q53" s="59">
        <f t="shared" si="31"/>
        <v>6350</v>
      </c>
      <c r="R53" s="59">
        <f t="shared" si="31"/>
        <v>6350</v>
      </c>
    </row>
    <row r="54" spans="1:20">
      <c r="A54" s="7"/>
      <c r="B54" s="8"/>
      <c r="C54" s="8"/>
      <c r="D54" s="31"/>
      <c r="E54" s="31"/>
      <c r="F54" s="32"/>
      <c r="G54" s="31"/>
      <c r="H54" s="31"/>
      <c r="I54" s="32"/>
      <c r="J54" s="31"/>
      <c r="K54" s="31"/>
      <c r="L54" s="32"/>
      <c r="M54" s="31"/>
      <c r="N54" s="31"/>
      <c r="O54" s="32"/>
      <c r="P54" s="31"/>
      <c r="Q54" s="31"/>
      <c r="R54" s="31"/>
    </row>
    <row r="55" spans="1:20" ht="12.75" customHeight="1">
      <c r="A55" s="3" t="s">
        <v>126</v>
      </c>
      <c r="B55" s="1024" t="s">
        <v>125</v>
      </c>
      <c r="C55" s="1024"/>
      <c r="D55" s="30">
        <f>+G55+J55+M55+P55</f>
        <v>0</v>
      </c>
      <c r="E55" s="30">
        <f>+H55+K55+N55+Q55</f>
        <v>315</v>
      </c>
      <c r="F55" s="30">
        <f>+D55+E55</f>
        <v>315</v>
      </c>
      <c r="G55" s="30"/>
      <c r="H55" s="30"/>
      <c r="I55" s="30"/>
      <c r="J55" s="30"/>
      <c r="K55" s="30">
        <v>315</v>
      </c>
      <c r="L55" s="30">
        <f>+K55+J55</f>
        <v>315</v>
      </c>
      <c r="M55" s="30"/>
      <c r="N55" s="30"/>
      <c r="O55" s="30"/>
      <c r="P55" s="30"/>
      <c r="Q55" s="30"/>
      <c r="R55" s="30"/>
    </row>
    <row r="56" spans="1:20" ht="12.75" customHeight="1">
      <c r="A56" s="3" t="s">
        <v>128</v>
      </c>
      <c r="B56" s="1024" t="s">
        <v>127</v>
      </c>
      <c r="C56" s="1024"/>
      <c r="D56" s="30">
        <f t="shared" ref="D56:D58" si="32">+G56+J56+M56+P56</f>
        <v>0</v>
      </c>
      <c r="E56" s="30">
        <f t="shared" ref="E56:E58" si="33">+H56+K56+N56+Q56</f>
        <v>0</v>
      </c>
      <c r="F56" s="30">
        <f t="shared" ref="F56:F58" si="34">+D56+E56</f>
        <v>0</v>
      </c>
      <c r="G56" s="30"/>
      <c r="H56" s="30"/>
      <c r="I56" s="30"/>
      <c r="J56" s="30"/>
      <c r="K56" s="30"/>
      <c r="L56" s="30">
        <f t="shared" ref="L56:L58" si="35">+K56+J56</f>
        <v>0</v>
      </c>
      <c r="M56" s="30"/>
      <c r="N56" s="30"/>
      <c r="O56" s="30"/>
      <c r="P56" s="30"/>
      <c r="Q56" s="30"/>
      <c r="R56" s="30"/>
    </row>
    <row r="57" spans="1:20" ht="12.75" customHeight="1">
      <c r="A57" s="3" t="s">
        <v>130</v>
      </c>
      <c r="B57" s="1024" t="s">
        <v>129</v>
      </c>
      <c r="C57" s="1024"/>
      <c r="D57" s="30">
        <f t="shared" si="32"/>
        <v>0</v>
      </c>
      <c r="E57" s="30">
        <f t="shared" si="33"/>
        <v>0</v>
      </c>
      <c r="F57" s="30">
        <f t="shared" si="34"/>
        <v>0</v>
      </c>
      <c r="G57" s="30"/>
      <c r="H57" s="30"/>
      <c r="I57" s="30"/>
      <c r="J57" s="30"/>
      <c r="K57" s="30"/>
      <c r="L57" s="30">
        <f t="shared" si="35"/>
        <v>0</v>
      </c>
      <c r="M57" s="30"/>
      <c r="N57" s="30"/>
      <c r="O57" s="30"/>
      <c r="P57" s="30"/>
      <c r="Q57" s="30"/>
      <c r="R57" s="30"/>
    </row>
    <row r="58" spans="1:20" ht="12.75" customHeight="1">
      <c r="A58" s="3" t="s">
        <v>132</v>
      </c>
      <c r="B58" s="1024" t="s">
        <v>131</v>
      </c>
      <c r="C58" s="1024"/>
      <c r="D58" s="30">
        <f t="shared" si="32"/>
        <v>0</v>
      </c>
      <c r="E58" s="30">
        <f t="shared" si="33"/>
        <v>85</v>
      </c>
      <c r="F58" s="30">
        <f t="shared" si="34"/>
        <v>85</v>
      </c>
      <c r="G58" s="30"/>
      <c r="H58" s="30"/>
      <c r="I58" s="30"/>
      <c r="J58" s="30"/>
      <c r="K58" s="30">
        <v>85</v>
      </c>
      <c r="L58" s="30">
        <f t="shared" si="35"/>
        <v>85</v>
      </c>
      <c r="M58" s="30"/>
      <c r="N58" s="30"/>
      <c r="O58" s="30"/>
      <c r="P58" s="30"/>
      <c r="Q58" s="30"/>
      <c r="R58" s="30"/>
    </row>
    <row r="59" spans="1:20" s="47" customFormat="1" ht="12.75" customHeight="1">
      <c r="A59" s="6" t="s">
        <v>133</v>
      </c>
      <c r="B59" s="1026" t="s">
        <v>161</v>
      </c>
      <c r="C59" s="1026"/>
      <c r="D59" s="59">
        <f>SUM(D55:D58)</f>
        <v>0</v>
      </c>
      <c r="E59" s="59">
        <f t="shared" ref="E59:R59" si="36">SUM(E55:E58)</f>
        <v>400</v>
      </c>
      <c r="F59" s="59">
        <f t="shared" si="36"/>
        <v>400</v>
      </c>
      <c r="G59" s="59">
        <f t="shared" si="36"/>
        <v>0</v>
      </c>
      <c r="H59" s="59">
        <f t="shared" si="36"/>
        <v>0</v>
      </c>
      <c r="I59" s="59">
        <f t="shared" si="36"/>
        <v>0</v>
      </c>
      <c r="J59" s="59">
        <f t="shared" si="36"/>
        <v>0</v>
      </c>
      <c r="K59" s="59">
        <f t="shared" si="36"/>
        <v>400</v>
      </c>
      <c r="L59" s="59">
        <f t="shared" si="36"/>
        <v>400</v>
      </c>
      <c r="M59" s="59">
        <f t="shared" si="36"/>
        <v>0</v>
      </c>
      <c r="N59" s="59">
        <f t="shared" si="36"/>
        <v>0</v>
      </c>
      <c r="O59" s="59">
        <f t="shared" si="36"/>
        <v>0</v>
      </c>
      <c r="P59" s="59">
        <f t="shared" si="36"/>
        <v>0</v>
      </c>
      <c r="Q59" s="59">
        <f t="shared" si="36"/>
        <v>0</v>
      </c>
      <c r="R59" s="59">
        <f t="shared" si="36"/>
        <v>0</v>
      </c>
    </row>
    <row r="60" spans="1:20">
      <c r="A60" s="7"/>
      <c r="B60" s="8"/>
      <c r="C60" s="8"/>
      <c r="D60" s="31"/>
      <c r="E60" s="31"/>
      <c r="F60" s="32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T60" s="244"/>
    </row>
    <row r="61" spans="1:20" hidden="1">
      <c r="A61" s="196" t="s">
        <v>393</v>
      </c>
      <c r="B61" s="1027" t="s">
        <v>394</v>
      </c>
      <c r="C61" s="1027"/>
      <c r="D61" s="30">
        <f>+G61+J61+M61+P61</f>
        <v>0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</row>
    <row r="62" spans="1:20" hidden="1">
      <c r="A62" s="196" t="s">
        <v>409</v>
      </c>
      <c r="B62" s="1032" t="s">
        <v>410</v>
      </c>
      <c r="C62" s="1033"/>
      <c r="D62" s="30">
        <f>+G62+J62+M62+P62</f>
        <v>0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</row>
    <row r="63" spans="1:20" ht="12.75" hidden="1" customHeight="1">
      <c r="A63" s="12" t="s">
        <v>134</v>
      </c>
      <c r="B63" s="1027" t="s">
        <v>411</v>
      </c>
      <c r="C63" s="1027"/>
      <c r="D63" s="30">
        <f>+G63+J63+M63+P63</f>
        <v>0</v>
      </c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</row>
    <row r="64" spans="1:20" s="47" customFormat="1" ht="12.75" customHeight="1">
      <c r="A64" s="15" t="s">
        <v>135</v>
      </c>
      <c r="B64" s="1030" t="s">
        <v>159</v>
      </c>
      <c r="C64" s="1030"/>
      <c r="D64" s="57">
        <f>SUM(D61:D63)</f>
        <v>0</v>
      </c>
      <c r="E64" s="57">
        <f t="shared" ref="E64:R64" si="37">SUM(E61:E63)</f>
        <v>0</v>
      </c>
      <c r="F64" s="57">
        <f t="shared" si="37"/>
        <v>0</v>
      </c>
      <c r="G64" s="57">
        <f t="shared" si="37"/>
        <v>0</v>
      </c>
      <c r="H64" s="57">
        <f t="shared" si="37"/>
        <v>0</v>
      </c>
      <c r="I64" s="57">
        <f t="shared" si="37"/>
        <v>0</v>
      </c>
      <c r="J64" s="57">
        <f t="shared" si="37"/>
        <v>0</v>
      </c>
      <c r="K64" s="57">
        <f t="shared" si="37"/>
        <v>0</v>
      </c>
      <c r="L64" s="57">
        <f t="shared" si="37"/>
        <v>0</v>
      </c>
      <c r="M64" s="57">
        <f t="shared" si="37"/>
        <v>0</v>
      </c>
      <c r="N64" s="57">
        <f t="shared" si="37"/>
        <v>0</v>
      </c>
      <c r="O64" s="57">
        <f t="shared" si="37"/>
        <v>0</v>
      </c>
      <c r="P64" s="57">
        <f t="shared" si="37"/>
        <v>0</v>
      </c>
      <c r="Q64" s="57">
        <f t="shared" si="37"/>
        <v>0</v>
      </c>
      <c r="R64" s="57">
        <f t="shared" si="37"/>
        <v>0</v>
      </c>
    </row>
    <row r="65" spans="1:18">
      <c r="A65" s="7"/>
      <c r="B65" s="16"/>
      <c r="C65" s="16"/>
      <c r="D65" s="31"/>
      <c r="E65" s="31"/>
      <c r="F65" s="32"/>
      <c r="G65" s="31"/>
      <c r="H65" s="31"/>
      <c r="I65" s="32"/>
      <c r="J65" s="31"/>
      <c r="K65" s="31"/>
      <c r="L65" s="32"/>
      <c r="M65" s="31"/>
      <c r="N65" s="31"/>
      <c r="O65" s="32"/>
      <c r="P65" s="31"/>
      <c r="Q65" s="31"/>
      <c r="R65" s="31"/>
    </row>
    <row r="66" spans="1:18" s="47" customFormat="1" ht="12.75" customHeight="1">
      <c r="A66" s="17" t="s">
        <v>136</v>
      </c>
      <c r="B66" s="1039" t="s">
        <v>158</v>
      </c>
      <c r="C66" s="1039"/>
      <c r="D66" s="58">
        <f>+D64+D59+D53+D44+D35+D9+D7</f>
        <v>200000</v>
      </c>
      <c r="E66" s="58">
        <f t="shared" ref="E66:R66" si="38">+E64+E59+E53+E44+E35+E9+E7</f>
        <v>-193021</v>
      </c>
      <c r="F66" s="58">
        <f t="shared" si="38"/>
        <v>6979</v>
      </c>
      <c r="G66" s="58">
        <f t="shared" si="38"/>
        <v>200000</v>
      </c>
      <c r="H66" s="58">
        <f t="shared" si="38"/>
        <v>-200000</v>
      </c>
      <c r="I66" s="58">
        <f t="shared" si="38"/>
        <v>0</v>
      </c>
      <c r="J66" s="58">
        <f t="shared" si="38"/>
        <v>0</v>
      </c>
      <c r="K66" s="58">
        <f t="shared" si="38"/>
        <v>400</v>
      </c>
      <c r="L66" s="58">
        <f t="shared" si="38"/>
        <v>400</v>
      </c>
      <c r="M66" s="58">
        <f t="shared" si="38"/>
        <v>0</v>
      </c>
      <c r="N66" s="58">
        <f t="shared" si="38"/>
        <v>116</v>
      </c>
      <c r="O66" s="58">
        <f t="shared" si="38"/>
        <v>116</v>
      </c>
      <c r="P66" s="58">
        <f t="shared" si="38"/>
        <v>0</v>
      </c>
      <c r="Q66" s="58">
        <f t="shared" si="38"/>
        <v>6463</v>
      </c>
      <c r="R66" s="58">
        <f t="shared" si="38"/>
        <v>6463</v>
      </c>
    </row>
  </sheetData>
  <mergeCells count="67">
    <mergeCell ref="B6:C6"/>
    <mergeCell ref="A2:A4"/>
    <mergeCell ref="B2:C4"/>
    <mergeCell ref="D2:F2"/>
    <mergeCell ref="G2:I2"/>
    <mergeCell ref="B5:C5"/>
    <mergeCell ref="J2:L2"/>
    <mergeCell ref="M2:O2"/>
    <mergeCell ref="P2:R2"/>
    <mergeCell ref="D3:F3"/>
    <mergeCell ref="G3:I3"/>
    <mergeCell ref="J3:L3"/>
    <mergeCell ref="M3:O3"/>
    <mergeCell ref="P3:R3"/>
    <mergeCell ref="B20:C20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46:C46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3:C43"/>
    <mergeCell ref="B44:C44"/>
    <mergeCell ref="B59:C59"/>
    <mergeCell ref="B47:C47"/>
    <mergeCell ref="B48:C48"/>
    <mergeCell ref="B49:C49"/>
    <mergeCell ref="B50:C50"/>
    <mergeCell ref="B51:C51"/>
    <mergeCell ref="B52:C52"/>
    <mergeCell ref="B53:C53"/>
    <mergeCell ref="B55:C55"/>
    <mergeCell ref="B56:C56"/>
    <mergeCell ref="B57:C57"/>
    <mergeCell ref="B58:C58"/>
    <mergeCell ref="B61:C61"/>
    <mergeCell ref="B62:C62"/>
    <mergeCell ref="B63:C63"/>
    <mergeCell ref="B64:C64"/>
    <mergeCell ref="B66:C66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85" orientation="landscape" cellComments="asDisplayed" r:id="rId1"/>
  <headerFooter>
    <oddHeader>&amp;C&amp;"Times New Roman,Félkövér"&amp;12Martonvásár Város Önkormányzatának kiadásai 2015. 
Városfejlesztési feladatok saját forrásból&amp;R&amp;"Times New Roman,Normál"&amp;10
5/b.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6"/>
  <sheetViews>
    <sheetView view="pageLayout" topLeftCell="D1" workbookViewId="0">
      <selection activeCell="G2" sqref="G2:I2"/>
    </sheetView>
  </sheetViews>
  <sheetFormatPr defaultRowHeight="15"/>
  <cols>
    <col min="1" max="1" width="8.140625" style="27" customWidth="1"/>
    <col min="2" max="2" width="7.140625" style="28" customWidth="1"/>
    <col min="3" max="3" width="31" style="28" customWidth="1"/>
    <col min="4" max="4" width="8.140625" style="19" customWidth="1"/>
    <col min="5" max="5" width="8.42578125" style="19" customWidth="1"/>
    <col min="6" max="6" width="8.140625" style="19" customWidth="1"/>
    <col min="7" max="7" width="7.5703125" style="19" customWidth="1"/>
    <col min="8" max="8" width="7.140625" style="19" customWidth="1"/>
    <col min="9" max="9" width="8.140625" style="19" customWidth="1"/>
    <col min="10" max="10" width="7.85546875" style="19" customWidth="1"/>
    <col min="11" max="11" width="7.7109375" style="19" customWidth="1"/>
    <col min="12" max="12" width="7.85546875" style="19" customWidth="1"/>
    <col min="13" max="13" width="7.140625" style="19" customWidth="1"/>
    <col min="14" max="14" width="8" style="19" customWidth="1"/>
    <col min="15" max="15" width="7.5703125" style="19" customWidth="1"/>
    <col min="16" max="16" width="8" style="19" customWidth="1"/>
    <col min="17" max="17" width="7.85546875" style="19" customWidth="1"/>
    <col min="18" max="18" width="7.28515625" style="19" customWidth="1"/>
    <col min="22" max="16384" width="9.140625" style="19"/>
  </cols>
  <sheetData>
    <row r="1" spans="1:18" s="1" customFormat="1" ht="9.75" customHeight="1">
      <c r="A1" s="27"/>
      <c r="B1" s="28"/>
      <c r="C1" s="28"/>
      <c r="P1" s="228" t="s">
        <v>408</v>
      </c>
      <c r="Q1" s="228"/>
      <c r="R1" s="228"/>
    </row>
    <row r="2" spans="1:18" s="34" customFormat="1" ht="28.5" customHeight="1">
      <c r="A2" s="1029" t="s">
        <v>0</v>
      </c>
      <c r="B2" s="1029" t="s">
        <v>181</v>
      </c>
      <c r="C2" s="1029"/>
      <c r="D2" s="1042" t="s">
        <v>179</v>
      </c>
      <c r="E2" s="1042"/>
      <c r="F2" s="1042"/>
      <c r="G2" s="1042"/>
      <c r="H2" s="1042"/>
      <c r="I2" s="1042"/>
      <c r="J2" s="1042"/>
      <c r="K2" s="1042"/>
      <c r="L2" s="1042"/>
      <c r="M2" s="1042"/>
      <c r="N2" s="1042"/>
      <c r="O2" s="1042"/>
      <c r="P2" s="1042"/>
      <c r="Q2" s="1042"/>
      <c r="R2" s="1042"/>
    </row>
    <row r="3" spans="1:18" s="34" customFormat="1" ht="12.75">
      <c r="A3" s="1029"/>
      <c r="B3" s="1029"/>
      <c r="C3" s="1029"/>
      <c r="D3" s="1042"/>
      <c r="E3" s="1042"/>
      <c r="F3" s="1042"/>
      <c r="G3" s="1042" t="s">
        <v>296</v>
      </c>
      <c r="H3" s="1042"/>
      <c r="I3" s="1042"/>
      <c r="J3" s="1042" t="s">
        <v>296</v>
      </c>
      <c r="K3" s="1042"/>
      <c r="L3" s="1042"/>
      <c r="M3" s="1042" t="s">
        <v>296</v>
      </c>
      <c r="N3" s="1042"/>
      <c r="O3" s="1042"/>
      <c r="P3" s="1042" t="s">
        <v>296</v>
      </c>
      <c r="Q3" s="1042"/>
      <c r="R3" s="1042"/>
    </row>
    <row r="4" spans="1:18" s="18" customFormat="1" ht="25.5">
      <c r="A4" s="1029"/>
      <c r="B4" s="1029"/>
      <c r="C4" s="1029"/>
      <c r="D4" s="640" t="s">
        <v>178</v>
      </c>
      <c r="E4" s="640" t="s">
        <v>691</v>
      </c>
      <c r="F4" s="640" t="s">
        <v>693</v>
      </c>
      <c r="G4" s="640" t="s">
        <v>178</v>
      </c>
      <c r="H4" s="640" t="s">
        <v>691</v>
      </c>
      <c r="I4" s="640" t="s">
        <v>693</v>
      </c>
      <c r="J4" s="640" t="s">
        <v>178</v>
      </c>
      <c r="K4" s="640" t="s">
        <v>691</v>
      </c>
      <c r="L4" s="640" t="s">
        <v>693</v>
      </c>
      <c r="M4" s="640" t="s">
        <v>178</v>
      </c>
      <c r="N4" s="640" t="s">
        <v>691</v>
      </c>
      <c r="O4" s="640" t="s">
        <v>693</v>
      </c>
      <c r="P4" s="640" t="s">
        <v>178</v>
      </c>
      <c r="Q4" s="640" t="s">
        <v>691</v>
      </c>
      <c r="R4" s="640" t="s">
        <v>693</v>
      </c>
    </row>
    <row r="5" spans="1:18" s="47" customFormat="1" ht="12.75" customHeight="1">
      <c r="A5" s="5" t="s">
        <v>27</v>
      </c>
      <c r="B5" s="1028" t="s">
        <v>175</v>
      </c>
      <c r="C5" s="1028"/>
      <c r="D5" s="105">
        <f t="shared" ref="D5:D9" si="0">+G5+J5+M5+P5</f>
        <v>0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s="47" customFormat="1" ht="12.75" customHeight="1">
      <c r="A6" s="5" t="s">
        <v>34</v>
      </c>
      <c r="B6" s="1028" t="s">
        <v>174</v>
      </c>
      <c r="C6" s="1028"/>
      <c r="D6" s="105">
        <f t="shared" si="0"/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s="47" customFormat="1" ht="12.75" customHeight="1">
      <c r="A7" s="6" t="s">
        <v>35</v>
      </c>
      <c r="B7" s="1026" t="s">
        <v>173</v>
      </c>
      <c r="C7" s="1026"/>
      <c r="D7" s="105">
        <f t="shared" si="0"/>
        <v>0</v>
      </c>
      <c r="E7" s="59">
        <f>+E6+E5</f>
        <v>0</v>
      </c>
      <c r="F7" s="59">
        <f>+F6+F5</f>
        <v>0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1:18" ht="12" customHeight="1">
      <c r="A8" s="7"/>
      <c r="B8" s="8"/>
      <c r="C8" s="8"/>
      <c r="D8" s="29">
        <f t="shared" si="0"/>
        <v>0</v>
      </c>
      <c r="E8" s="31"/>
      <c r="F8" s="32"/>
      <c r="G8" s="31"/>
      <c r="H8" s="31"/>
      <c r="I8" s="32"/>
      <c r="J8" s="31"/>
      <c r="K8" s="31"/>
      <c r="L8" s="32"/>
      <c r="M8" s="31"/>
      <c r="N8" s="31"/>
      <c r="O8" s="32"/>
      <c r="P8" s="31"/>
      <c r="Q8" s="31"/>
      <c r="R8" s="31"/>
    </row>
    <row r="9" spans="1:18" s="47" customFormat="1" ht="12.75" customHeight="1">
      <c r="A9" s="5" t="s">
        <v>36</v>
      </c>
      <c r="B9" s="1028" t="s">
        <v>172</v>
      </c>
      <c r="C9" s="1028"/>
      <c r="D9" s="105">
        <f t="shared" si="0"/>
        <v>0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1:18" ht="11.25" customHeight="1">
      <c r="A10" s="196"/>
      <c r="B10" s="26"/>
      <c r="C10" s="11"/>
      <c r="D10" s="357"/>
      <c r="E10" s="31"/>
      <c r="F10" s="32"/>
      <c r="G10" s="31"/>
      <c r="H10" s="31"/>
      <c r="I10" s="32"/>
      <c r="J10" s="31"/>
      <c r="K10" s="31"/>
      <c r="L10" s="32"/>
      <c r="M10" s="31"/>
      <c r="N10" s="31"/>
      <c r="O10" s="32"/>
      <c r="P10" s="31"/>
      <c r="Q10" s="31"/>
      <c r="R10" s="31"/>
    </row>
    <row r="11" spans="1:18" ht="12.75" customHeight="1">
      <c r="A11" s="12" t="s">
        <v>43</v>
      </c>
      <c r="B11" s="1027" t="s">
        <v>42</v>
      </c>
      <c r="C11" s="1027"/>
      <c r="D11" s="29">
        <f t="shared" ref="D11:D35" si="1">+G11+J11+M11+P11</f>
        <v>0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spans="1:18" ht="12.75" customHeight="1">
      <c r="A12" s="3" t="s">
        <v>45</v>
      </c>
      <c r="B12" s="1024" t="s">
        <v>44</v>
      </c>
      <c r="C12" s="1024"/>
      <c r="D12" s="29">
        <f t="shared" si="1"/>
        <v>0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ht="12.75" customHeight="1">
      <c r="A13" s="3" t="s">
        <v>47</v>
      </c>
      <c r="B13" s="1024" t="s">
        <v>46</v>
      </c>
      <c r="C13" s="1024"/>
      <c r="D13" s="29">
        <f t="shared" si="1"/>
        <v>0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s="47" customFormat="1" ht="12.75" customHeight="1">
      <c r="A14" s="5" t="s">
        <v>48</v>
      </c>
      <c r="B14" s="1028" t="s">
        <v>171</v>
      </c>
      <c r="C14" s="1028"/>
      <c r="D14" s="105">
        <f t="shared" si="1"/>
        <v>0</v>
      </c>
      <c r="E14" s="62">
        <f>SUM(E11:E13)</f>
        <v>0</v>
      </c>
      <c r="F14" s="62">
        <f>SUM(F11:F13)</f>
        <v>0</v>
      </c>
      <c r="G14" s="62">
        <f>SUM(G11:G13)</f>
        <v>0</v>
      </c>
      <c r="H14" s="62">
        <f t="shared" ref="H14:O14" si="2">SUM(H11:H13)</f>
        <v>0</v>
      </c>
      <c r="I14" s="62">
        <f t="shared" si="2"/>
        <v>0</v>
      </c>
      <c r="J14" s="62">
        <f t="shared" si="2"/>
        <v>0</v>
      </c>
      <c r="K14" s="62">
        <f t="shared" si="2"/>
        <v>0</v>
      </c>
      <c r="L14" s="62">
        <f t="shared" si="2"/>
        <v>0</v>
      </c>
      <c r="M14" s="62">
        <f t="shared" si="2"/>
        <v>0</v>
      </c>
      <c r="N14" s="62">
        <f t="shared" si="2"/>
        <v>0</v>
      </c>
      <c r="O14" s="62">
        <f t="shared" si="2"/>
        <v>0</v>
      </c>
      <c r="P14" s="62">
        <f>SUM(P11:P13)</f>
        <v>0</v>
      </c>
      <c r="Q14" s="62">
        <f>SUM(Q11:Q13)</f>
        <v>0</v>
      </c>
      <c r="R14" s="62">
        <f>SUM(R11:R13)</f>
        <v>0</v>
      </c>
    </row>
    <row r="15" spans="1:18" ht="12.75" customHeight="1">
      <c r="A15" s="3" t="s">
        <v>50</v>
      </c>
      <c r="B15" s="1024" t="s">
        <v>49</v>
      </c>
      <c r="C15" s="1024"/>
      <c r="D15" s="29">
        <f t="shared" si="1"/>
        <v>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ht="12.75" customHeight="1">
      <c r="A16" s="3" t="s">
        <v>52</v>
      </c>
      <c r="B16" s="1024" t="s">
        <v>51</v>
      </c>
      <c r="C16" s="1024"/>
      <c r="D16" s="29">
        <f t="shared" si="1"/>
        <v>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 s="47" customFormat="1" ht="12.75" customHeight="1">
      <c r="A17" s="5" t="s">
        <v>53</v>
      </c>
      <c r="B17" s="1028" t="s">
        <v>170</v>
      </c>
      <c r="C17" s="1028"/>
      <c r="D17" s="105">
        <f t="shared" si="1"/>
        <v>0</v>
      </c>
      <c r="E17" s="62">
        <f>+E15+E16</f>
        <v>0</v>
      </c>
      <c r="F17" s="62">
        <f>+F15+F16</f>
        <v>0</v>
      </c>
      <c r="G17" s="62">
        <f>+G15+G16</f>
        <v>0</v>
      </c>
      <c r="H17" s="62">
        <f t="shared" ref="H17:O17" si="3">+H15+H16</f>
        <v>0</v>
      </c>
      <c r="I17" s="62">
        <f t="shared" si="3"/>
        <v>0</v>
      </c>
      <c r="J17" s="62">
        <f t="shared" si="3"/>
        <v>0</v>
      </c>
      <c r="K17" s="62">
        <f t="shared" si="3"/>
        <v>0</v>
      </c>
      <c r="L17" s="62">
        <f t="shared" si="3"/>
        <v>0</v>
      </c>
      <c r="M17" s="62">
        <f t="shared" si="3"/>
        <v>0</v>
      </c>
      <c r="N17" s="62">
        <f t="shared" si="3"/>
        <v>0</v>
      </c>
      <c r="O17" s="62">
        <f t="shared" si="3"/>
        <v>0</v>
      </c>
      <c r="P17" s="62">
        <f>+P15+P16</f>
        <v>0</v>
      </c>
      <c r="Q17" s="62">
        <f>+Q15+Q16</f>
        <v>0</v>
      </c>
      <c r="R17" s="62">
        <f>+R15+R16</f>
        <v>0</v>
      </c>
    </row>
    <row r="18" spans="1:18" ht="12.75" customHeight="1">
      <c r="A18" s="3" t="s">
        <v>55</v>
      </c>
      <c r="B18" s="1024" t="s">
        <v>54</v>
      </c>
      <c r="C18" s="1024"/>
      <c r="D18" s="29">
        <f t="shared" si="1"/>
        <v>0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 ht="12.75" customHeight="1">
      <c r="A19" s="3" t="s">
        <v>57</v>
      </c>
      <c r="B19" s="1024" t="s">
        <v>56</v>
      </c>
      <c r="C19" s="1024"/>
      <c r="D19" s="29">
        <f t="shared" si="1"/>
        <v>0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ht="12.75" customHeight="1">
      <c r="A20" s="3" t="s">
        <v>58</v>
      </c>
      <c r="B20" s="1024" t="s">
        <v>168</v>
      </c>
      <c r="C20" s="1024"/>
      <c r="D20" s="29">
        <f t="shared" si="1"/>
        <v>0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 ht="12.75" customHeight="1">
      <c r="A21" s="3" t="s">
        <v>60</v>
      </c>
      <c r="B21" s="1024" t="s">
        <v>59</v>
      </c>
      <c r="C21" s="1024"/>
      <c r="D21" s="29">
        <f t="shared" si="1"/>
        <v>0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 ht="12.75" customHeight="1">
      <c r="A22" s="3" t="s">
        <v>61</v>
      </c>
      <c r="B22" s="1024" t="s">
        <v>167</v>
      </c>
      <c r="C22" s="1024"/>
      <c r="D22" s="29">
        <f t="shared" si="1"/>
        <v>0</v>
      </c>
      <c r="E22" s="29">
        <f t="shared" ref="E22" si="4">+H22+K22+N22+Q22</f>
        <v>0</v>
      </c>
      <c r="F22" s="29">
        <f t="shared" ref="F22" si="5">+I22+L22+O22+R22</f>
        <v>0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12.75" customHeight="1">
      <c r="A23" s="3" t="s">
        <v>64</v>
      </c>
      <c r="B23" s="1024" t="s">
        <v>63</v>
      </c>
      <c r="C23" s="1024"/>
      <c r="D23" s="29">
        <f t="shared" si="1"/>
        <v>0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12.75" customHeight="1">
      <c r="A24" s="3" t="s">
        <v>66</v>
      </c>
      <c r="B24" s="1024" t="s">
        <v>65</v>
      </c>
      <c r="C24" s="1024"/>
      <c r="D24" s="29">
        <f t="shared" si="1"/>
        <v>0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 s="47" customFormat="1" ht="12.75" customHeight="1">
      <c r="A25" s="5" t="s">
        <v>67</v>
      </c>
      <c r="B25" s="1028" t="s">
        <v>157</v>
      </c>
      <c r="C25" s="1028"/>
      <c r="D25" s="105">
        <f t="shared" si="1"/>
        <v>0</v>
      </c>
      <c r="E25" s="62">
        <f t="shared" ref="E25:R25" si="6">+E24+E23+E22+E21+E20+E19+E18</f>
        <v>0</v>
      </c>
      <c r="F25" s="62">
        <f t="shared" si="6"/>
        <v>0</v>
      </c>
      <c r="G25" s="62">
        <f t="shared" si="6"/>
        <v>0</v>
      </c>
      <c r="H25" s="62">
        <f t="shared" si="6"/>
        <v>0</v>
      </c>
      <c r="I25" s="62">
        <f t="shared" si="6"/>
        <v>0</v>
      </c>
      <c r="J25" s="62">
        <f t="shared" si="6"/>
        <v>0</v>
      </c>
      <c r="K25" s="62">
        <f t="shared" si="6"/>
        <v>0</v>
      </c>
      <c r="L25" s="62">
        <f t="shared" si="6"/>
        <v>0</v>
      </c>
      <c r="M25" s="62">
        <f t="shared" si="6"/>
        <v>0</v>
      </c>
      <c r="N25" s="62">
        <f t="shared" si="6"/>
        <v>0</v>
      </c>
      <c r="O25" s="62">
        <f t="shared" si="6"/>
        <v>0</v>
      </c>
      <c r="P25" s="62">
        <f t="shared" si="6"/>
        <v>0</v>
      </c>
      <c r="Q25" s="62">
        <f t="shared" si="6"/>
        <v>0</v>
      </c>
      <c r="R25" s="62">
        <f t="shared" si="6"/>
        <v>0</v>
      </c>
    </row>
    <row r="26" spans="1:18" ht="12.75" customHeight="1">
      <c r="A26" s="3" t="s">
        <v>69</v>
      </c>
      <c r="B26" s="1024" t="s">
        <v>68</v>
      </c>
      <c r="C26" s="1024"/>
      <c r="D26" s="29">
        <f t="shared" si="1"/>
        <v>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 ht="12.75" customHeight="1">
      <c r="A27" s="3" t="s">
        <v>71</v>
      </c>
      <c r="B27" s="1024" t="s">
        <v>70</v>
      </c>
      <c r="C27" s="1024"/>
      <c r="D27" s="29">
        <f t="shared" si="1"/>
        <v>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 s="47" customFormat="1" ht="12.75" customHeight="1">
      <c r="A28" s="5" t="s">
        <v>72</v>
      </c>
      <c r="B28" s="1028" t="s">
        <v>156</v>
      </c>
      <c r="C28" s="1028"/>
      <c r="D28" s="105">
        <f t="shared" si="1"/>
        <v>0</v>
      </c>
      <c r="E28" s="62"/>
      <c r="F28" s="62"/>
      <c r="G28" s="62">
        <f>SUM(G26:G27)</f>
        <v>0</v>
      </c>
      <c r="H28" s="62">
        <f t="shared" ref="H28:O28" si="7">SUM(H26:H27)</f>
        <v>0</v>
      </c>
      <c r="I28" s="62">
        <f t="shared" si="7"/>
        <v>0</v>
      </c>
      <c r="J28" s="62">
        <f t="shared" si="7"/>
        <v>0</v>
      </c>
      <c r="K28" s="62">
        <f t="shared" si="7"/>
        <v>0</v>
      </c>
      <c r="L28" s="62">
        <f t="shared" si="7"/>
        <v>0</v>
      </c>
      <c r="M28" s="62">
        <f t="shared" si="7"/>
        <v>0</v>
      </c>
      <c r="N28" s="62">
        <f t="shared" si="7"/>
        <v>0</v>
      </c>
      <c r="O28" s="62">
        <f t="shared" si="7"/>
        <v>0</v>
      </c>
      <c r="P28" s="62">
        <f>SUM(P26:P27)</f>
        <v>0</v>
      </c>
      <c r="Q28" s="62">
        <f>SUM(Q26:Q27)</f>
        <v>0</v>
      </c>
      <c r="R28" s="62">
        <f>SUM(R26:R27)</f>
        <v>0</v>
      </c>
    </row>
    <row r="29" spans="1:18" ht="12.75" customHeight="1">
      <c r="A29" s="3" t="s">
        <v>74</v>
      </c>
      <c r="B29" s="1024" t="s">
        <v>73</v>
      </c>
      <c r="C29" s="1024"/>
      <c r="D29" s="29">
        <f t="shared" si="1"/>
        <v>0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 ht="12.75" customHeight="1">
      <c r="A30" s="3" t="s">
        <v>76</v>
      </c>
      <c r="B30" s="1024" t="s">
        <v>75</v>
      </c>
      <c r="C30" s="1024"/>
      <c r="D30" s="29">
        <f t="shared" si="1"/>
        <v>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18" ht="12.75" customHeight="1">
      <c r="A31" s="3" t="s">
        <v>77</v>
      </c>
      <c r="B31" s="1024" t="s">
        <v>155</v>
      </c>
      <c r="C31" s="1024"/>
      <c r="D31" s="29">
        <f t="shared" si="1"/>
        <v>0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 ht="12.75" customHeight="1">
      <c r="A32" s="3" t="s">
        <v>78</v>
      </c>
      <c r="B32" s="1024" t="s">
        <v>154</v>
      </c>
      <c r="C32" s="1024"/>
      <c r="D32" s="29">
        <f t="shared" si="1"/>
        <v>0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ht="12.75" customHeight="1">
      <c r="A33" s="3" t="s">
        <v>80</v>
      </c>
      <c r="B33" s="1024" t="s">
        <v>79</v>
      </c>
      <c r="C33" s="1024"/>
      <c r="D33" s="29">
        <f t="shared" si="1"/>
        <v>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 s="47" customFormat="1" ht="12.75" customHeight="1">
      <c r="A34" s="5" t="s">
        <v>81</v>
      </c>
      <c r="B34" s="1028" t="s">
        <v>153</v>
      </c>
      <c r="C34" s="1028"/>
      <c r="D34" s="105">
        <f t="shared" si="1"/>
        <v>0</v>
      </c>
      <c r="E34" s="62"/>
      <c r="F34" s="62"/>
      <c r="G34" s="62">
        <f>SUM(G29:G33)</f>
        <v>0</v>
      </c>
      <c r="H34" s="62">
        <f t="shared" ref="H34:O34" si="8">SUM(H29:H33)</f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2">
        <f t="shared" si="8"/>
        <v>0</v>
      </c>
      <c r="N34" s="62">
        <f t="shared" si="8"/>
        <v>0</v>
      </c>
      <c r="O34" s="62">
        <f t="shared" si="8"/>
        <v>0</v>
      </c>
      <c r="P34" s="62">
        <f>SUM(P29:P33)</f>
        <v>0</v>
      </c>
      <c r="Q34" s="62">
        <f>SUM(Q29:Q33)</f>
        <v>0</v>
      </c>
      <c r="R34" s="62">
        <f>SUM(R29:R33)</f>
        <v>0</v>
      </c>
    </row>
    <row r="35" spans="1:18" s="47" customFormat="1" ht="12.75" customHeight="1">
      <c r="A35" s="6" t="s">
        <v>82</v>
      </c>
      <c r="B35" s="1026" t="s">
        <v>152</v>
      </c>
      <c r="C35" s="1026"/>
      <c r="D35" s="105">
        <f t="shared" si="1"/>
        <v>0</v>
      </c>
      <c r="E35" s="59">
        <f t="shared" ref="E35:R35" si="9">+E34+E28+E25+E17+E14</f>
        <v>0</v>
      </c>
      <c r="F35" s="59">
        <f t="shared" si="9"/>
        <v>0</v>
      </c>
      <c r="G35" s="59">
        <f t="shared" si="9"/>
        <v>0</v>
      </c>
      <c r="H35" s="59">
        <f t="shared" si="9"/>
        <v>0</v>
      </c>
      <c r="I35" s="59">
        <f t="shared" si="9"/>
        <v>0</v>
      </c>
      <c r="J35" s="59">
        <f t="shared" si="9"/>
        <v>0</v>
      </c>
      <c r="K35" s="59">
        <f t="shared" si="9"/>
        <v>0</v>
      </c>
      <c r="L35" s="59">
        <f t="shared" si="9"/>
        <v>0</v>
      </c>
      <c r="M35" s="59">
        <f t="shared" si="9"/>
        <v>0</v>
      </c>
      <c r="N35" s="59">
        <f t="shared" si="9"/>
        <v>0</v>
      </c>
      <c r="O35" s="59">
        <f t="shared" si="9"/>
        <v>0</v>
      </c>
      <c r="P35" s="59">
        <f t="shared" si="9"/>
        <v>0</v>
      </c>
      <c r="Q35" s="59">
        <f t="shared" si="9"/>
        <v>0</v>
      </c>
      <c r="R35" s="59">
        <f t="shared" si="9"/>
        <v>0</v>
      </c>
    </row>
    <row r="36" spans="1:18" ht="11.25" customHeight="1">
      <c r="A36" s="358"/>
      <c r="B36" s="359"/>
      <c r="C36" s="359"/>
      <c r="D36" s="360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  <c r="R36" s="361"/>
    </row>
    <row r="37" spans="1:18" ht="12" customHeight="1">
      <c r="A37" s="7"/>
      <c r="B37" s="1040"/>
      <c r="C37" s="1040"/>
      <c r="D37" s="29"/>
      <c r="E37" s="31"/>
      <c r="F37" s="32"/>
      <c r="G37" s="31"/>
      <c r="H37" s="31"/>
      <c r="I37" s="32"/>
      <c r="J37" s="31"/>
      <c r="K37" s="31"/>
      <c r="L37" s="32"/>
      <c r="M37" s="31"/>
      <c r="N37" s="31"/>
      <c r="O37" s="32"/>
      <c r="P37" s="31"/>
      <c r="Q37" s="31"/>
      <c r="R37" s="31"/>
    </row>
    <row r="38" spans="1:18" ht="12.75" hidden="1" customHeight="1">
      <c r="A38" s="3" t="s">
        <v>97</v>
      </c>
      <c r="B38" s="1025" t="s">
        <v>96</v>
      </c>
      <c r="C38" s="1025"/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18" ht="12.75" hidden="1" customHeight="1">
      <c r="A39" s="3" t="s">
        <v>99</v>
      </c>
      <c r="B39" s="1025" t="s">
        <v>98</v>
      </c>
      <c r="C39" s="1025"/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1:18" ht="23.25" hidden="1" customHeight="1">
      <c r="A40" s="3" t="s">
        <v>102</v>
      </c>
      <c r="B40" s="1025" t="s">
        <v>166</v>
      </c>
      <c r="C40" s="1025"/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1:18" ht="25.5" hidden="1" customHeight="1">
      <c r="A41" s="3" t="s">
        <v>104</v>
      </c>
      <c r="B41" s="1025" t="s">
        <v>103</v>
      </c>
      <c r="C41" s="1025"/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18" ht="27" hidden="1" customHeight="1">
      <c r="A42" s="3" t="s">
        <v>106</v>
      </c>
      <c r="B42" s="1025" t="s">
        <v>165</v>
      </c>
      <c r="C42" s="1025"/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1:18" ht="12.75" hidden="1" customHeight="1">
      <c r="A43" s="3" t="s">
        <v>108</v>
      </c>
      <c r="B43" s="1024" t="s">
        <v>107</v>
      </c>
      <c r="C43" s="1024"/>
      <c r="D43" s="29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 s="47" customFormat="1" ht="12.75" customHeight="1">
      <c r="A44" s="5" t="s">
        <v>109</v>
      </c>
      <c r="B44" s="1028" t="s">
        <v>164</v>
      </c>
      <c r="C44" s="1028"/>
      <c r="D44" s="29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ht="12" customHeight="1">
      <c r="A45" s="7"/>
      <c r="B45" s="8"/>
      <c r="C45" s="8"/>
      <c r="D45" s="29"/>
      <c r="E45" s="31"/>
      <c r="F45" s="32"/>
      <c r="G45" s="31"/>
      <c r="H45" s="31"/>
      <c r="I45" s="32"/>
      <c r="J45" s="31"/>
      <c r="K45" s="31"/>
      <c r="L45" s="32"/>
      <c r="M45" s="31"/>
      <c r="N45" s="31"/>
      <c r="O45" s="32"/>
      <c r="P45" s="31"/>
      <c r="Q45" s="31"/>
      <c r="R45" s="31"/>
    </row>
    <row r="46" spans="1:18" ht="12.75" hidden="1" customHeight="1">
      <c r="A46" s="12" t="s">
        <v>111</v>
      </c>
      <c r="B46" s="1027" t="s">
        <v>110</v>
      </c>
      <c r="C46" s="1027"/>
      <c r="D46" s="29">
        <f t="shared" ref="D46:D52" si="10">+G46+J46+M46+P46</f>
        <v>0</v>
      </c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 spans="1:18" ht="12.75" hidden="1" customHeight="1">
      <c r="A47" s="3" t="s">
        <v>112</v>
      </c>
      <c r="B47" s="1024" t="s">
        <v>163</v>
      </c>
      <c r="C47" s="1024"/>
      <c r="D47" s="29">
        <f t="shared" si="10"/>
        <v>0</v>
      </c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3"/>
      <c r="Q47" s="33"/>
      <c r="R47" s="33"/>
    </row>
    <row r="48" spans="1:18" ht="12.75" hidden="1" customHeight="1">
      <c r="A48" s="3" t="s">
        <v>115</v>
      </c>
      <c r="B48" s="1024" t="s">
        <v>114</v>
      </c>
      <c r="C48" s="1024"/>
      <c r="D48" s="29">
        <f t="shared" si="10"/>
        <v>0</v>
      </c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3"/>
      <c r="Q48" s="33"/>
      <c r="R48" s="33"/>
    </row>
    <row r="49" spans="1:20" ht="12.75" hidden="1" customHeight="1">
      <c r="A49" s="3" t="s">
        <v>117</v>
      </c>
      <c r="B49" s="1024" t="s">
        <v>116</v>
      </c>
      <c r="C49" s="1024"/>
      <c r="D49" s="29">
        <f t="shared" si="10"/>
        <v>0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3"/>
      <c r="Q49" s="33"/>
      <c r="R49" s="33"/>
    </row>
    <row r="50" spans="1:20" ht="12.75" hidden="1" customHeight="1">
      <c r="A50" s="3" t="s">
        <v>119</v>
      </c>
      <c r="B50" s="1024" t="s">
        <v>118</v>
      </c>
      <c r="C50" s="1024"/>
      <c r="D50" s="29">
        <f t="shared" si="10"/>
        <v>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3"/>
      <c r="Q50" s="33"/>
      <c r="R50" s="33"/>
    </row>
    <row r="51" spans="1:20" ht="12.75" hidden="1" customHeight="1">
      <c r="A51" s="3" t="s">
        <v>121</v>
      </c>
      <c r="B51" s="1024" t="s">
        <v>120</v>
      </c>
      <c r="C51" s="1024"/>
      <c r="D51" s="29">
        <f t="shared" si="10"/>
        <v>0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3"/>
      <c r="Q51" s="33"/>
      <c r="R51" s="33"/>
    </row>
    <row r="52" spans="1:20" ht="12.75" hidden="1" customHeight="1">
      <c r="A52" s="3" t="s">
        <v>123</v>
      </c>
      <c r="B52" s="1024" t="s">
        <v>122</v>
      </c>
      <c r="C52" s="1024"/>
      <c r="D52" s="29">
        <f t="shared" si="10"/>
        <v>0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3"/>
      <c r="Q52" s="33"/>
      <c r="R52" s="33"/>
    </row>
    <row r="53" spans="1:20" s="47" customFormat="1" ht="12.75" customHeight="1">
      <c r="A53" s="6" t="s">
        <v>124</v>
      </c>
      <c r="B53" s="1026" t="s">
        <v>162</v>
      </c>
      <c r="C53" s="1026"/>
      <c r="D53" s="59">
        <f t="shared" ref="D53:R53" si="11">+D52+D51+D50+D49+D48+D47+D46</f>
        <v>0</v>
      </c>
      <c r="E53" s="59">
        <f t="shared" si="11"/>
        <v>0</v>
      </c>
      <c r="F53" s="59">
        <f t="shared" si="11"/>
        <v>0</v>
      </c>
      <c r="G53" s="59">
        <f t="shared" si="11"/>
        <v>0</v>
      </c>
      <c r="H53" s="59">
        <f t="shared" si="11"/>
        <v>0</v>
      </c>
      <c r="I53" s="59">
        <f t="shared" si="11"/>
        <v>0</v>
      </c>
      <c r="J53" s="59">
        <f t="shared" si="11"/>
        <v>0</v>
      </c>
      <c r="K53" s="59">
        <f t="shared" si="11"/>
        <v>0</v>
      </c>
      <c r="L53" s="59">
        <f t="shared" si="11"/>
        <v>0</v>
      </c>
      <c r="M53" s="59">
        <f t="shared" si="11"/>
        <v>0</v>
      </c>
      <c r="N53" s="59">
        <f t="shared" si="11"/>
        <v>0</v>
      </c>
      <c r="O53" s="59">
        <f t="shared" si="11"/>
        <v>0</v>
      </c>
      <c r="P53" s="59">
        <f t="shared" si="11"/>
        <v>0</v>
      </c>
      <c r="Q53" s="59">
        <f t="shared" si="11"/>
        <v>0</v>
      </c>
      <c r="R53" s="59">
        <f t="shared" si="11"/>
        <v>0</v>
      </c>
    </row>
    <row r="54" spans="1:20">
      <c r="A54" s="7"/>
      <c r="B54" s="8"/>
      <c r="C54" s="8"/>
      <c r="D54" s="31"/>
      <c r="E54" s="31"/>
      <c r="F54" s="32"/>
      <c r="G54" s="31"/>
      <c r="H54" s="31"/>
      <c r="I54" s="32"/>
      <c r="J54" s="31"/>
      <c r="K54" s="31"/>
      <c r="L54" s="32"/>
      <c r="M54" s="31"/>
      <c r="N54" s="31"/>
      <c r="O54" s="32"/>
      <c r="P54" s="31"/>
      <c r="Q54" s="31"/>
      <c r="R54" s="31"/>
    </row>
    <row r="55" spans="1:20" ht="12.75" hidden="1" customHeight="1">
      <c r="A55" s="3" t="s">
        <v>126</v>
      </c>
      <c r="B55" s="1024" t="s">
        <v>125</v>
      </c>
      <c r="C55" s="1024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20" ht="12.75" hidden="1" customHeight="1">
      <c r="A56" s="3" t="s">
        <v>128</v>
      </c>
      <c r="B56" s="1024" t="s">
        <v>127</v>
      </c>
      <c r="C56" s="1024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</row>
    <row r="57" spans="1:20" ht="12.75" hidden="1" customHeight="1">
      <c r="A57" s="3" t="s">
        <v>130</v>
      </c>
      <c r="B57" s="1024" t="s">
        <v>129</v>
      </c>
      <c r="C57" s="1024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</row>
    <row r="58" spans="1:20" ht="12.75" hidden="1" customHeight="1">
      <c r="A58" s="3" t="s">
        <v>132</v>
      </c>
      <c r="B58" s="1024" t="s">
        <v>131</v>
      </c>
      <c r="C58" s="1024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</row>
    <row r="59" spans="1:20" s="47" customFormat="1" ht="12.75" customHeight="1">
      <c r="A59" s="6" t="s">
        <v>133</v>
      </c>
      <c r="B59" s="1026" t="s">
        <v>161</v>
      </c>
      <c r="C59" s="1026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1:20">
      <c r="A60" s="7"/>
      <c r="B60" s="8"/>
      <c r="C60" s="8"/>
      <c r="D60" s="31"/>
      <c r="E60" s="31"/>
      <c r="F60" s="32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T60" s="244"/>
    </row>
    <row r="61" spans="1:20" hidden="1">
      <c r="A61" s="196" t="s">
        <v>393</v>
      </c>
      <c r="B61" s="1027" t="s">
        <v>394</v>
      </c>
      <c r="C61" s="1027"/>
      <c r="D61" s="30">
        <f>+G61+J61+M61+P61</f>
        <v>0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</row>
    <row r="62" spans="1:20" hidden="1">
      <c r="A62" s="196" t="s">
        <v>409</v>
      </c>
      <c r="B62" s="1032" t="s">
        <v>410</v>
      </c>
      <c r="C62" s="1033"/>
      <c r="D62" s="30">
        <f>+G62+J62+M62+P62</f>
        <v>0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</row>
    <row r="63" spans="1:20" ht="12.75" hidden="1" customHeight="1">
      <c r="A63" s="12" t="s">
        <v>134</v>
      </c>
      <c r="B63" s="1027" t="s">
        <v>411</v>
      </c>
      <c r="C63" s="1027"/>
      <c r="D63" s="30">
        <f>+G63+J63+M63+P63</f>
        <v>0</v>
      </c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</row>
    <row r="64" spans="1:20" s="47" customFormat="1" ht="12.75" customHeight="1">
      <c r="A64" s="15" t="s">
        <v>135</v>
      </c>
      <c r="B64" s="1030" t="s">
        <v>159</v>
      </c>
      <c r="C64" s="1030"/>
      <c r="D64" s="57">
        <f>SUM(D61:D63)</f>
        <v>0</v>
      </c>
      <c r="E64" s="57">
        <f t="shared" ref="E64:R64" si="12">SUM(E61:E63)</f>
        <v>0</v>
      </c>
      <c r="F64" s="57">
        <f t="shared" si="12"/>
        <v>0</v>
      </c>
      <c r="G64" s="57">
        <f t="shared" si="12"/>
        <v>0</v>
      </c>
      <c r="H64" s="57">
        <f t="shared" si="12"/>
        <v>0</v>
      </c>
      <c r="I64" s="57">
        <f t="shared" si="12"/>
        <v>0</v>
      </c>
      <c r="J64" s="57">
        <f t="shared" si="12"/>
        <v>0</v>
      </c>
      <c r="K64" s="57">
        <f t="shared" si="12"/>
        <v>0</v>
      </c>
      <c r="L64" s="57">
        <f t="shared" si="12"/>
        <v>0</v>
      </c>
      <c r="M64" s="57">
        <f t="shared" si="12"/>
        <v>0</v>
      </c>
      <c r="N64" s="57">
        <f t="shared" si="12"/>
        <v>0</v>
      </c>
      <c r="O64" s="57">
        <f t="shared" si="12"/>
        <v>0</v>
      </c>
      <c r="P64" s="57">
        <f t="shared" si="12"/>
        <v>0</v>
      </c>
      <c r="Q64" s="57">
        <f t="shared" si="12"/>
        <v>0</v>
      </c>
      <c r="R64" s="57">
        <f t="shared" si="12"/>
        <v>0</v>
      </c>
    </row>
    <row r="65" spans="1:18">
      <c r="A65" s="7"/>
      <c r="B65" s="16"/>
      <c r="C65" s="16"/>
      <c r="D65" s="31"/>
      <c r="E65" s="31"/>
      <c r="F65" s="32"/>
      <c r="G65" s="31"/>
      <c r="H65" s="31"/>
      <c r="I65" s="32"/>
      <c r="J65" s="31"/>
      <c r="K65" s="31"/>
      <c r="L65" s="32"/>
      <c r="M65" s="31"/>
      <c r="N65" s="31"/>
      <c r="O65" s="32"/>
      <c r="P65" s="31"/>
      <c r="Q65" s="31"/>
      <c r="R65" s="31"/>
    </row>
    <row r="66" spans="1:18" s="47" customFormat="1" ht="12.75" customHeight="1">
      <c r="A66" s="17" t="s">
        <v>136</v>
      </c>
      <c r="B66" s="1039" t="s">
        <v>158</v>
      </c>
      <c r="C66" s="1039"/>
      <c r="D66" s="58">
        <f>+D64+D59+D53+D44+D35+D9+D7</f>
        <v>0</v>
      </c>
      <c r="E66" s="58">
        <f t="shared" ref="E66:R66" si="13">+E64+E59+E53+E44+E35+E9+E7</f>
        <v>0</v>
      </c>
      <c r="F66" s="58">
        <f t="shared" si="13"/>
        <v>0</v>
      </c>
      <c r="G66" s="58">
        <f t="shared" si="13"/>
        <v>0</v>
      </c>
      <c r="H66" s="58">
        <f t="shared" si="13"/>
        <v>0</v>
      </c>
      <c r="I66" s="58">
        <f t="shared" si="13"/>
        <v>0</v>
      </c>
      <c r="J66" s="58">
        <f t="shared" si="13"/>
        <v>0</v>
      </c>
      <c r="K66" s="58">
        <f t="shared" si="13"/>
        <v>0</v>
      </c>
      <c r="L66" s="58">
        <f t="shared" si="13"/>
        <v>0</v>
      </c>
      <c r="M66" s="58">
        <f t="shared" si="13"/>
        <v>0</v>
      </c>
      <c r="N66" s="58">
        <f t="shared" si="13"/>
        <v>0</v>
      </c>
      <c r="O66" s="58">
        <f t="shared" si="13"/>
        <v>0</v>
      </c>
      <c r="P66" s="58">
        <f t="shared" si="13"/>
        <v>0</v>
      </c>
      <c r="Q66" s="58">
        <f t="shared" si="13"/>
        <v>0</v>
      </c>
      <c r="R66" s="58">
        <f t="shared" si="13"/>
        <v>0</v>
      </c>
    </row>
  </sheetData>
  <mergeCells count="67">
    <mergeCell ref="B55:C55"/>
    <mergeCell ref="B42:C42"/>
    <mergeCell ref="B43:C43"/>
    <mergeCell ref="B44:C44"/>
    <mergeCell ref="B46:C46"/>
    <mergeCell ref="B47:C47"/>
    <mergeCell ref="B48:C48"/>
    <mergeCell ref="B66:C66"/>
    <mergeCell ref="B56:C56"/>
    <mergeCell ref="B57:C57"/>
    <mergeCell ref="B58:C58"/>
    <mergeCell ref="B59:C59"/>
    <mergeCell ref="B63:C63"/>
    <mergeCell ref="B64:C64"/>
    <mergeCell ref="B62:C62"/>
    <mergeCell ref="B61:C61"/>
    <mergeCell ref="B29:C29"/>
    <mergeCell ref="B32:C32"/>
    <mergeCell ref="B33:C33"/>
    <mergeCell ref="B34:C34"/>
    <mergeCell ref="B30:C30"/>
    <mergeCell ref="B31:C31"/>
    <mergeCell ref="B37:C37"/>
    <mergeCell ref="B52:C52"/>
    <mergeCell ref="B53:C53"/>
    <mergeCell ref="B41:C41"/>
    <mergeCell ref="B49:C49"/>
    <mergeCell ref="B50:C50"/>
    <mergeCell ref="B51:C51"/>
    <mergeCell ref="B38:C38"/>
    <mergeCell ref="B39:C39"/>
    <mergeCell ref="B40:C40"/>
    <mergeCell ref="B35:C35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24:C24"/>
    <mergeCell ref="B28:C28"/>
    <mergeCell ref="B13:C13"/>
    <mergeCell ref="B5:C5"/>
    <mergeCell ref="B6:C6"/>
    <mergeCell ref="B7:C7"/>
    <mergeCell ref="B9:C9"/>
    <mergeCell ref="B11:C11"/>
    <mergeCell ref="B12:C12"/>
    <mergeCell ref="M2:O2"/>
    <mergeCell ref="P2:R2"/>
    <mergeCell ref="G3:I3"/>
    <mergeCell ref="J3:L3"/>
    <mergeCell ref="M3:O3"/>
    <mergeCell ref="P3:R3"/>
    <mergeCell ref="D2:F2"/>
    <mergeCell ref="A2:A4"/>
    <mergeCell ref="B2:C4"/>
    <mergeCell ref="G2:I2"/>
    <mergeCell ref="J2:L2"/>
    <mergeCell ref="D3:F3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84" orientation="landscape" cellComments="asDisplayed" r:id="rId1"/>
  <headerFooter>
    <oddHeader>&amp;C&amp;"Times New Roman,Félkövér"&amp;12Martonvásár Város Önkormányzatának kiadásai 2015. 
Városfejlesztési feladatok EU forrásból&amp;R&amp;"Times New Roman,Normál"&amp;10
 5/c.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topLeftCell="F1" workbookViewId="0">
      <selection activeCell="V16" sqref="V16"/>
    </sheetView>
  </sheetViews>
  <sheetFormatPr defaultRowHeight="12.75"/>
  <cols>
    <col min="1" max="1" width="7.28515625" style="27" customWidth="1"/>
    <col min="2" max="2" width="7.140625" style="28" customWidth="1"/>
    <col min="3" max="3" width="32" style="28" customWidth="1"/>
    <col min="4" max="7" width="7.7109375" style="19" customWidth="1"/>
    <col min="8" max="8" width="6.7109375" style="19" customWidth="1"/>
    <col min="9" max="9" width="7.42578125" style="19" customWidth="1"/>
    <col min="10" max="10" width="7.28515625" style="19" customWidth="1"/>
    <col min="11" max="11" width="7.7109375" style="19" customWidth="1"/>
    <col min="12" max="12" width="7" style="19" customWidth="1"/>
    <col min="13" max="13" width="7.7109375" style="19" customWidth="1"/>
    <col min="14" max="14" width="7.42578125" style="19" customWidth="1"/>
    <col min="15" max="16" width="7.7109375" style="19" customWidth="1"/>
    <col min="17" max="17" width="6.7109375" style="19" customWidth="1"/>
    <col min="18" max="19" width="7.7109375" style="19" customWidth="1"/>
    <col min="20" max="20" width="6.85546875" style="19" customWidth="1"/>
    <col min="21" max="21" width="7.140625" style="19" customWidth="1"/>
    <col min="22" max="16384" width="9.140625" style="19"/>
  </cols>
  <sheetData>
    <row r="1" spans="1:21" s="1" customFormat="1" ht="15">
      <c r="A1" s="27"/>
      <c r="B1" s="28"/>
      <c r="C1" s="28"/>
      <c r="S1" s="1043" t="s">
        <v>408</v>
      </c>
      <c r="T1" s="1043"/>
      <c r="U1" s="1043"/>
    </row>
    <row r="2" spans="1:21" s="34" customFormat="1" ht="33.75" customHeight="1">
      <c r="A2" s="1029" t="s">
        <v>0</v>
      </c>
      <c r="B2" s="1029" t="s">
        <v>181</v>
      </c>
      <c r="C2" s="1029"/>
      <c r="D2" s="1042" t="s">
        <v>179</v>
      </c>
      <c r="E2" s="1042"/>
      <c r="F2" s="1042"/>
      <c r="G2" s="1042" t="s">
        <v>185</v>
      </c>
      <c r="H2" s="1042"/>
      <c r="I2" s="1042"/>
      <c r="J2" s="1042" t="s">
        <v>186</v>
      </c>
      <c r="K2" s="1042"/>
      <c r="L2" s="1042"/>
      <c r="M2" s="1044" t="s">
        <v>187</v>
      </c>
      <c r="N2" s="1044"/>
      <c r="O2" s="1044"/>
      <c r="P2" s="1044" t="s">
        <v>190</v>
      </c>
      <c r="Q2" s="1044"/>
      <c r="R2" s="1044"/>
      <c r="S2" s="1044" t="s">
        <v>191</v>
      </c>
      <c r="T2" s="1044"/>
      <c r="U2" s="1044"/>
    </row>
    <row r="3" spans="1:21" s="34" customFormat="1">
      <c r="A3" s="1029"/>
      <c r="B3" s="1029"/>
      <c r="C3" s="1029"/>
      <c r="D3" s="208"/>
      <c r="E3" s="208"/>
      <c r="F3" s="208"/>
      <c r="G3" s="1042" t="s">
        <v>188</v>
      </c>
      <c r="H3" s="1042"/>
      <c r="I3" s="1042"/>
      <c r="J3" s="1042" t="s">
        <v>188</v>
      </c>
      <c r="K3" s="1042"/>
      <c r="L3" s="1042"/>
      <c r="M3" s="1042" t="s">
        <v>189</v>
      </c>
      <c r="N3" s="1042"/>
      <c r="O3" s="1042"/>
      <c r="P3" s="1042" t="s">
        <v>189</v>
      </c>
      <c r="Q3" s="1042"/>
      <c r="R3" s="1042"/>
      <c r="S3" s="1042" t="s">
        <v>189</v>
      </c>
      <c r="T3" s="1042"/>
      <c r="U3" s="1042"/>
    </row>
    <row r="4" spans="1:21" s="18" customFormat="1" ht="25.5">
      <c r="A4" s="1029"/>
      <c r="B4" s="1029"/>
      <c r="C4" s="1029"/>
      <c r="D4" s="640" t="s">
        <v>178</v>
      </c>
      <c r="E4" s="640" t="s">
        <v>691</v>
      </c>
      <c r="F4" s="641" t="s">
        <v>1012</v>
      </c>
      <c r="G4" s="640" t="s">
        <v>178</v>
      </c>
      <c r="H4" s="640" t="s">
        <v>691</v>
      </c>
      <c r="I4" s="641" t="s">
        <v>1012</v>
      </c>
      <c r="J4" s="640" t="s">
        <v>178</v>
      </c>
      <c r="K4" s="640" t="s">
        <v>691</v>
      </c>
      <c r="L4" s="641" t="s">
        <v>1012</v>
      </c>
      <c r="M4" s="640" t="s">
        <v>178</v>
      </c>
      <c r="N4" s="640" t="s">
        <v>691</v>
      </c>
      <c r="O4" s="641" t="s">
        <v>1012</v>
      </c>
      <c r="P4" s="640" t="s">
        <v>178</v>
      </c>
      <c r="Q4" s="640" t="s">
        <v>691</v>
      </c>
      <c r="R4" s="641" t="s">
        <v>1012</v>
      </c>
      <c r="S4" s="640" t="s">
        <v>178</v>
      </c>
      <c r="T4" s="640" t="s">
        <v>691</v>
      </c>
      <c r="U4" s="641" t="s">
        <v>1012</v>
      </c>
    </row>
    <row r="5" spans="1:21" s="47" customFormat="1" ht="12" customHeight="1">
      <c r="A5" s="5" t="s">
        <v>27</v>
      </c>
      <c r="B5" s="1028" t="s">
        <v>175</v>
      </c>
      <c r="C5" s="1028"/>
      <c r="D5" s="62">
        <f>+G5+J5+M5+P5+S5</f>
        <v>8687</v>
      </c>
      <c r="E5" s="62">
        <f t="shared" ref="E5:F6" si="0">+H5+K5+N5+Q5+T5</f>
        <v>-974</v>
      </c>
      <c r="F5" s="62">
        <f t="shared" si="0"/>
        <v>7713</v>
      </c>
      <c r="G5" s="62">
        <v>6199</v>
      </c>
      <c r="H5" s="62">
        <f>-980+6</f>
        <v>-974</v>
      </c>
      <c r="I5" s="62">
        <f>+G5+H5</f>
        <v>5225</v>
      </c>
      <c r="J5" s="62">
        <v>2488</v>
      </c>
      <c r="K5" s="62"/>
      <c r="L5" s="62">
        <f>+J5+K5</f>
        <v>2488</v>
      </c>
      <c r="M5" s="62"/>
      <c r="N5" s="62"/>
      <c r="O5" s="62"/>
      <c r="P5" s="62"/>
      <c r="Q5" s="62"/>
      <c r="R5" s="62"/>
      <c r="S5" s="62"/>
      <c r="T5" s="62"/>
      <c r="U5" s="62"/>
    </row>
    <row r="6" spans="1:21" s="47" customFormat="1" ht="12" customHeight="1">
      <c r="A6" s="5" t="s">
        <v>34</v>
      </c>
      <c r="B6" s="1028" t="s">
        <v>174</v>
      </c>
      <c r="C6" s="1028"/>
      <c r="D6" s="62">
        <f>+G6+J6+M6+P6+S6</f>
        <v>0</v>
      </c>
      <c r="E6" s="62">
        <f t="shared" si="0"/>
        <v>980</v>
      </c>
      <c r="F6" s="62">
        <f t="shared" si="0"/>
        <v>980</v>
      </c>
      <c r="G6" s="62">
        <v>0</v>
      </c>
      <c r="H6" s="62">
        <v>980</v>
      </c>
      <c r="I6" s="62">
        <f t="shared" ref="I6:I7" si="1">+G6+H6</f>
        <v>980</v>
      </c>
      <c r="J6" s="62">
        <v>0</v>
      </c>
      <c r="K6" s="62"/>
      <c r="L6" s="62">
        <f t="shared" ref="L6:L7" si="2">+J6+K6</f>
        <v>0</v>
      </c>
      <c r="M6" s="62"/>
      <c r="N6" s="62"/>
      <c r="O6" s="62"/>
      <c r="P6" s="62"/>
      <c r="Q6" s="62"/>
      <c r="R6" s="62"/>
      <c r="S6" s="62"/>
      <c r="T6" s="62"/>
      <c r="U6" s="62"/>
    </row>
    <row r="7" spans="1:21" s="47" customFormat="1" ht="12" customHeight="1">
      <c r="A7" s="6" t="s">
        <v>35</v>
      </c>
      <c r="B7" s="1026" t="s">
        <v>173</v>
      </c>
      <c r="C7" s="1026"/>
      <c r="D7" s="59">
        <f>+D6+D5</f>
        <v>8687</v>
      </c>
      <c r="E7" s="59">
        <f t="shared" ref="E7:F7" si="3">+E6+E5</f>
        <v>6</v>
      </c>
      <c r="F7" s="59">
        <f t="shared" si="3"/>
        <v>8693</v>
      </c>
      <c r="G7" s="59">
        <f>+G5+G6</f>
        <v>6199</v>
      </c>
      <c r="H7" s="59">
        <f t="shared" ref="H7:J7" si="4">+H5+H6</f>
        <v>6</v>
      </c>
      <c r="I7" s="62">
        <f t="shared" si="1"/>
        <v>6205</v>
      </c>
      <c r="J7" s="59">
        <f t="shared" si="4"/>
        <v>2488</v>
      </c>
      <c r="K7" s="59"/>
      <c r="L7" s="62">
        <f t="shared" si="2"/>
        <v>2488</v>
      </c>
      <c r="M7" s="59"/>
      <c r="N7" s="59"/>
      <c r="O7" s="59"/>
      <c r="P7" s="59"/>
      <c r="Q7" s="59"/>
      <c r="R7" s="59"/>
      <c r="S7" s="59"/>
      <c r="T7" s="59"/>
      <c r="U7" s="59"/>
    </row>
    <row r="8" spans="1:21" ht="12" customHeight="1">
      <c r="A8" s="7"/>
      <c r="B8" s="8"/>
      <c r="C8" s="8"/>
      <c r="D8" s="29"/>
      <c r="E8" s="31"/>
      <c r="F8" s="32"/>
      <c r="G8" s="31"/>
      <c r="H8" s="31"/>
      <c r="I8" s="32"/>
      <c r="J8" s="31"/>
      <c r="K8" s="31"/>
      <c r="L8" s="32"/>
      <c r="M8" s="31"/>
      <c r="N8" s="31"/>
      <c r="O8" s="32"/>
      <c r="P8" s="31"/>
      <c r="Q8" s="31"/>
      <c r="R8" s="32"/>
      <c r="S8" s="31"/>
      <c r="T8" s="31"/>
      <c r="U8" s="32"/>
    </row>
    <row r="9" spans="1:21" s="47" customFormat="1" ht="12" customHeight="1">
      <c r="A9" s="9" t="s">
        <v>36</v>
      </c>
      <c r="B9" s="1026" t="s">
        <v>172</v>
      </c>
      <c r="C9" s="1026"/>
      <c r="D9" s="29">
        <f>+G9+J9+M9+P9+S9</f>
        <v>2367</v>
      </c>
      <c r="E9" s="29">
        <f t="shared" ref="E9:F9" si="5">+H9+K9+N9+Q9+T9</f>
        <v>2</v>
      </c>
      <c r="F9" s="29">
        <f t="shared" si="5"/>
        <v>2369</v>
      </c>
      <c r="G9" s="58">
        <v>1688</v>
      </c>
      <c r="H9" s="58">
        <v>2</v>
      </c>
      <c r="I9" s="58">
        <f>+G9+H9</f>
        <v>1690</v>
      </c>
      <c r="J9" s="58">
        <v>679</v>
      </c>
      <c r="K9" s="58"/>
      <c r="L9" s="58">
        <f>+J9+K9</f>
        <v>679</v>
      </c>
      <c r="M9" s="58"/>
      <c r="N9" s="58"/>
      <c r="O9" s="58"/>
      <c r="P9" s="58"/>
      <c r="Q9" s="58"/>
      <c r="R9" s="58"/>
      <c r="S9" s="58"/>
      <c r="T9" s="58"/>
      <c r="U9" s="58"/>
    </row>
    <row r="10" spans="1:21" s="43" customFormat="1" ht="11.25" customHeight="1">
      <c r="A10" s="363"/>
      <c r="B10" s="364"/>
      <c r="C10" s="365"/>
      <c r="D10" s="360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2"/>
    </row>
    <row r="11" spans="1:21" ht="12" customHeight="1">
      <c r="A11" s="3" t="s">
        <v>43</v>
      </c>
      <c r="B11" s="1024" t="s">
        <v>42</v>
      </c>
      <c r="C11" s="1024"/>
      <c r="D11" s="30">
        <f t="shared" ref="D11:F34" si="6">+G11+J11+M11+P11+S11</f>
        <v>30</v>
      </c>
      <c r="E11" s="30">
        <f>+H11+K11+N11+Q11+T11</f>
        <v>0</v>
      </c>
      <c r="F11" s="30">
        <f>+I11+L11+O11+R11+U11</f>
        <v>30</v>
      </c>
      <c r="G11" s="30">
        <v>30</v>
      </c>
      <c r="H11" s="30"/>
      <c r="I11" s="30">
        <f>+H11+G11</f>
        <v>30</v>
      </c>
      <c r="J11" s="30"/>
      <c r="K11" s="30"/>
      <c r="L11" s="30">
        <f>+J11+K11</f>
        <v>0</v>
      </c>
      <c r="M11" s="30"/>
      <c r="N11" s="30"/>
      <c r="O11" s="30">
        <f>+M11+N11</f>
        <v>0</v>
      </c>
      <c r="P11" s="30"/>
      <c r="Q11" s="30"/>
      <c r="R11" s="30">
        <f>+P11+Q11</f>
        <v>0</v>
      </c>
      <c r="S11" s="30"/>
      <c r="T11" s="30"/>
      <c r="U11" s="30">
        <f>+S11+T11</f>
        <v>0</v>
      </c>
    </row>
    <row r="12" spans="1:21" ht="12" customHeight="1">
      <c r="A12" s="3" t="s">
        <v>45</v>
      </c>
      <c r="B12" s="1024" t="s">
        <v>44</v>
      </c>
      <c r="C12" s="1024"/>
      <c r="D12" s="30">
        <f t="shared" si="6"/>
        <v>60</v>
      </c>
      <c r="E12" s="30">
        <f t="shared" ref="E12:E34" si="7">+H12+K12+N12+Q12+T12</f>
        <v>0</v>
      </c>
      <c r="F12" s="30">
        <f t="shared" si="6"/>
        <v>60</v>
      </c>
      <c r="G12" s="30">
        <v>60</v>
      </c>
      <c r="H12" s="30"/>
      <c r="I12" s="30">
        <f t="shared" ref="I12:I35" si="8">+H12+G12</f>
        <v>60</v>
      </c>
      <c r="J12" s="30"/>
      <c r="K12" s="30"/>
      <c r="L12" s="30">
        <f t="shared" ref="L12:L13" si="9">+J12+K12</f>
        <v>0</v>
      </c>
      <c r="M12" s="30"/>
      <c r="N12" s="30"/>
      <c r="O12" s="30">
        <f t="shared" ref="O12:O38" si="10">+M12+N12</f>
        <v>0</v>
      </c>
      <c r="P12" s="30"/>
      <c r="Q12" s="30"/>
      <c r="R12" s="30">
        <f t="shared" ref="R12:R35" si="11">+P12+Q12</f>
        <v>0</v>
      </c>
      <c r="S12" s="30"/>
      <c r="T12" s="30"/>
      <c r="U12" s="30">
        <f t="shared" ref="U12:U35" si="12">+S12+T12</f>
        <v>0</v>
      </c>
    </row>
    <row r="13" spans="1:21" ht="12" customHeight="1">
      <c r="A13" s="3" t="s">
        <v>47</v>
      </c>
      <c r="B13" s="1024" t="s">
        <v>46</v>
      </c>
      <c r="C13" s="1024"/>
      <c r="D13" s="30">
        <f t="shared" si="6"/>
        <v>0</v>
      </c>
      <c r="E13" s="30">
        <f t="shared" si="7"/>
        <v>0</v>
      </c>
      <c r="F13" s="30">
        <f t="shared" si="6"/>
        <v>0</v>
      </c>
      <c r="G13" s="30"/>
      <c r="H13" s="30"/>
      <c r="I13" s="30">
        <f t="shared" si="8"/>
        <v>0</v>
      </c>
      <c r="J13" s="30"/>
      <c r="K13" s="30"/>
      <c r="L13" s="30">
        <f t="shared" si="9"/>
        <v>0</v>
      </c>
      <c r="M13" s="30"/>
      <c r="N13" s="30"/>
      <c r="O13" s="30">
        <f t="shared" si="10"/>
        <v>0</v>
      </c>
      <c r="P13" s="30"/>
      <c r="Q13" s="30"/>
      <c r="R13" s="30">
        <f t="shared" si="11"/>
        <v>0</v>
      </c>
      <c r="S13" s="30"/>
      <c r="T13" s="30"/>
      <c r="U13" s="30">
        <f t="shared" si="12"/>
        <v>0</v>
      </c>
    </row>
    <row r="14" spans="1:21" s="47" customFormat="1" ht="12" customHeight="1">
      <c r="A14" s="5" t="s">
        <v>48</v>
      </c>
      <c r="B14" s="1028" t="s">
        <v>171</v>
      </c>
      <c r="C14" s="1028"/>
      <c r="D14" s="58">
        <f t="shared" si="6"/>
        <v>90</v>
      </c>
      <c r="E14" s="30">
        <f t="shared" si="7"/>
        <v>0</v>
      </c>
      <c r="F14" s="30">
        <f t="shared" si="6"/>
        <v>90</v>
      </c>
      <c r="G14" s="62">
        <f>SUM(G11:G13)</f>
        <v>90</v>
      </c>
      <c r="H14" s="62">
        <f t="shared" ref="H14:T14" si="13">SUM(H11:H13)</f>
        <v>0</v>
      </c>
      <c r="I14" s="30">
        <f t="shared" si="8"/>
        <v>90</v>
      </c>
      <c r="J14" s="62">
        <f t="shared" si="13"/>
        <v>0</v>
      </c>
      <c r="K14" s="62">
        <f t="shared" si="13"/>
        <v>0</v>
      </c>
      <c r="L14" s="62">
        <f t="shared" si="13"/>
        <v>0</v>
      </c>
      <c r="M14" s="62">
        <f t="shared" si="13"/>
        <v>0</v>
      </c>
      <c r="N14" s="62">
        <f t="shared" si="13"/>
        <v>0</v>
      </c>
      <c r="O14" s="30">
        <f t="shared" si="10"/>
        <v>0</v>
      </c>
      <c r="P14" s="62">
        <f t="shared" si="13"/>
        <v>0</v>
      </c>
      <c r="Q14" s="62">
        <f t="shared" si="13"/>
        <v>0</v>
      </c>
      <c r="R14" s="30">
        <f t="shared" si="11"/>
        <v>0</v>
      </c>
      <c r="S14" s="62">
        <f t="shared" si="13"/>
        <v>0</v>
      </c>
      <c r="T14" s="62">
        <f t="shared" si="13"/>
        <v>0</v>
      </c>
      <c r="U14" s="30">
        <f t="shared" si="12"/>
        <v>0</v>
      </c>
    </row>
    <row r="15" spans="1:21" ht="12" customHeight="1">
      <c r="A15" s="3" t="s">
        <v>50</v>
      </c>
      <c r="B15" s="1024" t="s">
        <v>49</v>
      </c>
      <c r="C15" s="1024"/>
      <c r="D15" s="33">
        <f t="shared" si="6"/>
        <v>75</v>
      </c>
      <c r="E15" s="30">
        <f t="shared" si="7"/>
        <v>0</v>
      </c>
      <c r="F15" s="30">
        <f t="shared" si="6"/>
        <v>75</v>
      </c>
      <c r="G15" s="30"/>
      <c r="H15" s="30"/>
      <c r="I15" s="30">
        <f t="shared" si="8"/>
        <v>0</v>
      </c>
      <c r="J15" s="30"/>
      <c r="K15" s="30"/>
      <c r="L15" s="30"/>
      <c r="M15" s="30">
        <v>75</v>
      </c>
      <c r="N15" s="30"/>
      <c r="O15" s="30">
        <f t="shared" si="10"/>
        <v>75</v>
      </c>
      <c r="P15" s="30"/>
      <c r="Q15" s="30"/>
      <c r="R15" s="30">
        <f t="shared" si="11"/>
        <v>0</v>
      </c>
      <c r="S15" s="30"/>
      <c r="T15" s="30"/>
      <c r="U15" s="30">
        <f t="shared" si="12"/>
        <v>0</v>
      </c>
    </row>
    <row r="16" spans="1:21" ht="12" customHeight="1">
      <c r="A16" s="3" t="s">
        <v>52</v>
      </c>
      <c r="B16" s="1024" t="s">
        <v>51</v>
      </c>
      <c r="C16" s="1024"/>
      <c r="D16" s="33">
        <f t="shared" si="6"/>
        <v>165</v>
      </c>
      <c r="E16" s="30">
        <f t="shared" si="7"/>
        <v>0</v>
      </c>
      <c r="F16" s="30">
        <f t="shared" si="6"/>
        <v>165</v>
      </c>
      <c r="G16" s="30">
        <v>120</v>
      </c>
      <c r="H16" s="30"/>
      <c r="I16" s="30">
        <f t="shared" si="8"/>
        <v>120</v>
      </c>
      <c r="J16" s="30"/>
      <c r="K16" s="30"/>
      <c r="L16" s="30"/>
      <c r="M16" s="30">
        <v>45</v>
      </c>
      <c r="N16" s="30"/>
      <c r="O16" s="30">
        <f t="shared" si="10"/>
        <v>45</v>
      </c>
      <c r="P16" s="30"/>
      <c r="Q16" s="30"/>
      <c r="R16" s="30">
        <f t="shared" si="11"/>
        <v>0</v>
      </c>
      <c r="S16" s="30"/>
      <c r="T16" s="30"/>
      <c r="U16" s="30">
        <f t="shared" si="12"/>
        <v>0</v>
      </c>
    </row>
    <row r="17" spans="1:21" s="47" customFormat="1" ht="12" customHeight="1">
      <c r="A17" s="5" t="s">
        <v>53</v>
      </c>
      <c r="B17" s="1028" t="s">
        <v>170</v>
      </c>
      <c r="C17" s="1028"/>
      <c r="D17" s="58">
        <f t="shared" si="6"/>
        <v>240</v>
      </c>
      <c r="E17" s="30">
        <f t="shared" si="7"/>
        <v>0</v>
      </c>
      <c r="F17" s="30">
        <f t="shared" si="6"/>
        <v>240</v>
      </c>
      <c r="G17" s="62">
        <f>+G15+G16</f>
        <v>120</v>
      </c>
      <c r="H17" s="62">
        <f t="shared" ref="H17:T17" si="14">+H15+H16</f>
        <v>0</v>
      </c>
      <c r="I17" s="30">
        <f t="shared" si="8"/>
        <v>120</v>
      </c>
      <c r="J17" s="62">
        <f t="shared" si="14"/>
        <v>0</v>
      </c>
      <c r="K17" s="62">
        <f t="shared" si="14"/>
        <v>0</v>
      </c>
      <c r="L17" s="62">
        <f t="shared" si="14"/>
        <v>0</v>
      </c>
      <c r="M17" s="62">
        <f t="shared" si="14"/>
        <v>120</v>
      </c>
      <c r="N17" s="62">
        <f t="shared" si="14"/>
        <v>0</v>
      </c>
      <c r="O17" s="30">
        <f t="shared" si="10"/>
        <v>120</v>
      </c>
      <c r="P17" s="62">
        <f t="shared" si="14"/>
        <v>0</v>
      </c>
      <c r="Q17" s="62">
        <f t="shared" si="14"/>
        <v>0</v>
      </c>
      <c r="R17" s="30">
        <f t="shared" si="11"/>
        <v>0</v>
      </c>
      <c r="S17" s="62">
        <f t="shared" si="14"/>
        <v>0</v>
      </c>
      <c r="T17" s="62">
        <f t="shared" si="14"/>
        <v>0</v>
      </c>
      <c r="U17" s="30">
        <f t="shared" si="12"/>
        <v>0</v>
      </c>
    </row>
    <row r="18" spans="1:21" ht="12" customHeight="1">
      <c r="A18" s="3" t="s">
        <v>55</v>
      </c>
      <c r="B18" s="1024" t="s">
        <v>54</v>
      </c>
      <c r="C18" s="1024"/>
      <c r="D18" s="33">
        <f t="shared" si="6"/>
        <v>0</v>
      </c>
      <c r="E18" s="30">
        <f t="shared" si="7"/>
        <v>0</v>
      </c>
      <c r="F18" s="30">
        <f t="shared" si="6"/>
        <v>0</v>
      </c>
      <c r="G18" s="30"/>
      <c r="H18" s="30"/>
      <c r="I18" s="30">
        <f t="shared" si="8"/>
        <v>0</v>
      </c>
      <c r="J18" s="30"/>
      <c r="K18" s="30"/>
      <c r="L18" s="30">
        <f>+J18+K18</f>
        <v>0</v>
      </c>
      <c r="M18" s="30"/>
      <c r="N18" s="30"/>
      <c r="O18" s="30">
        <f t="shared" si="10"/>
        <v>0</v>
      </c>
      <c r="P18" s="30"/>
      <c r="Q18" s="30"/>
      <c r="R18" s="30">
        <f t="shared" si="11"/>
        <v>0</v>
      </c>
      <c r="S18" s="30"/>
      <c r="T18" s="30"/>
      <c r="U18" s="30">
        <f t="shared" si="12"/>
        <v>0</v>
      </c>
    </row>
    <row r="19" spans="1:21" ht="12" customHeight="1">
      <c r="A19" s="3" t="s">
        <v>57</v>
      </c>
      <c r="B19" s="1024" t="s">
        <v>56</v>
      </c>
      <c r="C19" s="1024"/>
      <c r="D19" s="33">
        <f t="shared" si="6"/>
        <v>0</v>
      </c>
      <c r="E19" s="30">
        <f t="shared" si="7"/>
        <v>0</v>
      </c>
      <c r="F19" s="30">
        <f t="shared" si="6"/>
        <v>0</v>
      </c>
      <c r="G19" s="30"/>
      <c r="H19" s="30"/>
      <c r="I19" s="30">
        <f t="shared" si="8"/>
        <v>0</v>
      </c>
      <c r="J19" s="30"/>
      <c r="K19" s="30"/>
      <c r="L19" s="30">
        <f t="shared" ref="L19:L24" si="15">+J19+K19</f>
        <v>0</v>
      </c>
      <c r="M19" s="30"/>
      <c r="N19" s="30"/>
      <c r="O19" s="30">
        <f t="shared" si="10"/>
        <v>0</v>
      </c>
      <c r="P19" s="30"/>
      <c r="Q19" s="30"/>
      <c r="R19" s="30">
        <f t="shared" si="11"/>
        <v>0</v>
      </c>
      <c r="S19" s="30"/>
      <c r="T19" s="30"/>
      <c r="U19" s="30">
        <f t="shared" si="12"/>
        <v>0</v>
      </c>
    </row>
    <row r="20" spans="1:21" ht="12" customHeight="1">
      <c r="A20" s="3" t="s">
        <v>58</v>
      </c>
      <c r="B20" s="1024" t="s">
        <v>168</v>
      </c>
      <c r="C20" s="1024"/>
      <c r="D20" s="33">
        <f t="shared" si="6"/>
        <v>0</v>
      </c>
      <c r="E20" s="30">
        <f t="shared" si="7"/>
        <v>0</v>
      </c>
      <c r="F20" s="30">
        <f t="shared" si="6"/>
        <v>0</v>
      </c>
      <c r="G20" s="30"/>
      <c r="H20" s="30"/>
      <c r="I20" s="30">
        <f t="shared" si="8"/>
        <v>0</v>
      </c>
      <c r="J20" s="30"/>
      <c r="K20" s="30"/>
      <c r="L20" s="30">
        <f t="shared" si="15"/>
        <v>0</v>
      </c>
      <c r="M20" s="30"/>
      <c r="N20" s="30"/>
      <c r="O20" s="30">
        <f t="shared" si="10"/>
        <v>0</v>
      </c>
      <c r="P20" s="30"/>
      <c r="Q20" s="30"/>
      <c r="R20" s="30">
        <f t="shared" si="11"/>
        <v>0</v>
      </c>
      <c r="S20" s="30"/>
      <c r="T20" s="30"/>
      <c r="U20" s="30">
        <f t="shared" si="12"/>
        <v>0</v>
      </c>
    </row>
    <row r="21" spans="1:21" ht="12" customHeight="1">
      <c r="A21" s="3" t="s">
        <v>60</v>
      </c>
      <c r="B21" s="1024" t="s">
        <v>59</v>
      </c>
      <c r="C21" s="1024"/>
      <c r="D21" s="33">
        <f t="shared" si="6"/>
        <v>0</v>
      </c>
      <c r="E21" s="30">
        <f t="shared" si="7"/>
        <v>0</v>
      </c>
      <c r="F21" s="30">
        <f t="shared" si="6"/>
        <v>0</v>
      </c>
      <c r="G21" s="30"/>
      <c r="H21" s="30"/>
      <c r="I21" s="30">
        <f t="shared" si="8"/>
        <v>0</v>
      </c>
      <c r="J21" s="30"/>
      <c r="K21" s="30"/>
      <c r="L21" s="30">
        <f t="shared" si="15"/>
        <v>0</v>
      </c>
      <c r="M21" s="30"/>
      <c r="N21" s="30"/>
      <c r="O21" s="30">
        <f t="shared" si="10"/>
        <v>0</v>
      </c>
      <c r="P21" s="30"/>
      <c r="Q21" s="30"/>
      <c r="R21" s="30">
        <f t="shared" si="11"/>
        <v>0</v>
      </c>
      <c r="S21" s="30"/>
      <c r="T21" s="30"/>
      <c r="U21" s="30">
        <f t="shared" si="12"/>
        <v>0</v>
      </c>
    </row>
    <row r="22" spans="1:21" ht="12" customHeight="1">
      <c r="A22" s="3" t="s">
        <v>61</v>
      </c>
      <c r="B22" s="1041" t="s">
        <v>167</v>
      </c>
      <c r="C22" s="1041"/>
      <c r="D22" s="33">
        <f t="shared" si="6"/>
        <v>0</v>
      </c>
      <c r="E22" s="30">
        <f t="shared" si="7"/>
        <v>0</v>
      </c>
      <c r="F22" s="30">
        <f t="shared" si="6"/>
        <v>0</v>
      </c>
      <c r="G22" s="30"/>
      <c r="H22" s="30"/>
      <c r="I22" s="30">
        <f t="shared" si="8"/>
        <v>0</v>
      </c>
      <c r="J22" s="30"/>
      <c r="K22" s="30"/>
      <c r="L22" s="30">
        <f t="shared" si="15"/>
        <v>0</v>
      </c>
      <c r="M22" s="30"/>
      <c r="N22" s="30"/>
      <c r="O22" s="30">
        <f t="shared" si="10"/>
        <v>0</v>
      </c>
      <c r="P22" s="30"/>
      <c r="Q22" s="30"/>
      <c r="R22" s="30">
        <f t="shared" si="11"/>
        <v>0</v>
      </c>
      <c r="S22" s="30"/>
      <c r="T22" s="30"/>
      <c r="U22" s="30">
        <f t="shared" si="12"/>
        <v>0</v>
      </c>
    </row>
    <row r="23" spans="1:21" ht="12" customHeight="1">
      <c r="A23" s="3" t="s">
        <v>64</v>
      </c>
      <c r="B23" s="1027" t="s">
        <v>63</v>
      </c>
      <c r="C23" s="1027"/>
      <c r="D23" s="33">
        <f t="shared" si="6"/>
        <v>0</v>
      </c>
      <c r="E23" s="30">
        <f t="shared" si="7"/>
        <v>0</v>
      </c>
      <c r="F23" s="30">
        <f t="shared" si="6"/>
        <v>0</v>
      </c>
      <c r="G23" s="30"/>
      <c r="H23" s="30"/>
      <c r="I23" s="30">
        <f t="shared" si="8"/>
        <v>0</v>
      </c>
      <c r="J23" s="30"/>
      <c r="K23" s="30"/>
      <c r="L23" s="30">
        <f t="shared" si="15"/>
        <v>0</v>
      </c>
      <c r="M23" s="30"/>
      <c r="N23" s="30"/>
      <c r="O23" s="30">
        <f t="shared" si="10"/>
        <v>0</v>
      </c>
      <c r="P23" s="30"/>
      <c r="Q23" s="30"/>
      <c r="R23" s="30">
        <f t="shared" si="11"/>
        <v>0</v>
      </c>
      <c r="S23" s="30"/>
      <c r="T23" s="30"/>
      <c r="U23" s="30">
        <f t="shared" si="12"/>
        <v>0</v>
      </c>
    </row>
    <row r="24" spans="1:21" ht="12" customHeight="1">
      <c r="A24" s="3" t="s">
        <v>66</v>
      </c>
      <c r="B24" s="1024" t="s">
        <v>65</v>
      </c>
      <c r="C24" s="1024"/>
      <c r="D24" s="33">
        <f t="shared" si="6"/>
        <v>3060</v>
      </c>
      <c r="E24" s="30">
        <f t="shared" si="7"/>
        <v>40</v>
      </c>
      <c r="F24" s="30">
        <f t="shared" si="6"/>
        <v>3100</v>
      </c>
      <c r="G24" s="30">
        <v>63</v>
      </c>
      <c r="H24" s="30"/>
      <c r="I24" s="30">
        <f t="shared" si="8"/>
        <v>63</v>
      </c>
      <c r="J24" s="30">
        <f>490+7</f>
        <v>497</v>
      </c>
      <c r="K24" s="30">
        <v>40</v>
      </c>
      <c r="L24" s="30">
        <f t="shared" si="15"/>
        <v>537</v>
      </c>
      <c r="M24" s="30">
        <v>1800</v>
      </c>
      <c r="N24" s="30"/>
      <c r="O24" s="30">
        <f t="shared" si="10"/>
        <v>1800</v>
      </c>
      <c r="P24" s="30">
        <v>500</v>
      </c>
      <c r="Q24" s="30"/>
      <c r="R24" s="30">
        <f t="shared" si="11"/>
        <v>500</v>
      </c>
      <c r="S24" s="30">
        <v>200</v>
      </c>
      <c r="T24" s="30"/>
      <c r="U24" s="30">
        <f t="shared" si="12"/>
        <v>200</v>
      </c>
    </row>
    <row r="25" spans="1:21" s="47" customFormat="1" ht="12" customHeight="1">
      <c r="A25" s="5" t="s">
        <v>67</v>
      </c>
      <c r="B25" s="1028" t="s">
        <v>157</v>
      </c>
      <c r="C25" s="1028"/>
      <c r="D25" s="58">
        <f>+G25+J25+M25+P25+S25</f>
        <v>3060</v>
      </c>
      <c r="E25" s="30">
        <f t="shared" si="7"/>
        <v>40</v>
      </c>
      <c r="F25" s="30">
        <f t="shared" si="6"/>
        <v>3100</v>
      </c>
      <c r="G25" s="62">
        <f t="shared" ref="G25:T25" si="16">+G24+G23+G22+G21+G20+G19+G18</f>
        <v>63</v>
      </c>
      <c r="H25" s="62">
        <f t="shared" si="16"/>
        <v>0</v>
      </c>
      <c r="I25" s="30">
        <f t="shared" si="8"/>
        <v>63</v>
      </c>
      <c r="J25" s="62">
        <f t="shared" si="16"/>
        <v>497</v>
      </c>
      <c r="K25" s="62">
        <f t="shared" si="16"/>
        <v>40</v>
      </c>
      <c r="L25" s="62">
        <f t="shared" si="16"/>
        <v>537</v>
      </c>
      <c r="M25" s="62">
        <f t="shared" si="16"/>
        <v>1800</v>
      </c>
      <c r="N25" s="62">
        <f t="shared" si="16"/>
        <v>0</v>
      </c>
      <c r="O25" s="30">
        <f t="shared" si="10"/>
        <v>1800</v>
      </c>
      <c r="P25" s="62">
        <f t="shared" si="16"/>
        <v>500</v>
      </c>
      <c r="Q25" s="62">
        <f t="shared" si="16"/>
        <v>0</v>
      </c>
      <c r="R25" s="30">
        <f t="shared" si="11"/>
        <v>500</v>
      </c>
      <c r="S25" s="62">
        <f t="shared" si="16"/>
        <v>200</v>
      </c>
      <c r="T25" s="62">
        <f t="shared" si="16"/>
        <v>0</v>
      </c>
      <c r="U25" s="30">
        <f t="shared" si="12"/>
        <v>200</v>
      </c>
    </row>
    <row r="26" spans="1:21" ht="12" customHeight="1">
      <c r="A26" s="3" t="s">
        <v>69</v>
      </c>
      <c r="B26" s="1024" t="s">
        <v>68</v>
      </c>
      <c r="C26" s="1024"/>
      <c r="D26" s="33">
        <f t="shared" si="6"/>
        <v>0</v>
      </c>
      <c r="E26" s="30">
        <f t="shared" si="7"/>
        <v>0</v>
      </c>
      <c r="F26" s="30">
        <f t="shared" si="6"/>
        <v>0</v>
      </c>
      <c r="G26" s="30"/>
      <c r="H26" s="30"/>
      <c r="I26" s="30">
        <f t="shared" si="8"/>
        <v>0</v>
      </c>
      <c r="J26" s="30"/>
      <c r="K26" s="30"/>
      <c r="L26" s="30"/>
      <c r="M26" s="30"/>
      <c r="N26" s="30"/>
      <c r="O26" s="30">
        <f t="shared" si="10"/>
        <v>0</v>
      </c>
      <c r="P26" s="30"/>
      <c r="Q26" s="30"/>
      <c r="R26" s="30">
        <f t="shared" si="11"/>
        <v>0</v>
      </c>
      <c r="S26" s="30"/>
      <c r="T26" s="30"/>
      <c r="U26" s="30">
        <f t="shared" si="12"/>
        <v>0</v>
      </c>
    </row>
    <row r="27" spans="1:21" ht="12" customHeight="1">
      <c r="A27" s="3" t="s">
        <v>71</v>
      </c>
      <c r="B27" s="1024" t="s">
        <v>70</v>
      </c>
      <c r="C27" s="1024"/>
      <c r="D27" s="33">
        <f t="shared" si="6"/>
        <v>0</v>
      </c>
      <c r="E27" s="30">
        <f t="shared" si="7"/>
        <v>0</v>
      </c>
      <c r="F27" s="30">
        <f t="shared" si="6"/>
        <v>0</v>
      </c>
      <c r="G27" s="30"/>
      <c r="H27" s="30"/>
      <c r="I27" s="30">
        <f t="shared" si="8"/>
        <v>0</v>
      </c>
      <c r="J27" s="30"/>
      <c r="K27" s="30"/>
      <c r="L27" s="30"/>
      <c r="M27" s="30"/>
      <c r="N27" s="30"/>
      <c r="O27" s="30">
        <f t="shared" si="10"/>
        <v>0</v>
      </c>
      <c r="P27" s="30"/>
      <c r="Q27" s="30"/>
      <c r="R27" s="30">
        <f t="shared" si="11"/>
        <v>0</v>
      </c>
      <c r="S27" s="30"/>
      <c r="T27" s="30"/>
      <c r="U27" s="30">
        <f t="shared" si="12"/>
        <v>0</v>
      </c>
    </row>
    <row r="28" spans="1:21" s="47" customFormat="1" ht="12" customHeight="1">
      <c r="A28" s="5" t="s">
        <v>72</v>
      </c>
      <c r="B28" s="1028" t="s">
        <v>156</v>
      </c>
      <c r="C28" s="1028"/>
      <c r="D28" s="58">
        <f t="shared" si="6"/>
        <v>0</v>
      </c>
      <c r="E28" s="30">
        <f t="shared" si="7"/>
        <v>0</v>
      </c>
      <c r="F28" s="30">
        <f t="shared" si="6"/>
        <v>0</v>
      </c>
      <c r="G28" s="62">
        <f>+G26+G27</f>
        <v>0</v>
      </c>
      <c r="H28" s="62">
        <f t="shared" ref="H28:T28" si="17">+H26+H27</f>
        <v>0</v>
      </c>
      <c r="I28" s="30">
        <f t="shared" si="8"/>
        <v>0</v>
      </c>
      <c r="J28" s="62">
        <f t="shared" si="17"/>
        <v>0</v>
      </c>
      <c r="K28" s="62">
        <f t="shared" si="17"/>
        <v>0</v>
      </c>
      <c r="L28" s="62">
        <f t="shared" si="17"/>
        <v>0</v>
      </c>
      <c r="M28" s="62">
        <f t="shared" si="17"/>
        <v>0</v>
      </c>
      <c r="N28" s="62">
        <f t="shared" si="17"/>
        <v>0</v>
      </c>
      <c r="O28" s="30">
        <f t="shared" si="10"/>
        <v>0</v>
      </c>
      <c r="P28" s="62">
        <f t="shared" si="17"/>
        <v>0</v>
      </c>
      <c r="Q28" s="62">
        <f t="shared" si="17"/>
        <v>0</v>
      </c>
      <c r="R28" s="30">
        <f t="shared" si="11"/>
        <v>0</v>
      </c>
      <c r="S28" s="62">
        <f t="shared" si="17"/>
        <v>0</v>
      </c>
      <c r="T28" s="62">
        <f t="shared" si="17"/>
        <v>0</v>
      </c>
      <c r="U28" s="30">
        <f t="shared" si="12"/>
        <v>0</v>
      </c>
    </row>
    <row r="29" spans="1:21" ht="12" customHeight="1">
      <c r="A29" s="3" t="s">
        <v>74</v>
      </c>
      <c r="B29" s="1024" t="s">
        <v>73</v>
      </c>
      <c r="C29" s="1024"/>
      <c r="D29" s="33">
        <f t="shared" si="6"/>
        <v>102</v>
      </c>
      <c r="E29" s="30">
        <f t="shared" si="7"/>
        <v>0</v>
      </c>
      <c r="F29" s="30">
        <f t="shared" si="6"/>
        <v>102</v>
      </c>
      <c r="G29" s="30">
        <v>67</v>
      </c>
      <c r="H29" s="30"/>
      <c r="I29" s="30">
        <f t="shared" si="8"/>
        <v>67</v>
      </c>
      <c r="J29" s="30"/>
      <c r="K29" s="30"/>
      <c r="L29" s="30"/>
      <c r="M29" s="30">
        <v>35</v>
      </c>
      <c r="N29" s="30"/>
      <c r="O29" s="30">
        <f t="shared" si="10"/>
        <v>35</v>
      </c>
      <c r="P29" s="30"/>
      <c r="Q29" s="30"/>
      <c r="R29" s="30">
        <f t="shared" si="11"/>
        <v>0</v>
      </c>
      <c r="S29" s="30"/>
      <c r="T29" s="30"/>
      <c r="U29" s="30">
        <f t="shared" si="12"/>
        <v>0</v>
      </c>
    </row>
    <row r="30" spans="1:21" ht="12" customHeight="1">
      <c r="A30" s="3" t="s">
        <v>76</v>
      </c>
      <c r="B30" s="1024" t="s">
        <v>75</v>
      </c>
      <c r="C30" s="1024"/>
      <c r="D30" s="33">
        <f t="shared" si="6"/>
        <v>0</v>
      </c>
      <c r="E30" s="30">
        <f t="shared" si="7"/>
        <v>0</v>
      </c>
      <c r="F30" s="30">
        <f t="shared" si="6"/>
        <v>0</v>
      </c>
      <c r="G30" s="30"/>
      <c r="H30" s="30"/>
      <c r="I30" s="30">
        <f t="shared" si="8"/>
        <v>0</v>
      </c>
      <c r="J30" s="30"/>
      <c r="K30" s="30"/>
      <c r="L30" s="30"/>
      <c r="M30" s="30"/>
      <c r="N30" s="30"/>
      <c r="O30" s="30">
        <f t="shared" si="10"/>
        <v>0</v>
      </c>
      <c r="P30" s="30"/>
      <c r="Q30" s="30"/>
      <c r="R30" s="30">
        <f t="shared" si="11"/>
        <v>0</v>
      </c>
      <c r="S30" s="30"/>
      <c r="T30" s="30"/>
      <c r="U30" s="30">
        <f t="shared" si="12"/>
        <v>0</v>
      </c>
    </row>
    <row r="31" spans="1:21" ht="12" customHeight="1">
      <c r="A31" s="3" t="s">
        <v>77</v>
      </c>
      <c r="B31" s="1024" t="s">
        <v>155</v>
      </c>
      <c r="C31" s="1024"/>
      <c r="D31" s="33">
        <f t="shared" si="6"/>
        <v>0</v>
      </c>
      <c r="E31" s="30">
        <f t="shared" si="7"/>
        <v>0</v>
      </c>
      <c r="F31" s="30">
        <f t="shared" si="6"/>
        <v>0</v>
      </c>
      <c r="G31" s="30"/>
      <c r="H31" s="30"/>
      <c r="I31" s="30">
        <f t="shared" si="8"/>
        <v>0</v>
      </c>
      <c r="J31" s="30"/>
      <c r="K31" s="30"/>
      <c r="L31" s="30"/>
      <c r="M31" s="30"/>
      <c r="N31" s="30"/>
      <c r="O31" s="30">
        <f t="shared" si="10"/>
        <v>0</v>
      </c>
      <c r="P31" s="30"/>
      <c r="Q31" s="30"/>
      <c r="R31" s="30">
        <f t="shared" si="11"/>
        <v>0</v>
      </c>
      <c r="S31" s="30"/>
      <c r="T31" s="30"/>
      <c r="U31" s="30">
        <f t="shared" si="12"/>
        <v>0</v>
      </c>
    </row>
    <row r="32" spans="1:21" ht="12" customHeight="1">
      <c r="A32" s="3" t="s">
        <v>78</v>
      </c>
      <c r="B32" s="1024" t="s">
        <v>154</v>
      </c>
      <c r="C32" s="1024"/>
      <c r="D32" s="33">
        <f t="shared" si="6"/>
        <v>0</v>
      </c>
      <c r="E32" s="30">
        <f t="shared" si="7"/>
        <v>0</v>
      </c>
      <c r="F32" s="30">
        <f t="shared" si="6"/>
        <v>0</v>
      </c>
      <c r="G32" s="30"/>
      <c r="H32" s="30"/>
      <c r="I32" s="30">
        <f t="shared" si="8"/>
        <v>0</v>
      </c>
      <c r="J32" s="30"/>
      <c r="K32" s="30"/>
      <c r="L32" s="30"/>
      <c r="M32" s="30"/>
      <c r="N32" s="30"/>
      <c r="O32" s="30">
        <f t="shared" si="10"/>
        <v>0</v>
      </c>
      <c r="P32" s="30"/>
      <c r="Q32" s="30"/>
      <c r="R32" s="30">
        <f t="shared" si="11"/>
        <v>0</v>
      </c>
      <c r="S32" s="30"/>
      <c r="T32" s="30"/>
      <c r="U32" s="30">
        <f t="shared" si="12"/>
        <v>0</v>
      </c>
    </row>
    <row r="33" spans="1:21" ht="12" customHeight="1">
      <c r="A33" s="3" t="s">
        <v>80</v>
      </c>
      <c r="B33" s="1024" t="s">
        <v>79</v>
      </c>
      <c r="C33" s="1024"/>
      <c r="D33" s="33">
        <f t="shared" si="6"/>
        <v>0</v>
      </c>
      <c r="E33" s="30">
        <f t="shared" si="7"/>
        <v>0</v>
      </c>
      <c r="F33" s="30">
        <f t="shared" si="6"/>
        <v>0</v>
      </c>
      <c r="G33" s="30"/>
      <c r="H33" s="30"/>
      <c r="I33" s="30">
        <f t="shared" si="8"/>
        <v>0</v>
      </c>
      <c r="J33" s="30"/>
      <c r="K33" s="30"/>
      <c r="L33" s="30"/>
      <c r="M33" s="30"/>
      <c r="N33" s="30"/>
      <c r="O33" s="30">
        <f t="shared" si="10"/>
        <v>0</v>
      </c>
      <c r="P33" s="30"/>
      <c r="Q33" s="30"/>
      <c r="R33" s="30">
        <f t="shared" si="11"/>
        <v>0</v>
      </c>
      <c r="S33" s="30"/>
      <c r="T33" s="30"/>
      <c r="U33" s="30">
        <f t="shared" si="12"/>
        <v>0</v>
      </c>
    </row>
    <row r="34" spans="1:21" s="47" customFormat="1" ht="12" customHeight="1">
      <c r="A34" s="5" t="s">
        <v>81</v>
      </c>
      <c r="B34" s="1028" t="s">
        <v>153</v>
      </c>
      <c r="C34" s="1028"/>
      <c r="D34" s="58">
        <f t="shared" si="6"/>
        <v>102</v>
      </c>
      <c r="E34" s="30">
        <f t="shared" si="7"/>
        <v>0</v>
      </c>
      <c r="F34" s="30">
        <f t="shared" si="6"/>
        <v>102</v>
      </c>
      <c r="G34" s="62">
        <f>SUM(G29:G33)</f>
        <v>67</v>
      </c>
      <c r="H34" s="62">
        <f t="shared" ref="H34:T34" si="18">SUM(H29:H33)</f>
        <v>0</v>
      </c>
      <c r="I34" s="30">
        <f t="shared" si="8"/>
        <v>67</v>
      </c>
      <c r="J34" s="62">
        <f t="shared" si="18"/>
        <v>0</v>
      </c>
      <c r="K34" s="62">
        <f t="shared" si="18"/>
        <v>0</v>
      </c>
      <c r="L34" s="62">
        <f t="shared" si="18"/>
        <v>0</v>
      </c>
      <c r="M34" s="62">
        <f t="shared" si="18"/>
        <v>35</v>
      </c>
      <c r="N34" s="62">
        <f t="shared" si="18"/>
        <v>0</v>
      </c>
      <c r="O34" s="30">
        <f t="shared" si="10"/>
        <v>35</v>
      </c>
      <c r="P34" s="62">
        <f t="shared" si="18"/>
        <v>0</v>
      </c>
      <c r="Q34" s="62">
        <f t="shared" si="18"/>
        <v>0</v>
      </c>
      <c r="R34" s="30">
        <f t="shared" si="11"/>
        <v>0</v>
      </c>
      <c r="S34" s="62">
        <f t="shared" si="18"/>
        <v>0</v>
      </c>
      <c r="T34" s="62">
        <f t="shared" si="18"/>
        <v>0</v>
      </c>
      <c r="U34" s="30">
        <f t="shared" si="12"/>
        <v>0</v>
      </c>
    </row>
    <row r="35" spans="1:21" s="47" customFormat="1" ht="12" customHeight="1">
      <c r="A35" s="6" t="s">
        <v>82</v>
      </c>
      <c r="B35" s="1026" t="s">
        <v>152</v>
      </c>
      <c r="C35" s="1026"/>
      <c r="D35" s="59">
        <f>+D34+D28+D25+D17+D14</f>
        <v>3492</v>
      </c>
      <c r="E35" s="59">
        <f>+E34+E28+E25+E17+E14</f>
        <v>40</v>
      </c>
      <c r="F35" s="59">
        <f t="shared" ref="F35:T35" si="19">+F34+F28+F25+F17+F14</f>
        <v>3532</v>
      </c>
      <c r="G35" s="59">
        <f t="shared" si="19"/>
        <v>340</v>
      </c>
      <c r="H35" s="59">
        <f t="shared" si="19"/>
        <v>0</v>
      </c>
      <c r="I35" s="30">
        <f t="shared" si="8"/>
        <v>340</v>
      </c>
      <c r="J35" s="59">
        <f t="shared" si="19"/>
        <v>497</v>
      </c>
      <c r="K35" s="59">
        <f t="shared" si="19"/>
        <v>40</v>
      </c>
      <c r="L35" s="59">
        <f t="shared" si="19"/>
        <v>537</v>
      </c>
      <c r="M35" s="59">
        <f t="shared" si="19"/>
        <v>1955</v>
      </c>
      <c r="N35" s="59">
        <f t="shared" si="19"/>
        <v>0</v>
      </c>
      <c r="O35" s="30">
        <f t="shared" si="10"/>
        <v>1955</v>
      </c>
      <c r="P35" s="59">
        <f t="shared" si="19"/>
        <v>500</v>
      </c>
      <c r="Q35" s="59">
        <f t="shared" si="19"/>
        <v>0</v>
      </c>
      <c r="R35" s="30">
        <f t="shared" si="11"/>
        <v>500</v>
      </c>
      <c r="S35" s="59">
        <f t="shared" si="19"/>
        <v>200</v>
      </c>
      <c r="T35" s="59">
        <f t="shared" si="19"/>
        <v>0</v>
      </c>
      <c r="U35" s="30">
        <f t="shared" si="12"/>
        <v>200</v>
      </c>
    </row>
    <row r="36" spans="1:21" ht="9.75" customHeight="1">
      <c r="A36" s="7"/>
      <c r="B36" s="8"/>
      <c r="C36" s="8"/>
      <c r="D36" s="31"/>
      <c r="E36" s="31"/>
      <c r="F36" s="32"/>
      <c r="G36" s="31"/>
      <c r="H36" s="31"/>
      <c r="I36" s="32"/>
      <c r="J36" s="31"/>
      <c r="K36" s="31"/>
      <c r="L36" s="32"/>
      <c r="M36" s="31"/>
      <c r="N36" s="31"/>
      <c r="O36" s="30">
        <f t="shared" si="10"/>
        <v>0</v>
      </c>
      <c r="P36" s="31"/>
      <c r="Q36" s="31"/>
      <c r="R36" s="32"/>
      <c r="S36" s="31"/>
      <c r="T36" s="31"/>
      <c r="U36" s="32"/>
    </row>
    <row r="37" spans="1:21" ht="12" customHeight="1">
      <c r="A37" s="12" t="s">
        <v>111</v>
      </c>
      <c r="B37" s="1027" t="s">
        <v>110</v>
      </c>
      <c r="C37" s="1027"/>
      <c r="D37" s="33">
        <f t="shared" ref="D37" si="20">+G37+J37+M37+S37</f>
        <v>0</v>
      </c>
      <c r="E37" s="33">
        <f t="shared" ref="E37" si="21">+H37+K37+N37+T37</f>
        <v>0</v>
      </c>
      <c r="F37" s="33">
        <f t="shared" ref="F37" si="22">+I37+L37+O37+U37</f>
        <v>0</v>
      </c>
      <c r="G37" s="33"/>
      <c r="H37" s="33"/>
      <c r="I37" s="33">
        <f>+G37+H37</f>
        <v>0</v>
      </c>
      <c r="J37" s="33"/>
      <c r="K37" s="33"/>
      <c r="L37" s="33"/>
      <c r="M37" s="33"/>
      <c r="N37" s="33"/>
      <c r="O37" s="30">
        <f t="shared" si="10"/>
        <v>0</v>
      </c>
      <c r="P37" s="33"/>
      <c r="Q37" s="33"/>
      <c r="R37" s="33"/>
      <c r="S37" s="33"/>
      <c r="T37" s="33"/>
      <c r="U37" s="33"/>
    </row>
    <row r="38" spans="1:21" ht="12" customHeight="1">
      <c r="A38" s="3" t="s">
        <v>112</v>
      </c>
      <c r="B38" s="1024" t="s">
        <v>163</v>
      </c>
      <c r="C38" s="1024"/>
      <c r="D38" s="33">
        <f t="shared" ref="D38:D44" si="23">+G38+J38+M38+S38</f>
        <v>0</v>
      </c>
      <c r="E38" s="33">
        <f t="shared" ref="E38:E44" si="24">+H38+K38+N38+T38</f>
        <v>0</v>
      </c>
      <c r="F38" s="33">
        <f t="shared" ref="F38:F44" si="25">+I38+L38+O38+U38</f>
        <v>0</v>
      </c>
      <c r="G38" s="30"/>
      <c r="H38" s="30"/>
      <c r="I38" s="33">
        <f t="shared" ref="I38:I45" si="26">+G38+H38</f>
        <v>0</v>
      </c>
      <c r="J38" s="30"/>
      <c r="K38" s="30"/>
      <c r="L38" s="30"/>
      <c r="M38" s="30"/>
      <c r="N38" s="30"/>
      <c r="O38" s="30">
        <f t="shared" si="10"/>
        <v>0</v>
      </c>
      <c r="P38" s="30"/>
      <c r="Q38" s="30"/>
      <c r="R38" s="30"/>
      <c r="S38" s="30"/>
      <c r="T38" s="30"/>
      <c r="U38" s="30"/>
    </row>
    <row r="39" spans="1:21" s="43" customFormat="1" ht="12" customHeight="1">
      <c r="A39" s="39" t="s">
        <v>112</v>
      </c>
      <c r="B39" s="42"/>
      <c r="C39" s="45" t="s">
        <v>113</v>
      </c>
      <c r="D39" s="33">
        <f t="shared" si="23"/>
        <v>0</v>
      </c>
      <c r="E39" s="33">
        <f t="shared" si="24"/>
        <v>0</v>
      </c>
      <c r="F39" s="33">
        <f t="shared" si="25"/>
        <v>0</v>
      </c>
      <c r="G39" s="56"/>
      <c r="H39" s="56"/>
      <c r="I39" s="33">
        <f t="shared" si="26"/>
        <v>0</v>
      </c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  <row r="40" spans="1:21" ht="12" customHeight="1">
      <c r="A40" s="3" t="s">
        <v>115</v>
      </c>
      <c r="B40" s="1024" t="s">
        <v>114</v>
      </c>
      <c r="C40" s="1024"/>
      <c r="D40" s="33">
        <f t="shared" si="23"/>
        <v>197</v>
      </c>
      <c r="E40" s="33">
        <f t="shared" si="24"/>
        <v>0</v>
      </c>
      <c r="F40" s="33">
        <f t="shared" si="25"/>
        <v>197</v>
      </c>
      <c r="G40" s="30">
        <v>197</v>
      </c>
      <c r="H40" s="30"/>
      <c r="I40" s="33">
        <f t="shared" si="26"/>
        <v>197</v>
      </c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</row>
    <row r="41" spans="1:21" ht="12" customHeight="1">
      <c r="A41" s="3" t="s">
        <v>117</v>
      </c>
      <c r="B41" s="1024" t="s">
        <v>116</v>
      </c>
      <c r="C41" s="1024"/>
      <c r="D41" s="33">
        <f t="shared" si="23"/>
        <v>102</v>
      </c>
      <c r="E41" s="33">
        <f t="shared" si="24"/>
        <v>0</v>
      </c>
      <c r="F41" s="33">
        <f t="shared" si="25"/>
        <v>102</v>
      </c>
      <c r="G41" s="30">
        <v>102</v>
      </c>
      <c r="H41" s="30"/>
      <c r="I41" s="33">
        <f t="shared" si="26"/>
        <v>102</v>
      </c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</row>
    <row r="42" spans="1:21" ht="12" customHeight="1">
      <c r="A42" s="3" t="s">
        <v>119</v>
      </c>
      <c r="B42" s="1024" t="s">
        <v>118</v>
      </c>
      <c r="C42" s="1024"/>
      <c r="D42" s="33">
        <f t="shared" si="23"/>
        <v>81</v>
      </c>
      <c r="E42" s="33">
        <f t="shared" si="24"/>
        <v>0</v>
      </c>
      <c r="F42" s="33">
        <f t="shared" si="25"/>
        <v>81</v>
      </c>
      <c r="G42" s="30">
        <v>81</v>
      </c>
      <c r="H42" s="30"/>
      <c r="I42" s="33">
        <f t="shared" si="26"/>
        <v>81</v>
      </c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</row>
    <row r="43" spans="1:21" ht="12" customHeight="1">
      <c r="A43" s="3" t="s">
        <v>121</v>
      </c>
      <c r="B43" s="1024" t="s">
        <v>120</v>
      </c>
      <c r="C43" s="1024"/>
      <c r="D43" s="33">
        <f t="shared" si="23"/>
        <v>0</v>
      </c>
      <c r="E43" s="33">
        <f t="shared" si="24"/>
        <v>0</v>
      </c>
      <c r="F43" s="33">
        <f t="shared" si="25"/>
        <v>0</v>
      </c>
      <c r="G43" s="30"/>
      <c r="H43" s="30"/>
      <c r="I43" s="33">
        <f t="shared" si="26"/>
        <v>0</v>
      </c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21" ht="12" customHeight="1">
      <c r="A44" s="3" t="s">
        <v>123</v>
      </c>
      <c r="B44" s="1024" t="s">
        <v>122</v>
      </c>
      <c r="C44" s="1024"/>
      <c r="D44" s="33">
        <f t="shared" si="23"/>
        <v>0</v>
      </c>
      <c r="E44" s="33">
        <f t="shared" si="24"/>
        <v>0</v>
      </c>
      <c r="F44" s="33">
        <f t="shared" si="25"/>
        <v>0</v>
      </c>
      <c r="G44" s="30"/>
      <c r="H44" s="30"/>
      <c r="I44" s="33">
        <f t="shared" si="26"/>
        <v>0</v>
      </c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</row>
    <row r="45" spans="1:21" s="47" customFormat="1" ht="12" customHeight="1">
      <c r="A45" s="6" t="s">
        <v>124</v>
      </c>
      <c r="B45" s="1026" t="s">
        <v>162</v>
      </c>
      <c r="C45" s="1026"/>
      <c r="D45" s="59">
        <f>+D44+D43+D42+D41+D40+D38+D37</f>
        <v>380</v>
      </c>
      <c r="E45" s="59">
        <f>+E44+E43+E42+E41+E40+E38+E37</f>
        <v>0</v>
      </c>
      <c r="F45" s="59">
        <f>+F44+F43+F42+F41+F40+F38+F37</f>
        <v>380</v>
      </c>
      <c r="G45" s="59">
        <f>+G44+G43+G42+G41+G40+G38+G37</f>
        <v>380</v>
      </c>
      <c r="H45" s="59">
        <f t="shared" ref="H45:U45" si="27">+H44+H43+H42+H41+H40+H38+H37</f>
        <v>0</v>
      </c>
      <c r="I45" s="33">
        <f t="shared" si="26"/>
        <v>380</v>
      </c>
      <c r="J45" s="59">
        <f t="shared" si="27"/>
        <v>0</v>
      </c>
      <c r="K45" s="59">
        <f t="shared" si="27"/>
        <v>0</v>
      </c>
      <c r="L45" s="59">
        <f t="shared" si="27"/>
        <v>0</v>
      </c>
      <c r="M45" s="59">
        <f t="shared" si="27"/>
        <v>0</v>
      </c>
      <c r="N45" s="59">
        <f t="shared" si="27"/>
        <v>0</v>
      </c>
      <c r="O45" s="59">
        <f t="shared" si="27"/>
        <v>0</v>
      </c>
      <c r="P45" s="59">
        <f t="shared" si="27"/>
        <v>0</v>
      </c>
      <c r="Q45" s="59">
        <f t="shared" si="27"/>
        <v>0</v>
      </c>
      <c r="R45" s="59">
        <f t="shared" si="27"/>
        <v>0</v>
      </c>
      <c r="S45" s="59">
        <f t="shared" si="27"/>
        <v>0</v>
      </c>
      <c r="T45" s="59">
        <f t="shared" si="27"/>
        <v>0</v>
      </c>
      <c r="U45" s="59">
        <f t="shared" si="27"/>
        <v>0</v>
      </c>
    </row>
    <row r="46" spans="1:21" ht="9" customHeight="1">
      <c r="A46" s="7"/>
      <c r="B46" s="8"/>
      <c r="C46" s="8"/>
      <c r="D46" s="31"/>
      <c r="E46" s="31"/>
      <c r="F46" s="32"/>
      <c r="G46" s="31"/>
      <c r="H46" s="31"/>
      <c r="I46" s="32"/>
      <c r="J46" s="31"/>
      <c r="K46" s="31"/>
      <c r="L46" s="32"/>
      <c r="M46" s="31"/>
      <c r="N46" s="31"/>
      <c r="O46" s="32"/>
      <c r="P46" s="31"/>
      <c r="Q46" s="31"/>
      <c r="R46" s="32"/>
      <c r="S46" s="31"/>
      <c r="T46" s="31"/>
      <c r="U46" s="32"/>
    </row>
    <row r="47" spans="1:21" ht="12" hidden="1" customHeight="1">
      <c r="A47" s="3" t="s">
        <v>126</v>
      </c>
      <c r="B47" s="1024" t="s">
        <v>125</v>
      </c>
      <c r="C47" s="1024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</row>
    <row r="48" spans="1:21" ht="12" hidden="1" customHeight="1">
      <c r="A48" s="3" t="s">
        <v>128</v>
      </c>
      <c r="B48" s="1024" t="s">
        <v>127</v>
      </c>
      <c r="C48" s="1024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</row>
    <row r="49" spans="1:21" ht="12" hidden="1" customHeight="1">
      <c r="A49" s="3" t="s">
        <v>130</v>
      </c>
      <c r="B49" s="1024" t="s">
        <v>129</v>
      </c>
      <c r="C49" s="1024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</row>
    <row r="50" spans="1:21" ht="12" hidden="1" customHeight="1">
      <c r="A50" s="3" t="s">
        <v>132</v>
      </c>
      <c r="B50" s="1024" t="s">
        <v>131</v>
      </c>
      <c r="C50" s="1024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</row>
    <row r="51" spans="1:21" s="47" customFormat="1" ht="12" customHeight="1">
      <c r="A51" s="6" t="s">
        <v>133</v>
      </c>
      <c r="B51" s="1026" t="s">
        <v>161</v>
      </c>
      <c r="C51" s="1026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</row>
    <row r="52" spans="1:21" ht="7.5" customHeight="1">
      <c r="A52" s="7"/>
      <c r="B52" s="8"/>
      <c r="C52" s="8"/>
      <c r="D52" s="31"/>
      <c r="E52" s="31"/>
      <c r="F52" s="32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1:21" ht="12" hidden="1" customHeight="1">
      <c r="A53" s="196" t="s">
        <v>393</v>
      </c>
      <c r="B53" s="1027" t="s">
        <v>394</v>
      </c>
      <c r="C53" s="1027"/>
      <c r="D53" s="197"/>
      <c r="E53" s="197"/>
      <c r="F53" s="198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</row>
    <row r="54" spans="1:21" ht="12" hidden="1" customHeight="1">
      <c r="A54" s="196" t="s">
        <v>409</v>
      </c>
      <c r="B54" s="1032" t="s">
        <v>410</v>
      </c>
      <c r="C54" s="1033"/>
      <c r="D54" s="197"/>
      <c r="E54" s="197"/>
      <c r="F54" s="198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</row>
    <row r="55" spans="1:21" ht="12" hidden="1" customHeight="1">
      <c r="A55" s="12" t="s">
        <v>134</v>
      </c>
      <c r="B55" s="1027" t="s">
        <v>160</v>
      </c>
      <c r="C55" s="1027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</row>
    <row r="56" spans="1:21" s="47" customFormat="1" ht="12" customHeight="1">
      <c r="A56" s="15" t="s">
        <v>135</v>
      </c>
      <c r="B56" s="1030" t="s">
        <v>159</v>
      </c>
      <c r="C56" s="1030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</row>
    <row r="57" spans="1:21" ht="12" customHeight="1">
      <c r="A57" s="7"/>
      <c r="B57" s="16"/>
      <c r="C57" s="16"/>
      <c r="D57" s="31"/>
      <c r="E57" s="31"/>
      <c r="F57" s="32"/>
      <c r="G57" s="31"/>
      <c r="H57" s="31"/>
      <c r="I57" s="32"/>
      <c r="J57" s="31"/>
      <c r="K57" s="31"/>
      <c r="L57" s="32"/>
      <c r="M57" s="31"/>
      <c r="N57" s="31"/>
      <c r="O57" s="32"/>
      <c r="P57" s="31"/>
      <c r="Q57" s="31"/>
      <c r="R57" s="32"/>
      <c r="S57" s="31"/>
      <c r="T57" s="31"/>
      <c r="U57" s="32"/>
    </row>
    <row r="58" spans="1:21" s="47" customFormat="1" ht="12" customHeight="1">
      <c r="A58" s="17" t="s">
        <v>136</v>
      </c>
      <c r="B58" s="1039" t="s">
        <v>158</v>
      </c>
      <c r="C58" s="1039"/>
      <c r="D58" s="58">
        <f t="shared" ref="D58:U58" si="28">+D56+D51+D45+D35+D9+D7</f>
        <v>14926</v>
      </c>
      <c r="E58" s="58">
        <f t="shared" si="28"/>
        <v>48</v>
      </c>
      <c r="F58" s="58">
        <f t="shared" si="28"/>
        <v>14974</v>
      </c>
      <c r="G58" s="58">
        <f t="shared" si="28"/>
        <v>8607</v>
      </c>
      <c r="H58" s="58">
        <f t="shared" si="28"/>
        <v>8</v>
      </c>
      <c r="I58" s="58">
        <f t="shared" si="28"/>
        <v>8615</v>
      </c>
      <c r="J58" s="58">
        <f t="shared" si="28"/>
        <v>3664</v>
      </c>
      <c r="K58" s="58">
        <f t="shared" si="28"/>
        <v>40</v>
      </c>
      <c r="L58" s="58">
        <f t="shared" si="28"/>
        <v>3704</v>
      </c>
      <c r="M58" s="58">
        <f t="shared" si="28"/>
        <v>1955</v>
      </c>
      <c r="N58" s="58">
        <f t="shared" si="28"/>
        <v>0</v>
      </c>
      <c r="O58" s="58">
        <f t="shared" si="28"/>
        <v>1955</v>
      </c>
      <c r="P58" s="58">
        <f t="shared" si="28"/>
        <v>500</v>
      </c>
      <c r="Q58" s="58">
        <f t="shared" si="28"/>
        <v>0</v>
      </c>
      <c r="R58" s="58">
        <f t="shared" si="28"/>
        <v>500</v>
      </c>
      <c r="S58" s="58">
        <f t="shared" si="28"/>
        <v>200</v>
      </c>
      <c r="T58" s="58">
        <f t="shared" si="28"/>
        <v>0</v>
      </c>
      <c r="U58" s="58">
        <f t="shared" si="28"/>
        <v>200</v>
      </c>
    </row>
  </sheetData>
  <mergeCells count="61">
    <mergeCell ref="B54:C54"/>
    <mergeCell ref="B20:C20"/>
    <mergeCell ref="B21:C21"/>
    <mergeCell ref="S2:U2"/>
    <mergeCell ref="D2:F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3:C33"/>
    <mergeCell ref="B32:C32"/>
    <mergeCell ref="A2:A4"/>
    <mergeCell ref="B2:C4"/>
    <mergeCell ref="G2:I2"/>
    <mergeCell ref="J2:L2"/>
    <mergeCell ref="S3:U3"/>
    <mergeCell ref="P3:R3"/>
    <mergeCell ref="M3:O3"/>
    <mergeCell ref="M2:O2"/>
    <mergeCell ref="P2:R2"/>
    <mergeCell ref="S1:U1"/>
    <mergeCell ref="B5:C5"/>
    <mergeCell ref="B19:C19"/>
    <mergeCell ref="B6:C6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41:C41"/>
    <mergeCell ref="B45:C45"/>
    <mergeCell ref="B47:C47"/>
    <mergeCell ref="B34:C34"/>
    <mergeCell ref="B35:C35"/>
    <mergeCell ref="B55:C55"/>
    <mergeCell ref="B58:C58"/>
    <mergeCell ref="G3:I3"/>
    <mergeCell ref="J3:L3"/>
    <mergeCell ref="B38:C38"/>
    <mergeCell ref="B48:C48"/>
    <mergeCell ref="B49:C49"/>
    <mergeCell ref="B50:C50"/>
    <mergeCell ref="B56:C56"/>
    <mergeCell ref="B40:C40"/>
    <mergeCell ref="B37:C37"/>
    <mergeCell ref="B53:C53"/>
    <mergeCell ref="B42:C42"/>
    <mergeCell ref="B43:C43"/>
    <mergeCell ref="B44:C44"/>
    <mergeCell ref="B51:C51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73" fitToWidth="2" orientation="portrait" r:id="rId1"/>
  <headerFooter>
    <oddHeader>&amp;C&amp;"Times New Roman,Félkövér"&amp;12Martonvásár Város Önkormányzatának kiadásai 2015. 
Védőnői, iskola egészségügyi feladatok ellátása&amp;R&amp;"Times New Roman,Normál"&amp;10
 5/d. melléklet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0"/>
  <sheetViews>
    <sheetView workbookViewId="0">
      <selection activeCell="L5" sqref="L5"/>
    </sheetView>
  </sheetViews>
  <sheetFormatPr defaultRowHeight="12.75"/>
  <cols>
    <col min="1" max="1" width="7.5703125" style="487" customWidth="1"/>
    <col min="2" max="2" width="25.42578125" style="486" customWidth="1"/>
    <col min="3" max="3" width="7.42578125" style="486" customWidth="1"/>
    <col min="4" max="4" width="6.5703125" style="486" customWidth="1"/>
    <col min="5" max="5" width="7.7109375" style="486" customWidth="1"/>
    <col min="6" max="6" width="7.42578125" style="486" customWidth="1"/>
    <col min="7" max="7" width="6.5703125" style="486" customWidth="1"/>
    <col min="8" max="8" width="7.85546875" style="486" customWidth="1"/>
    <col min="9" max="9" width="7" style="486" customWidth="1"/>
    <col min="10" max="10" width="8.28515625" style="486" customWidth="1"/>
    <col min="11" max="11" width="7.7109375" style="486" customWidth="1"/>
    <col min="12" max="16384" width="9.140625" style="486"/>
  </cols>
  <sheetData>
    <row r="1" spans="1:21" ht="12" customHeight="1"/>
    <row r="2" spans="1:21" s="490" customFormat="1" ht="28.5" customHeight="1">
      <c r="A2" s="1053" t="s">
        <v>285</v>
      </c>
      <c r="B2" s="1054"/>
      <c r="C2" s="1049" t="s">
        <v>56</v>
      </c>
      <c r="D2" s="1049"/>
      <c r="E2" s="1049"/>
      <c r="F2" s="1049" t="s">
        <v>526</v>
      </c>
      <c r="G2" s="1049"/>
      <c r="H2" s="1049"/>
      <c r="I2" s="1050" t="s">
        <v>179</v>
      </c>
      <c r="J2" s="1051"/>
      <c r="K2" s="1052"/>
      <c r="L2" s="486"/>
      <c r="M2" s="486"/>
      <c r="N2" s="486"/>
      <c r="O2" s="486"/>
      <c r="P2" s="486"/>
      <c r="Q2" s="486"/>
      <c r="R2" s="486"/>
      <c r="S2" s="486"/>
      <c r="T2" s="486"/>
      <c r="U2" s="486"/>
    </row>
    <row r="3" spans="1:21" s="490" customFormat="1" ht="25.5">
      <c r="A3" s="1045" t="s">
        <v>524</v>
      </c>
      <c r="B3" s="1046"/>
      <c r="C3" s="640" t="s">
        <v>178</v>
      </c>
      <c r="D3" s="640" t="s">
        <v>691</v>
      </c>
      <c r="E3" s="641" t="s">
        <v>1012</v>
      </c>
      <c r="F3" s="640" t="s">
        <v>178</v>
      </c>
      <c r="G3" s="640" t="s">
        <v>691</v>
      </c>
      <c r="H3" s="641" t="s">
        <v>1012</v>
      </c>
      <c r="I3" s="640" t="s">
        <v>178</v>
      </c>
      <c r="J3" s="640" t="s">
        <v>691</v>
      </c>
      <c r="K3" s="641" t="s">
        <v>1012</v>
      </c>
      <c r="L3" s="486"/>
      <c r="M3" s="486"/>
      <c r="N3" s="486"/>
      <c r="O3" s="486"/>
      <c r="P3" s="486"/>
      <c r="Q3" s="486"/>
      <c r="R3" s="486"/>
      <c r="S3" s="486"/>
      <c r="T3" s="486"/>
      <c r="U3" s="486"/>
    </row>
    <row r="4" spans="1:21" s="490" customFormat="1" ht="25.5">
      <c r="A4" s="488" t="s">
        <v>527</v>
      </c>
      <c r="B4" s="489" t="s">
        <v>528</v>
      </c>
      <c r="C4" s="500"/>
      <c r="D4" s="500"/>
      <c r="E4" s="500">
        <f>+C4+D4</f>
        <v>0</v>
      </c>
      <c r="F4" s="500">
        <v>779</v>
      </c>
      <c r="G4" s="500"/>
      <c r="H4" s="500">
        <f>+F4+G4</f>
        <v>779</v>
      </c>
      <c r="I4" s="503">
        <f>+C4+F4</f>
        <v>779</v>
      </c>
      <c r="J4" s="503"/>
      <c r="K4" s="503">
        <f>+I4+J4</f>
        <v>779</v>
      </c>
    </row>
    <row r="5" spans="1:21" s="490" customFormat="1" ht="25.5">
      <c r="A5" s="488" t="s">
        <v>529</v>
      </c>
      <c r="B5" s="489" t="s">
        <v>530</v>
      </c>
      <c r="C5" s="500"/>
      <c r="D5" s="500"/>
      <c r="E5" s="500">
        <f t="shared" ref="E5:E9" si="0">+C5+D5</f>
        <v>0</v>
      </c>
      <c r="F5" s="500">
        <v>0</v>
      </c>
      <c r="G5" s="500"/>
      <c r="H5" s="500">
        <f t="shared" ref="H5:H9" si="1">+F5+G5</f>
        <v>0</v>
      </c>
      <c r="I5" s="503">
        <f t="shared" ref="I5:I9" si="2">+C5+F5</f>
        <v>0</v>
      </c>
      <c r="J5" s="503"/>
      <c r="K5" s="503">
        <f t="shared" ref="K5:K9" si="3">+I5+J5</f>
        <v>0</v>
      </c>
    </row>
    <row r="6" spans="1:21" s="490" customFormat="1" ht="25.5">
      <c r="A6" s="488" t="s">
        <v>531</v>
      </c>
      <c r="B6" s="489" t="s">
        <v>532</v>
      </c>
      <c r="C6" s="500"/>
      <c r="D6" s="500"/>
      <c r="E6" s="500">
        <f t="shared" si="0"/>
        <v>0</v>
      </c>
      <c r="F6" s="500">
        <v>2432</v>
      </c>
      <c r="G6" s="500"/>
      <c r="H6" s="500">
        <f t="shared" si="1"/>
        <v>2432</v>
      </c>
      <c r="I6" s="503">
        <f t="shared" si="2"/>
        <v>2432</v>
      </c>
      <c r="J6" s="503"/>
      <c r="K6" s="503">
        <f t="shared" si="3"/>
        <v>2432</v>
      </c>
    </row>
    <row r="7" spans="1:21" s="490" customFormat="1" ht="25.5">
      <c r="A7" s="488" t="s">
        <v>533</v>
      </c>
      <c r="B7" s="489" t="s">
        <v>534</v>
      </c>
      <c r="C7" s="500"/>
      <c r="D7" s="500"/>
      <c r="E7" s="500">
        <f t="shared" si="0"/>
        <v>0</v>
      </c>
      <c r="F7" s="500">
        <v>692</v>
      </c>
      <c r="G7" s="500"/>
      <c r="H7" s="500">
        <f t="shared" si="1"/>
        <v>692</v>
      </c>
      <c r="I7" s="503">
        <f t="shared" si="2"/>
        <v>692</v>
      </c>
      <c r="J7" s="503"/>
      <c r="K7" s="503">
        <f t="shared" si="3"/>
        <v>692</v>
      </c>
    </row>
    <row r="8" spans="1:21">
      <c r="A8" s="488" t="s">
        <v>535</v>
      </c>
      <c r="B8" s="489" t="s">
        <v>536</v>
      </c>
      <c r="C8" s="500">
        <v>1500</v>
      </c>
      <c r="D8" s="500"/>
      <c r="E8" s="500">
        <f t="shared" si="0"/>
        <v>1500</v>
      </c>
      <c r="F8" s="500"/>
      <c r="G8" s="500"/>
      <c r="H8" s="500">
        <f t="shared" si="1"/>
        <v>0</v>
      </c>
      <c r="I8" s="503">
        <f t="shared" si="2"/>
        <v>1500</v>
      </c>
      <c r="J8" s="503"/>
      <c r="K8" s="503">
        <f t="shared" si="3"/>
        <v>1500</v>
      </c>
      <c r="L8" s="490"/>
      <c r="M8" s="490"/>
      <c r="N8" s="490"/>
      <c r="O8" s="490"/>
      <c r="P8" s="490"/>
      <c r="Q8" s="490"/>
      <c r="R8" s="490"/>
      <c r="S8" s="490"/>
      <c r="T8" s="490"/>
      <c r="U8" s="490"/>
    </row>
    <row r="9" spans="1:21" ht="25.5">
      <c r="A9" s="488" t="s">
        <v>537</v>
      </c>
      <c r="B9" s="489" t="s">
        <v>538</v>
      </c>
      <c r="C9" s="500"/>
      <c r="D9" s="500"/>
      <c r="E9" s="500">
        <f t="shared" si="0"/>
        <v>0</v>
      </c>
      <c r="F9" s="500">
        <f>1410+16608</f>
        <v>18018</v>
      </c>
      <c r="G9" s="500"/>
      <c r="H9" s="500">
        <f t="shared" si="1"/>
        <v>18018</v>
      </c>
      <c r="I9" s="503">
        <f t="shared" si="2"/>
        <v>18018</v>
      </c>
      <c r="J9" s="503"/>
      <c r="K9" s="503">
        <f t="shared" si="3"/>
        <v>18018</v>
      </c>
      <c r="L9" s="490"/>
      <c r="M9" s="490"/>
      <c r="N9" s="490"/>
      <c r="O9" s="490"/>
      <c r="P9" s="490"/>
      <c r="Q9" s="490"/>
      <c r="R9" s="490"/>
      <c r="S9" s="490"/>
      <c r="T9" s="490"/>
      <c r="U9" s="490"/>
    </row>
    <row r="10" spans="1:21" ht="19.5" customHeight="1">
      <c r="A10" s="1047" t="s">
        <v>179</v>
      </c>
      <c r="B10" s="1048"/>
      <c r="C10" s="504">
        <f>SUM(C4:C9)</f>
        <v>1500</v>
      </c>
      <c r="D10" s="504">
        <f t="shared" ref="D10:K10" si="4">SUM(D4:D9)</f>
        <v>0</v>
      </c>
      <c r="E10" s="504">
        <f t="shared" si="4"/>
        <v>1500</v>
      </c>
      <c r="F10" s="504">
        <f t="shared" si="4"/>
        <v>21921</v>
      </c>
      <c r="G10" s="504">
        <f t="shared" si="4"/>
        <v>0</v>
      </c>
      <c r="H10" s="504">
        <f t="shared" si="4"/>
        <v>21921</v>
      </c>
      <c r="I10" s="504">
        <f t="shared" si="4"/>
        <v>23421</v>
      </c>
      <c r="J10" s="504">
        <f t="shared" si="4"/>
        <v>0</v>
      </c>
      <c r="K10" s="504">
        <f t="shared" si="4"/>
        <v>23421</v>
      </c>
    </row>
  </sheetData>
  <mergeCells count="6">
    <mergeCell ref="A3:B3"/>
    <mergeCell ref="A10:B10"/>
    <mergeCell ref="F2:H2"/>
    <mergeCell ref="I2:K2"/>
    <mergeCell ref="C2:E2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&amp;C&amp;"Times New Roman,Félkövér"&amp;12Martonvásár Város Önkormányzatának kiadásai 2015. 
Szociális feladatok ellátása&amp;R&amp;"Times New Roman,Normál"&amp;10
 5/e. 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workbookViewId="0">
      <selection activeCell="O8" sqref="O8"/>
    </sheetView>
  </sheetViews>
  <sheetFormatPr defaultRowHeight="12.75"/>
  <cols>
    <col min="1" max="1" width="7.5703125" style="487" customWidth="1"/>
    <col min="2" max="2" width="29" style="486" customWidth="1"/>
    <col min="3" max="3" width="7.42578125" style="486" customWidth="1"/>
    <col min="4" max="4" width="6.5703125" style="486" customWidth="1"/>
    <col min="5" max="5" width="7.42578125" style="486" bestFit="1" customWidth="1"/>
    <col min="6" max="6" width="7.140625" style="486" customWidth="1"/>
    <col min="7" max="7" width="5.85546875" style="486" customWidth="1"/>
    <col min="8" max="11" width="7.42578125" style="486" customWidth="1"/>
    <col min="12" max="12" width="7.140625" style="486" customWidth="1"/>
    <col min="13" max="13" width="8.140625" style="486" customWidth="1"/>
    <col min="14" max="14" width="7.85546875" style="486" customWidth="1"/>
    <col min="15" max="16384" width="9.140625" style="486"/>
  </cols>
  <sheetData>
    <row r="1" spans="1:14">
      <c r="A1" s="1063"/>
      <c r="B1" s="1064" t="s">
        <v>525</v>
      </c>
      <c r="C1" s="1065" t="s">
        <v>102</v>
      </c>
      <c r="D1" s="1065"/>
      <c r="E1" s="1065"/>
      <c r="F1" s="1065" t="s">
        <v>108</v>
      </c>
      <c r="G1" s="1065"/>
      <c r="H1" s="1065"/>
      <c r="I1" s="1065" t="s">
        <v>135</v>
      </c>
      <c r="J1" s="1065"/>
      <c r="K1" s="1065"/>
      <c r="L1" s="1055" t="s">
        <v>179</v>
      </c>
      <c r="M1" s="1056"/>
      <c r="N1" s="1057"/>
    </row>
    <row r="2" spans="1:14" ht="29.25" customHeight="1">
      <c r="A2" s="1063"/>
      <c r="B2" s="1064"/>
      <c r="C2" s="1049" t="s">
        <v>687</v>
      </c>
      <c r="D2" s="1049"/>
      <c r="E2" s="1049"/>
      <c r="F2" s="1049" t="s">
        <v>519</v>
      </c>
      <c r="G2" s="1049"/>
      <c r="H2" s="1049"/>
      <c r="I2" s="1049" t="s">
        <v>581</v>
      </c>
      <c r="J2" s="1049"/>
      <c r="K2" s="1049"/>
      <c r="L2" s="1058"/>
      <c r="M2" s="1059"/>
      <c r="N2" s="1060"/>
    </row>
    <row r="3" spans="1:14" ht="26.25" customHeight="1">
      <c r="A3" s="491" t="s">
        <v>524</v>
      </c>
      <c r="B3" s="492" t="s">
        <v>285</v>
      </c>
      <c r="C3" s="640" t="s">
        <v>178</v>
      </c>
      <c r="D3" s="640" t="s">
        <v>691</v>
      </c>
      <c r="E3" s="641" t="s">
        <v>1012</v>
      </c>
      <c r="F3" s="640" t="s">
        <v>178</v>
      </c>
      <c r="G3" s="640" t="s">
        <v>691</v>
      </c>
      <c r="H3" s="641" t="s">
        <v>1012</v>
      </c>
      <c r="I3" s="641" t="s">
        <v>178</v>
      </c>
      <c r="J3" s="641" t="s">
        <v>691</v>
      </c>
      <c r="K3" s="641" t="s">
        <v>1012</v>
      </c>
      <c r="L3" s="640" t="s">
        <v>178</v>
      </c>
      <c r="M3" s="640" t="s">
        <v>691</v>
      </c>
      <c r="N3" s="641" t="s">
        <v>1012</v>
      </c>
    </row>
    <row r="4" spans="1:14" s="490" customFormat="1" ht="15" customHeight="1">
      <c r="A4" s="488" t="s">
        <v>521</v>
      </c>
      <c r="B4" s="489" t="s">
        <v>522</v>
      </c>
      <c r="C4" s="500"/>
      <c r="D4" s="500"/>
      <c r="E4" s="500">
        <f>+C4+D4</f>
        <v>0</v>
      </c>
      <c r="F4" s="500">
        <v>2500</v>
      </c>
      <c r="G4" s="500">
        <f>100+300+200+2000</f>
        <v>2600</v>
      </c>
      <c r="H4" s="500">
        <f>+F4+G4</f>
        <v>5100</v>
      </c>
      <c r="I4" s="500"/>
      <c r="J4" s="500"/>
      <c r="K4" s="500">
        <f>+I4+J4</f>
        <v>0</v>
      </c>
      <c r="L4" s="500">
        <f>+C4+F4+I4</f>
        <v>2500</v>
      </c>
      <c r="M4" s="500">
        <f>+D4+G4+J4</f>
        <v>2600</v>
      </c>
      <c r="N4" s="500">
        <f>+L4+M4</f>
        <v>5100</v>
      </c>
    </row>
    <row r="5" spans="1:14" s="490" customFormat="1" ht="26.25" customHeight="1">
      <c r="A5" s="488" t="s">
        <v>521</v>
      </c>
      <c r="B5" s="489" t="s">
        <v>545</v>
      </c>
      <c r="C5" s="500"/>
      <c r="D5" s="500"/>
      <c r="E5" s="500">
        <f t="shared" ref="E5:E25" si="0">+C5+D5</f>
        <v>0</v>
      </c>
      <c r="F5" s="500">
        <v>600</v>
      </c>
      <c r="G5" s="500"/>
      <c r="H5" s="500">
        <f t="shared" ref="H5:H25" si="1">+F5+G5</f>
        <v>600</v>
      </c>
      <c r="I5" s="500"/>
      <c r="J5" s="500"/>
      <c r="K5" s="500">
        <f t="shared" ref="K5:K25" si="2">+I5+J5</f>
        <v>0</v>
      </c>
      <c r="L5" s="500">
        <f t="shared" ref="L5:L25" si="3">+C5+F5+I5</f>
        <v>600</v>
      </c>
      <c r="M5" s="500">
        <f t="shared" ref="M5:M25" si="4">+D5+G5+J5</f>
        <v>0</v>
      </c>
      <c r="N5" s="500">
        <f t="shared" ref="N5:N25" si="5">+L5+M5</f>
        <v>600</v>
      </c>
    </row>
    <row r="6" spans="1:14" s="490" customFormat="1" ht="15" customHeight="1">
      <c r="A6" s="488" t="s">
        <v>523</v>
      </c>
      <c r="B6" s="489" t="s">
        <v>509</v>
      </c>
      <c r="C6" s="500"/>
      <c r="D6" s="500"/>
      <c r="E6" s="500">
        <f t="shared" si="0"/>
        <v>0</v>
      </c>
      <c r="F6" s="500">
        <v>5500</v>
      </c>
      <c r="G6" s="500">
        <v>3000</v>
      </c>
      <c r="H6" s="500">
        <f t="shared" si="1"/>
        <v>8500</v>
      </c>
      <c r="I6" s="500"/>
      <c r="J6" s="500"/>
      <c r="K6" s="500">
        <f t="shared" si="2"/>
        <v>0</v>
      </c>
      <c r="L6" s="500">
        <f t="shared" si="3"/>
        <v>5500</v>
      </c>
      <c r="M6" s="500">
        <f t="shared" si="4"/>
        <v>3000</v>
      </c>
      <c r="N6" s="500">
        <f t="shared" si="5"/>
        <v>8500</v>
      </c>
    </row>
    <row r="7" spans="1:14" s="490" customFormat="1" ht="15" customHeight="1">
      <c r="A7" s="488" t="s">
        <v>510</v>
      </c>
      <c r="B7" s="489" t="s">
        <v>676</v>
      </c>
      <c r="C7" s="500">
        <v>750</v>
      </c>
      <c r="D7" s="500"/>
      <c r="E7" s="500">
        <f t="shared" si="0"/>
        <v>750</v>
      </c>
      <c r="F7" s="500"/>
      <c r="G7" s="500"/>
      <c r="H7" s="500">
        <f t="shared" si="1"/>
        <v>0</v>
      </c>
      <c r="I7" s="500"/>
      <c r="J7" s="500"/>
      <c r="K7" s="500">
        <f t="shared" si="2"/>
        <v>0</v>
      </c>
      <c r="L7" s="500">
        <f t="shared" si="3"/>
        <v>750</v>
      </c>
      <c r="M7" s="500">
        <f t="shared" si="4"/>
        <v>0</v>
      </c>
      <c r="N7" s="500">
        <f t="shared" si="5"/>
        <v>750</v>
      </c>
    </row>
    <row r="8" spans="1:14" s="490" customFormat="1" ht="15" customHeight="1">
      <c r="A8" s="488" t="s">
        <v>510</v>
      </c>
      <c r="B8" s="489" t="s">
        <v>539</v>
      </c>
      <c r="C8" s="500">
        <f>10268+215253+8550</f>
        <v>234071</v>
      </c>
      <c r="D8" s="500">
        <f>2095+1101+1509</f>
        <v>4705</v>
      </c>
      <c r="E8" s="500">
        <f t="shared" si="0"/>
        <v>238776</v>
      </c>
      <c r="F8" s="500"/>
      <c r="G8" s="500"/>
      <c r="H8" s="500">
        <f t="shared" si="1"/>
        <v>0</v>
      </c>
      <c r="I8" s="500"/>
      <c r="J8" s="500"/>
      <c r="K8" s="500">
        <f t="shared" si="2"/>
        <v>0</v>
      </c>
      <c r="L8" s="500">
        <f t="shared" si="3"/>
        <v>234071</v>
      </c>
      <c r="M8" s="500">
        <f t="shared" si="4"/>
        <v>4705</v>
      </c>
      <c r="N8" s="500">
        <f t="shared" si="5"/>
        <v>238776</v>
      </c>
    </row>
    <row r="9" spans="1:14" s="490" customFormat="1" ht="15" customHeight="1">
      <c r="A9" s="488" t="s">
        <v>510</v>
      </c>
      <c r="B9" s="489" t="s">
        <v>747</v>
      </c>
      <c r="C9" s="500"/>
      <c r="D9" s="500">
        <v>11</v>
      </c>
      <c r="E9" s="500">
        <f t="shared" si="0"/>
        <v>11</v>
      </c>
      <c r="F9" s="500"/>
      <c r="G9" s="500"/>
      <c r="H9" s="500"/>
      <c r="I9" s="500"/>
      <c r="J9" s="500"/>
      <c r="K9" s="500"/>
      <c r="L9" s="500">
        <f t="shared" si="3"/>
        <v>0</v>
      </c>
      <c r="M9" s="500">
        <f t="shared" si="4"/>
        <v>11</v>
      </c>
      <c r="N9" s="500">
        <f t="shared" si="5"/>
        <v>11</v>
      </c>
    </row>
    <row r="10" spans="1:14" s="490" customFormat="1" ht="15" customHeight="1">
      <c r="A10" s="488" t="s">
        <v>511</v>
      </c>
      <c r="B10" s="489" t="s">
        <v>549</v>
      </c>
      <c r="C10" s="500"/>
      <c r="D10" s="500"/>
      <c r="E10" s="500">
        <f t="shared" si="0"/>
        <v>0</v>
      </c>
      <c r="F10" s="500">
        <v>3500</v>
      </c>
      <c r="G10" s="500"/>
      <c r="H10" s="500">
        <f t="shared" si="1"/>
        <v>3500</v>
      </c>
      <c r="I10" s="500"/>
      <c r="J10" s="500"/>
      <c r="K10" s="500">
        <f t="shared" si="2"/>
        <v>0</v>
      </c>
      <c r="L10" s="500">
        <f t="shared" si="3"/>
        <v>3500</v>
      </c>
      <c r="M10" s="500">
        <f t="shared" si="4"/>
        <v>0</v>
      </c>
      <c r="N10" s="500">
        <f t="shared" si="5"/>
        <v>3500</v>
      </c>
    </row>
    <row r="11" spans="1:14" s="490" customFormat="1" ht="26.25" customHeight="1">
      <c r="A11" s="488" t="s">
        <v>510</v>
      </c>
      <c r="B11" s="489" t="s">
        <v>749</v>
      </c>
      <c r="C11" s="500"/>
      <c r="D11" s="500"/>
      <c r="E11" s="500"/>
      <c r="F11" s="500"/>
      <c r="G11" s="500"/>
      <c r="H11" s="500"/>
      <c r="I11" s="500"/>
      <c r="J11" s="500">
        <v>14530</v>
      </c>
      <c r="K11" s="500">
        <f t="shared" si="2"/>
        <v>14530</v>
      </c>
      <c r="L11" s="500">
        <f t="shared" si="3"/>
        <v>0</v>
      </c>
      <c r="M11" s="500">
        <f t="shared" si="4"/>
        <v>14530</v>
      </c>
      <c r="N11" s="500">
        <f t="shared" si="5"/>
        <v>14530</v>
      </c>
    </row>
    <row r="12" spans="1:14" s="490" customFormat="1" ht="25.5">
      <c r="A12" s="488" t="s">
        <v>510</v>
      </c>
      <c r="B12" s="489" t="s">
        <v>750</v>
      </c>
      <c r="C12" s="500"/>
      <c r="D12" s="500"/>
      <c r="E12" s="500"/>
      <c r="F12" s="500"/>
      <c r="G12" s="500"/>
      <c r="H12" s="500"/>
      <c r="I12" s="500"/>
      <c r="J12" s="500">
        <v>5570</v>
      </c>
      <c r="K12" s="500">
        <f t="shared" si="2"/>
        <v>5570</v>
      </c>
      <c r="L12" s="500">
        <f t="shared" si="3"/>
        <v>0</v>
      </c>
      <c r="M12" s="500">
        <f t="shared" si="4"/>
        <v>5570</v>
      </c>
      <c r="N12" s="500">
        <f t="shared" si="5"/>
        <v>5570</v>
      </c>
    </row>
    <row r="13" spans="1:14" s="490" customFormat="1" ht="35.25" customHeight="1">
      <c r="A13" s="488"/>
      <c r="B13" s="489" t="s">
        <v>675</v>
      </c>
      <c r="C13" s="500"/>
      <c r="D13" s="500"/>
      <c r="E13" s="500">
        <f t="shared" si="0"/>
        <v>0</v>
      </c>
      <c r="F13" s="500">
        <f>SUM(F14:F25)</f>
        <v>114100</v>
      </c>
      <c r="G13" s="500">
        <f>SUM(G14:G25)</f>
        <v>193</v>
      </c>
      <c r="H13" s="500">
        <f t="shared" si="1"/>
        <v>114293</v>
      </c>
      <c r="I13" s="500"/>
      <c r="J13" s="500"/>
      <c r="K13" s="500">
        <f t="shared" si="2"/>
        <v>0</v>
      </c>
      <c r="L13" s="500">
        <f t="shared" si="3"/>
        <v>114100</v>
      </c>
      <c r="M13" s="500">
        <f t="shared" si="4"/>
        <v>193</v>
      </c>
      <c r="N13" s="500">
        <f t="shared" si="5"/>
        <v>114293</v>
      </c>
    </row>
    <row r="14" spans="1:14" s="682" customFormat="1" ht="15" customHeight="1">
      <c r="A14" s="681"/>
      <c r="B14" s="546" t="s">
        <v>520</v>
      </c>
      <c r="C14" s="547"/>
      <c r="D14" s="548"/>
      <c r="E14" s="548">
        <f t="shared" si="0"/>
        <v>0</v>
      </c>
      <c r="F14" s="548">
        <f>1381+2560+4497</f>
        <v>8438</v>
      </c>
      <c r="G14" s="548"/>
      <c r="H14" s="548">
        <f t="shared" si="1"/>
        <v>8438</v>
      </c>
      <c r="I14" s="548"/>
      <c r="J14" s="548"/>
      <c r="K14" s="548">
        <f t="shared" si="2"/>
        <v>0</v>
      </c>
      <c r="L14" s="548">
        <f t="shared" si="3"/>
        <v>8438</v>
      </c>
      <c r="M14" s="548">
        <f t="shared" si="4"/>
        <v>0</v>
      </c>
      <c r="N14" s="548">
        <f t="shared" si="5"/>
        <v>8438</v>
      </c>
    </row>
    <row r="15" spans="1:14" s="682" customFormat="1" ht="15" customHeight="1">
      <c r="A15" s="681"/>
      <c r="B15" s="546" t="s">
        <v>473</v>
      </c>
      <c r="C15" s="547"/>
      <c r="D15" s="548"/>
      <c r="E15" s="548">
        <f t="shared" si="0"/>
        <v>0</v>
      </c>
      <c r="F15" s="548">
        <v>4498</v>
      </c>
      <c r="G15" s="548"/>
      <c r="H15" s="548">
        <f t="shared" si="1"/>
        <v>4498</v>
      </c>
      <c r="I15" s="548"/>
      <c r="J15" s="548"/>
      <c r="K15" s="548">
        <f t="shared" si="2"/>
        <v>0</v>
      </c>
      <c r="L15" s="548">
        <f t="shared" si="3"/>
        <v>4498</v>
      </c>
      <c r="M15" s="548">
        <f t="shared" si="4"/>
        <v>0</v>
      </c>
      <c r="N15" s="548">
        <f t="shared" si="5"/>
        <v>4498</v>
      </c>
    </row>
    <row r="16" spans="1:14" s="682" customFormat="1" ht="15" customHeight="1">
      <c r="A16" s="681"/>
      <c r="B16" s="546" t="s">
        <v>512</v>
      </c>
      <c r="C16" s="547"/>
      <c r="D16" s="548"/>
      <c r="E16" s="548">
        <f t="shared" si="0"/>
        <v>0</v>
      </c>
      <c r="F16" s="548">
        <v>6248</v>
      </c>
      <c r="G16" s="548"/>
      <c r="H16" s="548">
        <f t="shared" si="1"/>
        <v>6248</v>
      </c>
      <c r="I16" s="548"/>
      <c r="J16" s="548"/>
      <c r="K16" s="548">
        <f t="shared" si="2"/>
        <v>0</v>
      </c>
      <c r="L16" s="548">
        <f t="shared" si="3"/>
        <v>6248</v>
      </c>
      <c r="M16" s="548">
        <f t="shared" si="4"/>
        <v>0</v>
      </c>
      <c r="N16" s="548">
        <f t="shared" si="5"/>
        <v>6248</v>
      </c>
    </row>
    <row r="17" spans="1:14" s="682" customFormat="1" ht="15" customHeight="1">
      <c r="A17" s="681"/>
      <c r="B17" s="546" t="s">
        <v>513</v>
      </c>
      <c r="C17" s="547"/>
      <c r="D17" s="548"/>
      <c r="E17" s="548">
        <f t="shared" si="0"/>
        <v>0</v>
      </c>
      <c r="F17" s="548">
        <v>5100</v>
      </c>
      <c r="G17" s="548">
        <v>193</v>
      </c>
      <c r="H17" s="548">
        <f t="shared" si="1"/>
        <v>5293</v>
      </c>
      <c r="I17" s="548"/>
      <c r="J17" s="548"/>
      <c r="K17" s="548">
        <f t="shared" si="2"/>
        <v>0</v>
      </c>
      <c r="L17" s="548">
        <f t="shared" si="3"/>
        <v>5100</v>
      </c>
      <c r="M17" s="548">
        <f t="shared" si="4"/>
        <v>193</v>
      </c>
      <c r="N17" s="548">
        <f t="shared" si="5"/>
        <v>5293</v>
      </c>
    </row>
    <row r="18" spans="1:14" s="682" customFormat="1" ht="15" customHeight="1">
      <c r="A18" s="681"/>
      <c r="B18" s="546" t="s">
        <v>514</v>
      </c>
      <c r="C18" s="547"/>
      <c r="D18" s="548"/>
      <c r="E18" s="548">
        <f t="shared" si="0"/>
        <v>0</v>
      </c>
      <c r="F18" s="548">
        <v>6833</v>
      </c>
      <c r="G18" s="548"/>
      <c r="H18" s="548">
        <f t="shared" si="1"/>
        <v>6833</v>
      </c>
      <c r="I18" s="548"/>
      <c r="J18" s="548"/>
      <c r="K18" s="548">
        <f t="shared" si="2"/>
        <v>0</v>
      </c>
      <c r="L18" s="548">
        <f t="shared" si="3"/>
        <v>6833</v>
      </c>
      <c r="M18" s="548">
        <f t="shared" si="4"/>
        <v>0</v>
      </c>
      <c r="N18" s="548">
        <f t="shared" si="5"/>
        <v>6833</v>
      </c>
    </row>
    <row r="19" spans="1:14" s="682" customFormat="1" ht="15" customHeight="1">
      <c r="A19" s="681"/>
      <c r="B19" s="546" t="s">
        <v>515</v>
      </c>
      <c r="C19" s="547"/>
      <c r="D19" s="548"/>
      <c r="E19" s="548">
        <f t="shared" si="0"/>
        <v>0</v>
      </c>
      <c r="F19" s="548">
        <v>12207</v>
      </c>
      <c r="G19" s="548"/>
      <c r="H19" s="548">
        <f t="shared" si="1"/>
        <v>12207</v>
      </c>
      <c r="I19" s="548"/>
      <c r="J19" s="548"/>
      <c r="K19" s="548">
        <f t="shared" si="2"/>
        <v>0</v>
      </c>
      <c r="L19" s="548">
        <f t="shared" si="3"/>
        <v>12207</v>
      </c>
      <c r="M19" s="548">
        <f t="shared" si="4"/>
        <v>0</v>
      </c>
      <c r="N19" s="548">
        <f t="shared" si="5"/>
        <v>12207</v>
      </c>
    </row>
    <row r="20" spans="1:14" s="682" customFormat="1" ht="15" customHeight="1">
      <c r="A20" s="681"/>
      <c r="B20" s="546" t="s">
        <v>516</v>
      </c>
      <c r="C20" s="547"/>
      <c r="D20" s="548"/>
      <c r="E20" s="548">
        <f t="shared" si="0"/>
        <v>0</v>
      </c>
      <c r="F20" s="548">
        <v>13918</v>
      </c>
      <c r="G20" s="548"/>
      <c r="H20" s="548">
        <f t="shared" si="1"/>
        <v>13918</v>
      </c>
      <c r="I20" s="548"/>
      <c r="J20" s="548"/>
      <c r="K20" s="548">
        <f t="shared" si="2"/>
        <v>0</v>
      </c>
      <c r="L20" s="548">
        <f t="shared" si="3"/>
        <v>13918</v>
      </c>
      <c r="M20" s="548">
        <f t="shared" si="4"/>
        <v>0</v>
      </c>
      <c r="N20" s="548">
        <f t="shared" si="5"/>
        <v>13918</v>
      </c>
    </row>
    <row r="21" spans="1:14" s="682" customFormat="1" ht="15" customHeight="1">
      <c r="A21" s="681"/>
      <c r="B21" s="546" t="s">
        <v>517</v>
      </c>
      <c r="C21" s="547"/>
      <c r="D21" s="548"/>
      <c r="E21" s="548">
        <f t="shared" si="0"/>
        <v>0</v>
      </c>
      <c r="F21" s="548">
        <v>1402</v>
      </c>
      <c r="G21" s="548"/>
      <c r="H21" s="548">
        <f t="shared" si="1"/>
        <v>1402</v>
      </c>
      <c r="I21" s="548"/>
      <c r="J21" s="548"/>
      <c r="K21" s="548">
        <f t="shared" si="2"/>
        <v>0</v>
      </c>
      <c r="L21" s="548">
        <f t="shared" si="3"/>
        <v>1402</v>
      </c>
      <c r="M21" s="548">
        <f t="shared" si="4"/>
        <v>0</v>
      </c>
      <c r="N21" s="548">
        <f t="shared" si="5"/>
        <v>1402</v>
      </c>
    </row>
    <row r="22" spans="1:14" s="682" customFormat="1" ht="15" customHeight="1">
      <c r="A22" s="681"/>
      <c r="B22" s="546" t="s">
        <v>630</v>
      </c>
      <c r="C22" s="547"/>
      <c r="D22" s="548"/>
      <c r="E22" s="548">
        <f t="shared" si="0"/>
        <v>0</v>
      </c>
      <c r="F22" s="548">
        <v>2010</v>
      </c>
      <c r="G22" s="548"/>
      <c r="H22" s="548">
        <f t="shared" si="1"/>
        <v>2010</v>
      </c>
      <c r="I22" s="548"/>
      <c r="J22" s="548"/>
      <c r="K22" s="548">
        <f t="shared" si="2"/>
        <v>0</v>
      </c>
      <c r="L22" s="548">
        <f t="shared" si="3"/>
        <v>2010</v>
      </c>
      <c r="M22" s="548">
        <f t="shared" si="4"/>
        <v>0</v>
      </c>
      <c r="N22" s="548">
        <f t="shared" si="5"/>
        <v>2010</v>
      </c>
    </row>
    <row r="23" spans="1:14" s="682" customFormat="1" ht="15" customHeight="1">
      <c r="A23" s="681"/>
      <c r="B23" s="546" t="s">
        <v>518</v>
      </c>
      <c r="C23" s="547"/>
      <c r="D23" s="548"/>
      <c r="E23" s="548">
        <f t="shared" si="0"/>
        <v>0</v>
      </c>
      <c r="F23" s="548">
        <v>4318</v>
      </c>
      <c r="G23" s="548"/>
      <c r="H23" s="548">
        <f t="shared" si="1"/>
        <v>4318</v>
      </c>
      <c r="I23" s="548"/>
      <c r="J23" s="548"/>
      <c r="K23" s="548">
        <f t="shared" si="2"/>
        <v>0</v>
      </c>
      <c r="L23" s="548">
        <f t="shared" si="3"/>
        <v>4318</v>
      </c>
      <c r="M23" s="548">
        <f t="shared" si="4"/>
        <v>0</v>
      </c>
      <c r="N23" s="548">
        <f t="shared" si="5"/>
        <v>4318</v>
      </c>
    </row>
    <row r="24" spans="1:14" s="682" customFormat="1" ht="15" customHeight="1">
      <c r="A24" s="681"/>
      <c r="B24" s="546" t="s">
        <v>546</v>
      </c>
      <c r="C24" s="547"/>
      <c r="D24" s="548"/>
      <c r="E24" s="548">
        <f t="shared" si="0"/>
        <v>0</v>
      </c>
      <c r="F24" s="548">
        <v>39220</v>
      </c>
      <c r="G24" s="548"/>
      <c r="H24" s="548">
        <f t="shared" si="1"/>
        <v>39220</v>
      </c>
      <c r="I24" s="548"/>
      <c r="J24" s="548"/>
      <c r="K24" s="548">
        <f t="shared" si="2"/>
        <v>0</v>
      </c>
      <c r="L24" s="548">
        <f t="shared" si="3"/>
        <v>39220</v>
      </c>
      <c r="M24" s="548">
        <f t="shared" si="4"/>
        <v>0</v>
      </c>
      <c r="N24" s="548">
        <f t="shared" si="5"/>
        <v>39220</v>
      </c>
    </row>
    <row r="25" spans="1:14" s="682" customFormat="1" ht="15" customHeight="1" thickBot="1">
      <c r="A25" s="683"/>
      <c r="B25" s="549" t="s">
        <v>547</v>
      </c>
      <c r="C25" s="550"/>
      <c r="D25" s="551"/>
      <c r="E25" s="548">
        <f t="shared" si="0"/>
        <v>0</v>
      </c>
      <c r="F25" s="551">
        <v>9908</v>
      </c>
      <c r="G25" s="551"/>
      <c r="H25" s="548">
        <f t="shared" si="1"/>
        <v>9908</v>
      </c>
      <c r="I25" s="551"/>
      <c r="J25" s="551"/>
      <c r="K25" s="548">
        <f t="shared" si="2"/>
        <v>0</v>
      </c>
      <c r="L25" s="548">
        <f t="shared" si="3"/>
        <v>9908</v>
      </c>
      <c r="M25" s="548">
        <f t="shared" si="4"/>
        <v>0</v>
      </c>
      <c r="N25" s="548">
        <f t="shared" si="5"/>
        <v>9908</v>
      </c>
    </row>
    <row r="26" spans="1:14" ht="13.5" thickBot="1">
      <c r="A26" s="1061" t="s">
        <v>179</v>
      </c>
      <c r="B26" s="1062"/>
      <c r="C26" s="69">
        <f>SUM(C4:C13)</f>
        <v>234821</v>
      </c>
      <c r="D26" s="69">
        <f t="shared" ref="D26:N26" si="6">SUM(D4:D13)</f>
        <v>4716</v>
      </c>
      <c r="E26" s="69">
        <f t="shared" si="6"/>
        <v>239537</v>
      </c>
      <c r="F26" s="69">
        <f t="shared" si="6"/>
        <v>126200</v>
      </c>
      <c r="G26" s="69">
        <f t="shared" si="6"/>
        <v>5793</v>
      </c>
      <c r="H26" s="69">
        <f t="shared" si="6"/>
        <v>131993</v>
      </c>
      <c r="I26" s="69">
        <f t="shared" si="6"/>
        <v>0</v>
      </c>
      <c r="J26" s="69">
        <f t="shared" si="6"/>
        <v>20100</v>
      </c>
      <c r="K26" s="69">
        <f t="shared" si="6"/>
        <v>20100</v>
      </c>
      <c r="L26" s="69">
        <f t="shared" si="6"/>
        <v>361021</v>
      </c>
      <c r="M26" s="69">
        <f t="shared" si="6"/>
        <v>30609</v>
      </c>
      <c r="N26" s="69">
        <f t="shared" si="6"/>
        <v>391630</v>
      </c>
    </row>
  </sheetData>
  <mergeCells count="10">
    <mergeCell ref="L1:N2"/>
    <mergeCell ref="F2:H2"/>
    <mergeCell ref="A26:B26"/>
    <mergeCell ref="A1:A2"/>
    <mergeCell ref="B1:B2"/>
    <mergeCell ref="C1:E1"/>
    <mergeCell ref="F1:H1"/>
    <mergeCell ref="C2:E2"/>
    <mergeCell ref="I1:K1"/>
    <mergeCell ref="I2:K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&amp;C&amp;"Times New Roman,Félkövér"&amp;12Martonvásár Város Önkormányzatának kiadásai 2015. 
Egyéb működési célú támogatások&amp;R&amp;"Times New Roman,Normál"&amp;10
 5/f. melléklet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D99"/>
  <sheetViews>
    <sheetView workbookViewId="0">
      <pane xSplit="3" ySplit="5" topLeftCell="U57" activePane="bottomRight" state="frozen"/>
      <selection pane="topRight" activeCell="D1" sqref="D1"/>
      <selection pane="bottomLeft" activeCell="A6" sqref="A6"/>
      <selection pane="bottomRight" activeCell="Z67" sqref="Z67"/>
    </sheetView>
  </sheetViews>
  <sheetFormatPr defaultRowHeight="15"/>
  <cols>
    <col min="1" max="1" width="6.140625" style="27" customWidth="1"/>
    <col min="2" max="2" width="7.140625" style="28" customWidth="1"/>
    <col min="3" max="3" width="37.5703125" style="28" customWidth="1"/>
    <col min="4" max="4" width="7.7109375" style="19" customWidth="1"/>
    <col min="5" max="5" width="9.28515625" style="19" customWidth="1"/>
    <col min="6" max="6" width="7.7109375" style="19" customWidth="1"/>
    <col min="7" max="7" width="7.28515625" style="19" customWidth="1"/>
    <col min="8" max="8" width="9.42578125" style="19" customWidth="1"/>
    <col min="9" max="10" width="6.85546875" style="19" customWidth="1"/>
    <col min="11" max="11" width="9.140625" style="19" customWidth="1"/>
    <col min="12" max="12" width="6.5703125" style="19" customWidth="1"/>
    <col min="13" max="13" width="7.7109375" style="19" customWidth="1"/>
    <col min="14" max="14" width="8.5703125" style="19" customWidth="1"/>
    <col min="15" max="15" width="6.85546875" style="19" customWidth="1"/>
    <col min="16" max="16" width="6.140625" style="19" customWidth="1"/>
    <col min="17" max="17" width="9.7109375" style="19" customWidth="1"/>
    <col min="18" max="18" width="8.5703125" style="19" customWidth="1"/>
    <col min="19" max="19" width="7" style="19" customWidth="1"/>
    <col min="20" max="20" width="7.85546875" style="19" customWidth="1"/>
    <col min="21" max="21" width="8.85546875" style="19" customWidth="1"/>
    <col min="22" max="22" width="7.7109375" style="19" customWidth="1"/>
    <col min="23" max="23" width="9.85546875" style="19" customWidth="1"/>
    <col min="24" max="24" width="6.85546875" style="19" customWidth="1"/>
    <col min="25" max="25" width="8.85546875" style="19" customWidth="1"/>
    <col min="26" max="26" width="9.140625" style="19" customWidth="1"/>
    <col min="27" max="27" width="7.42578125" style="19" customWidth="1"/>
    <col min="31" max="16384" width="9.140625" style="19"/>
  </cols>
  <sheetData>
    <row r="1" spans="1:27" s="1" customFormat="1" ht="15.75">
      <c r="A1" s="1079"/>
      <c r="B1" s="1079"/>
      <c r="C1" s="1079"/>
      <c r="D1" s="1079"/>
      <c r="E1" s="1079"/>
      <c r="F1" s="1079"/>
      <c r="G1" s="1079"/>
      <c r="H1" s="1079"/>
      <c r="I1" s="1079"/>
      <c r="J1" s="1079"/>
      <c r="K1" s="1079"/>
      <c r="L1" s="1079"/>
      <c r="M1" s="1079"/>
      <c r="N1" s="1079"/>
      <c r="O1" s="1079"/>
      <c r="P1" s="1079"/>
      <c r="Q1" s="1079"/>
      <c r="R1" s="1079"/>
      <c r="S1" s="1079"/>
      <c r="T1" s="1079"/>
      <c r="U1" s="1079"/>
      <c r="V1" s="1079"/>
      <c r="W1" s="1079"/>
      <c r="X1" s="1079"/>
      <c r="Y1" s="1079"/>
      <c r="Z1" s="1079"/>
      <c r="AA1" s="1079"/>
    </row>
    <row r="2" spans="1:27" s="1" customFormat="1" ht="15.75">
      <c r="A2" s="1080"/>
      <c r="B2" s="1080"/>
      <c r="C2" s="1080"/>
      <c r="D2" s="1080"/>
      <c r="E2" s="1080"/>
      <c r="F2" s="1080"/>
      <c r="G2" s="1080"/>
      <c r="H2" s="1080"/>
      <c r="I2" s="1080"/>
      <c r="J2" s="1080"/>
      <c r="K2" s="1080"/>
      <c r="L2" s="1080"/>
      <c r="M2" s="1080"/>
      <c r="N2" s="1080"/>
      <c r="O2" s="1080"/>
      <c r="P2" s="1080"/>
      <c r="Q2" s="1080"/>
      <c r="R2" s="1080"/>
      <c r="S2" s="1080"/>
      <c r="T2" s="1080"/>
      <c r="U2" s="1080"/>
      <c r="V2" s="1080"/>
      <c r="W2" s="1080"/>
      <c r="X2" s="1080"/>
      <c r="Y2" s="1080"/>
      <c r="Z2" s="1080"/>
      <c r="AA2" s="1080"/>
    </row>
    <row r="3" spans="1:27" s="34" customFormat="1" ht="38.25" customHeight="1">
      <c r="A3" s="1029" t="s">
        <v>0</v>
      </c>
      <c r="B3" s="1029" t="s">
        <v>181</v>
      </c>
      <c r="C3" s="1029"/>
      <c r="D3" s="1042" t="s">
        <v>179</v>
      </c>
      <c r="E3" s="1042"/>
      <c r="F3" s="1042"/>
      <c r="G3" s="1044" t="s">
        <v>180</v>
      </c>
      <c r="H3" s="1044"/>
      <c r="I3" s="1044"/>
      <c r="J3" s="1075" t="s">
        <v>688</v>
      </c>
      <c r="K3" s="1076"/>
      <c r="L3" s="1077"/>
      <c r="M3" s="1042" t="s">
        <v>689</v>
      </c>
      <c r="N3" s="1042"/>
      <c r="O3" s="1042"/>
      <c r="P3" s="1075" t="s">
        <v>548</v>
      </c>
      <c r="Q3" s="1076"/>
      <c r="R3" s="1077"/>
      <c r="S3" s="1075" t="s">
        <v>192</v>
      </c>
      <c r="T3" s="1076"/>
      <c r="U3" s="1077"/>
      <c r="V3" s="1045" t="s">
        <v>544</v>
      </c>
      <c r="W3" s="1078"/>
      <c r="X3" s="1046"/>
      <c r="Y3" s="1042" t="s">
        <v>268</v>
      </c>
      <c r="Z3" s="1042"/>
      <c r="AA3" s="1042"/>
    </row>
    <row r="4" spans="1:27" s="34" customFormat="1" ht="12.75" customHeight="1">
      <c r="A4" s="1029"/>
      <c r="B4" s="1029"/>
      <c r="C4" s="1029"/>
      <c r="D4" s="1042"/>
      <c r="E4" s="1042"/>
      <c r="F4" s="1042"/>
      <c r="G4" s="1042" t="s">
        <v>188</v>
      </c>
      <c r="H4" s="1042"/>
      <c r="I4" s="1042"/>
      <c r="J4" s="1042" t="s">
        <v>188</v>
      </c>
      <c r="K4" s="1042"/>
      <c r="L4" s="1042"/>
      <c r="M4" s="1042" t="s">
        <v>188</v>
      </c>
      <c r="N4" s="1042"/>
      <c r="O4" s="1042"/>
      <c r="P4" s="1042" t="s">
        <v>188</v>
      </c>
      <c r="Q4" s="1042"/>
      <c r="R4" s="1042"/>
      <c r="S4" s="1042" t="s">
        <v>188</v>
      </c>
      <c r="T4" s="1042"/>
      <c r="U4" s="1042"/>
      <c r="V4" s="1042" t="s">
        <v>188</v>
      </c>
      <c r="W4" s="1042"/>
      <c r="X4" s="1042"/>
      <c r="Y4" s="208"/>
      <c r="Z4" s="208"/>
      <c r="AA4" s="208"/>
    </row>
    <row r="5" spans="1:27" s="18" customFormat="1" ht="25.5">
      <c r="A5" s="1029"/>
      <c r="B5" s="1029"/>
      <c r="C5" s="1029"/>
      <c r="D5" s="640" t="s">
        <v>178</v>
      </c>
      <c r="E5" s="640" t="s">
        <v>691</v>
      </c>
      <c r="F5" s="641" t="s">
        <v>1012</v>
      </c>
      <c r="G5" s="640" t="s">
        <v>178</v>
      </c>
      <c r="H5" s="640" t="s">
        <v>691</v>
      </c>
      <c r="I5" s="641" t="s">
        <v>1012</v>
      </c>
      <c r="J5" s="640" t="s">
        <v>178</v>
      </c>
      <c r="K5" s="640" t="s">
        <v>691</v>
      </c>
      <c r="L5" s="641" t="s">
        <v>1012</v>
      </c>
      <c r="M5" s="640" t="s">
        <v>178</v>
      </c>
      <c r="N5" s="640" t="s">
        <v>691</v>
      </c>
      <c r="O5" s="641" t="s">
        <v>1012</v>
      </c>
      <c r="P5" s="640" t="s">
        <v>178</v>
      </c>
      <c r="Q5" s="640" t="s">
        <v>691</v>
      </c>
      <c r="R5" s="641" t="s">
        <v>1012</v>
      </c>
      <c r="S5" s="640" t="s">
        <v>178</v>
      </c>
      <c r="T5" s="640" t="s">
        <v>691</v>
      </c>
      <c r="U5" s="641" t="s">
        <v>1012</v>
      </c>
      <c r="V5" s="640" t="s">
        <v>178</v>
      </c>
      <c r="W5" s="640" t="s">
        <v>691</v>
      </c>
      <c r="X5" s="641" t="s">
        <v>1012</v>
      </c>
      <c r="Y5" s="640" t="s">
        <v>178</v>
      </c>
      <c r="Z5" s="640" t="s">
        <v>691</v>
      </c>
      <c r="AA5" s="641" t="s">
        <v>1012</v>
      </c>
    </row>
    <row r="6" spans="1:27" s="47" customFormat="1" ht="12.95" customHeight="1">
      <c r="A6" s="5" t="s">
        <v>27</v>
      </c>
      <c r="B6" s="1028" t="s">
        <v>175</v>
      </c>
      <c r="C6" s="1028"/>
      <c r="D6" s="62">
        <f>+G6+M6+P6+S6+V6+Y6</f>
        <v>22262</v>
      </c>
      <c r="E6" s="62">
        <f>+H6+N6+Q6+T6+W6+Z6</f>
        <v>5</v>
      </c>
      <c r="F6" s="62">
        <f>+I6+O6+R6+U6+X6+AA6</f>
        <v>22267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>
        <v>22262</v>
      </c>
      <c r="W6" s="62">
        <v>5</v>
      </c>
      <c r="X6" s="62">
        <f>+V6+W6</f>
        <v>22267</v>
      </c>
      <c r="Y6" s="62"/>
      <c r="Z6" s="62"/>
      <c r="AA6" s="62"/>
    </row>
    <row r="7" spans="1:27" s="47" customFormat="1" ht="12.95" customHeight="1">
      <c r="A7" s="5" t="s">
        <v>34</v>
      </c>
      <c r="B7" s="1028" t="s">
        <v>174</v>
      </c>
      <c r="C7" s="1028"/>
      <c r="D7" s="62">
        <f t="shared" ref="D7:D68" si="0">+G7+M7+P7+S7+V7+Y7</f>
        <v>0</v>
      </c>
      <c r="E7" s="62">
        <f t="shared" ref="E7:E68" si="1">+H7+N7+Q7+T7+W7+Z7</f>
        <v>0</v>
      </c>
      <c r="F7" s="62">
        <f t="shared" ref="F7:F63" si="2">+I7+O7+R7+U7+X7+AA7</f>
        <v>0</v>
      </c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>
        <f t="shared" ref="X7:X8" si="3">+V7+W7</f>
        <v>0</v>
      </c>
      <c r="Y7" s="62"/>
      <c r="Z7" s="62"/>
      <c r="AA7" s="62"/>
    </row>
    <row r="8" spans="1:27" s="47" customFormat="1" ht="12.95" customHeight="1">
      <c r="A8" s="6" t="s">
        <v>35</v>
      </c>
      <c r="B8" s="1026" t="s">
        <v>173</v>
      </c>
      <c r="C8" s="1026"/>
      <c r="D8" s="62">
        <f t="shared" si="0"/>
        <v>22262</v>
      </c>
      <c r="E8" s="62">
        <f t="shared" si="1"/>
        <v>5</v>
      </c>
      <c r="F8" s="62">
        <f t="shared" si="2"/>
        <v>22267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>
        <v>22262</v>
      </c>
      <c r="W8" s="59">
        <f>SUM(W6:W7)</f>
        <v>5</v>
      </c>
      <c r="X8" s="62">
        <f t="shared" si="3"/>
        <v>22267</v>
      </c>
      <c r="Y8" s="59"/>
      <c r="Z8" s="59"/>
      <c r="AA8" s="59"/>
    </row>
    <row r="9" spans="1:27" ht="10.5" customHeight="1">
      <c r="A9" s="7"/>
      <c r="B9" s="8"/>
      <c r="C9" s="8"/>
      <c r="D9" s="62"/>
      <c r="E9" s="62"/>
      <c r="F9" s="62"/>
      <c r="G9" s="31"/>
      <c r="H9" s="31"/>
      <c r="I9" s="32"/>
      <c r="J9" s="31"/>
      <c r="K9" s="31"/>
      <c r="L9" s="31"/>
      <c r="M9" s="31"/>
      <c r="N9" s="31"/>
      <c r="O9" s="31"/>
      <c r="P9" s="31"/>
      <c r="Q9" s="31"/>
      <c r="R9" s="32"/>
      <c r="S9" s="31"/>
      <c r="T9" s="31"/>
      <c r="U9" s="31"/>
      <c r="V9" s="31"/>
      <c r="W9" s="31"/>
      <c r="X9" s="31"/>
      <c r="Y9" s="31"/>
      <c r="Z9" s="31"/>
      <c r="AA9" s="31"/>
    </row>
    <row r="10" spans="1:27" s="47" customFormat="1" ht="12.95" customHeight="1">
      <c r="A10" s="5" t="s">
        <v>36</v>
      </c>
      <c r="B10" s="1028" t="s">
        <v>172</v>
      </c>
      <c r="C10" s="1028"/>
      <c r="D10" s="62">
        <f t="shared" si="0"/>
        <v>3005</v>
      </c>
      <c r="E10" s="62">
        <f t="shared" si="1"/>
        <v>0</v>
      </c>
      <c r="F10" s="62">
        <f t="shared" si="2"/>
        <v>3005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>
        <v>3005</v>
      </c>
      <c r="W10" s="58"/>
      <c r="X10" s="58">
        <f>+V10+W10</f>
        <v>3005</v>
      </c>
      <c r="Y10" s="58"/>
      <c r="Z10" s="58"/>
      <c r="AA10" s="58"/>
    </row>
    <row r="11" spans="1:27" ht="10.5" customHeight="1">
      <c r="A11" s="10"/>
      <c r="B11" s="26"/>
      <c r="C11" s="11"/>
      <c r="D11" s="62"/>
      <c r="E11" s="62"/>
      <c r="F11" s="62"/>
      <c r="G11" s="31"/>
      <c r="H11" s="31"/>
      <c r="I11" s="32"/>
      <c r="J11" s="31"/>
      <c r="K11" s="31"/>
      <c r="L11" s="31"/>
      <c r="M11" s="31"/>
      <c r="N11" s="31"/>
      <c r="O11" s="31"/>
      <c r="P11" s="31"/>
      <c r="Q11" s="31"/>
      <c r="R11" s="32"/>
      <c r="S11" s="31"/>
      <c r="T11" s="31"/>
      <c r="U11" s="31"/>
      <c r="V11" s="31"/>
      <c r="W11" s="31"/>
      <c r="X11" s="31"/>
      <c r="Y11" s="31"/>
      <c r="Z11" s="31"/>
      <c r="AA11" s="31"/>
    </row>
    <row r="12" spans="1:27" ht="12.95" customHeight="1">
      <c r="A12" s="12" t="s">
        <v>43</v>
      </c>
      <c r="B12" s="1027" t="s">
        <v>42</v>
      </c>
      <c r="C12" s="1027"/>
      <c r="D12" s="62">
        <f t="shared" si="0"/>
        <v>0</v>
      </c>
      <c r="E12" s="62">
        <f t="shared" si="1"/>
        <v>100</v>
      </c>
      <c r="F12" s="62">
        <f t="shared" si="2"/>
        <v>100</v>
      </c>
      <c r="G12" s="33"/>
      <c r="H12" s="33"/>
      <c r="I12" s="33">
        <f>+G12+H12</f>
        <v>0</v>
      </c>
      <c r="J12" s="33"/>
      <c r="K12" s="33"/>
      <c r="L12" s="33">
        <f>+J12+K12</f>
        <v>0</v>
      </c>
      <c r="M12" s="33"/>
      <c r="N12" s="33"/>
      <c r="O12" s="33">
        <f>+M12+N12</f>
        <v>0</v>
      </c>
      <c r="P12" s="33"/>
      <c r="Q12" s="33"/>
      <c r="R12" s="33">
        <f>+P12+Q12</f>
        <v>0</v>
      </c>
      <c r="S12" s="33"/>
      <c r="T12" s="33">
        <v>100</v>
      </c>
      <c r="U12" s="33">
        <f>+S12+T12</f>
        <v>100</v>
      </c>
      <c r="V12" s="33"/>
      <c r="W12" s="33"/>
      <c r="X12" s="33">
        <f>+V12+W12</f>
        <v>0</v>
      </c>
      <c r="Y12" s="33"/>
      <c r="Z12" s="33"/>
      <c r="AA12" s="33">
        <f>+Y12+Z12</f>
        <v>0</v>
      </c>
    </row>
    <row r="13" spans="1:27" ht="12.95" customHeight="1">
      <c r="A13" s="3" t="s">
        <v>45</v>
      </c>
      <c r="B13" s="1024" t="s">
        <v>44</v>
      </c>
      <c r="C13" s="1024"/>
      <c r="D13" s="62">
        <f t="shared" si="0"/>
        <v>0</v>
      </c>
      <c r="E13" s="62">
        <f t="shared" si="1"/>
        <v>200</v>
      </c>
      <c r="F13" s="62">
        <f t="shared" si="2"/>
        <v>200</v>
      </c>
      <c r="G13" s="30"/>
      <c r="H13" s="30">
        <v>100</v>
      </c>
      <c r="I13" s="33">
        <f t="shared" ref="I13:I35" si="4">+G13+H13</f>
        <v>100</v>
      </c>
      <c r="J13" s="30"/>
      <c r="K13" s="30"/>
      <c r="L13" s="33">
        <f t="shared" ref="L13:L36" si="5">+J13+K13</f>
        <v>0</v>
      </c>
      <c r="M13" s="30"/>
      <c r="N13" s="30"/>
      <c r="O13" s="33">
        <f t="shared" ref="O13:O36" si="6">+M13+N13</f>
        <v>0</v>
      </c>
      <c r="P13" s="30"/>
      <c r="Q13" s="30"/>
      <c r="R13" s="33">
        <f t="shared" ref="R13:R36" si="7">+P13+Q13</f>
        <v>0</v>
      </c>
      <c r="S13" s="30"/>
      <c r="T13" s="30">
        <v>100</v>
      </c>
      <c r="U13" s="33">
        <f t="shared" ref="U13:U36" si="8">+S13+T13</f>
        <v>100</v>
      </c>
      <c r="V13" s="30"/>
      <c r="W13" s="30"/>
      <c r="X13" s="33">
        <f t="shared" ref="X13:X36" si="9">+V13+W13</f>
        <v>0</v>
      </c>
      <c r="Y13" s="30"/>
      <c r="Z13" s="30"/>
      <c r="AA13" s="33">
        <f t="shared" ref="AA13:AA36" si="10">+Y13+Z13</f>
        <v>0</v>
      </c>
    </row>
    <row r="14" spans="1:27" ht="12.95" customHeight="1">
      <c r="A14" s="3" t="s">
        <v>47</v>
      </c>
      <c r="B14" s="1024" t="s">
        <v>46</v>
      </c>
      <c r="C14" s="1024"/>
      <c r="D14" s="62">
        <f t="shared" si="0"/>
        <v>0</v>
      </c>
      <c r="E14" s="62">
        <f t="shared" si="1"/>
        <v>0</v>
      </c>
      <c r="F14" s="62">
        <f t="shared" si="2"/>
        <v>0</v>
      </c>
      <c r="G14" s="30"/>
      <c r="H14" s="30"/>
      <c r="I14" s="33">
        <f t="shared" si="4"/>
        <v>0</v>
      </c>
      <c r="J14" s="30"/>
      <c r="K14" s="30"/>
      <c r="L14" s="33">
        <f t="shared" si="5"/>
        <v>0</v>
      </c>
      <c r="M14" s="30"/>
      <c r="N14" s="30"/>
      <c r="O14" s="33">
        <f t="shared" si="6"/>
        <v>0</v>
      </c>
      <c r="P14" s="30"/>
      <c r="Q14" s="30"/>
      <c r="R14" s="33">
        <f t="shared" si="7"/>
        <v>0</v>
      </c>
      <c r="S14" s="30"/>
      <c r="T14" s="30"/>
      <c r="U14" s="33">
        <f t="shared" si="8"/>
        <v>0</v>
      </c>
      <c r="V14" s="30"/>
      <c r="W14" s="30"/>
      <c r="X14" s="33">
        <f t="shared" si="9"/>
        <v>0</v>
      </c>
      <c r="Y14" s="30"/>
      <c r="Z14" s="30"/>
      <c r="AA14" s="33">
        <f t="shared" si="10"/>
        <v>0</v>
      </c>
    </row>
    <row r="15" spans="1:27" s="47" customFormat="1" ht="12.95" customHeight="1">
      <c r="A15" s="5" t="s">
        <v>48</v>
      </c>
      <c r="B15" s="1028" t="s">
        <v>171</v>
      </c>
      <c r="C15" s="1028"/>
      <c r="D15" s="62">
        <f t="shared" si="0"/>
        <v>0</v>
      </c>
      <c r="E15" s="62">
        <f t="shared" si="1"/>
        <v>300</v>
      </c>
      <c r="F15" s="62">
        <f t="shared" si="2"/>
        <v>300</v>
      </c>
      <c r="G15" s="62">
        <f t="shared" ref="G15:H15" si="11">SUM(G12:G14)</f>
        <v>0</v>
      </c>
      <c r="H15" s="62">
        <f t="shared" si="11"/>
        <v>100</v>
      </c>
      <c r="I15" s="33">
        <f t="shared" si="4"/>
        <v>100</v>
      </c>
      <c r="J15" s="62"/>
      <c r="K15" s="62"/>
      <c r="L15" s="33">
        <f t="shared" si="5"/>
        <v>0</v>
      </c>
      <c r="M15" s="62">
        <f>SUM(M12:M14)</f>
        <v>0</v>
      </c>
      <c r="N15" s="62">
        <f>SUM(N12:N14)</f>
        <v>0</v>
      </c>
      <c r="O15" s="33">
        <f t="shared" si="6"/>
        <v>0</v>
      </c>
      <c r="P15" s="62">
        <f t="shared" ref="P15:Q15" si="12">SUM(P12:P14)</f>
        <v>0</v>
      </c>
      <c r="Q15" s="62">
        <f t="shared" si="12"/>
        <v>0</v>
      </c>
      <c r="R15" s="33">
        <f t="shared" si="7"/>
        <v>0</v>
      </c>
      <c r="S15" s="62">
        <f t="shared" ref="S15:W15" si="13">SUM(S12:S14)</f>
        <v>0</v>
      </c>
      <c r="T15" s="62">
        <f t="shared" si="13"/>
        <v>200</v>
      </c>
      <c r="U15" s="33">
        <f t="shared" si="8"/>
        <v>200</v>
      </c>
      <c r="V15" s="62">
        <f t="shared" si="13"/>
        <v>0</v>
      </c>
      <c r="W15" s="62">
        <f t="shared" si="13"/>
        <v>0</v>
      </c>
      <c r="X15" s="33">
        <f t="shared" si="9"/>
        <v>0</v>
      </c>
      <c r="Y15" s="62">
        <f>SUM(Y12:Y14)</f>
        <v>0</v>
      </c>
      <c r="Z15" s="62">
        <f>SUM(Z12:Z14)</f>
        <v>0</v>
      </c>
      <c r="AA15" s="33">
        <f t="shared" si="10"/>
        <v>0</v>
      </c>
    </row>
    <row r="16" spans="1:27" ht="12.95" customHeight="1">
      <c r="A16" s="3" t="s">
        <v>50</v>
      </c>
      <c r="B16" s="1024" t="s">
        <v>49</v>
      </c>
      <c r="C16" s="1024"/>
      <c r="D16" s="62">
        <f t="shared" si="0"/>
        <v>0</v>
      </c>
      <c r="E16" s="62">
        <f t="shared" si="1"/>
        <v>0</v>
      </c>
      <c r="F16" s="62">
        <f t="shared" si="2"/>
        <v>0</v>
      </c>
      <c r="G16" s="30"/>
      <c r="H16" s="30"/>
      <c r="I16" s="33">
        <f t="shared" si="4"/>
        <v>0</v>
      </c>
      <c r="J16" s="30"/>
      <c r="K16" s="30"/>
      <c r="L16" s="33">
        <f t="shared" si="5"/>
        <v>0</v>
      </c>
      <c r="M16" s="30"/>
      <c r="N16" s="30"/>
      <c r="O16" s="33">
        <f t="shared" si="6"/>
        <v>0</v>
      </c>
      <c r="P16" s="30"/>
      <c r="Q16" s="30"/>
      <c r="R16" s="33">
        <f t="shared" si="7"/>
        <v>0</v>
      </c>
      <c r="S16" s="30"/>
      <c r="T16" s="30"/>
      <c r="U16" s="33">
        <f t="shared" si="8"/>
        <v>0</v>
      </c>
      <c r="V16" s="30"/>
      <c r="W16" s="30"/>
      <c r="X16" s="33">
        <f t="shared" si="9"/>
        <v>0</v>
      </c>
      <c r="Y16" s="30"/>
      <c r="Z16" s="30"/>
      <c r="AA16" s="33">
        <f t="shared" si="10"/>
        <v>0</v>
      </c>
    </row>
    <row r="17" spans="1:27" ht="12.95" customHeight="1">
      <c r="A17" s="3" t="s">
        <v>52</v>
      </c>
      <c r="B17" s="1024" t="s">
        <v>51</v>
      </c>
      <c r="C17" s="1024"/>
      <c r="D17" s="62">
        <f t="shared" si="0"/>
        <v>0</v>
      </c>
      <c r="E17" s="62">
        <f t="shared" si="1"/>
        <v>0</v>
      </c>
      <c r="F17" s="62">
        <f t="shared" si="2"/>
        <v>0</v>
      </c>
      <c r="G17" s="30"/>
      <c r="H17" s="30"/>
      <c r="I17" s="33">
        <f t="shared" si="4"/>
        <v>0</v>
      </c>
      <c r="J17" s="30"/>
      <c r="K17" s="30"/>
      <c r="L17" s="33">
        <f t="shared" si="5"/>
        <v>0</v>
      </c>
      <c r="M17" s="30"/>
      <c r="N17" s="30"/>
      <c r="O17" s="33">
        <f t="shared" si="6"/>
        <v>0</v>
      </c>
      <c r="P17" s="30"/>
      <c r="Q17" s="30"/>
      <c r="R17" s="33">
        <f t="shared" si="7"/>
        <v>0</v>
      </c>
      <c r="S17" s="30"/>
      <c r="T17" s="30"/>
      <c r="U17" s="33">
        <f t="shared" si="8"/>
        <v>0</v>
      </c>
      <c r="V17" s="30"/>
      <c r="W17" s="30"/>
      <c r="X17" s="33">
        <f t="shared" si="9"/>
        <v>0</v>
      </c>
      <c r="Y17" s="30"/>
      <c r="Z17" s="30"/>
      <c r="AA17" s="33">
        <f t="shared" si="10"/>
        <v>0</v>
      </c>
    </row>
    <row r="18" spans="1:27" s="47" customFormat="1" ht="12.95" customHeight="1">
      <c r="A18" s="5" t="s">
        <v>53</v>
      </c>
      <c r="B18" s="1028" t="s">
        <v>170</v>
      </c>
      <c r="C18" s="1028"/>
      <c r="D18" s="62">
        <f t="shared" si="0"/>
        <v>0</v>
      </c>
      <c r="E18" s="62">
        <f t="shared" si="1"/>
        <v>0</v>
      </c>
      <c r="F18" s="62">
        <f t="shared" si="2"/>
        <v>0</v>
      </c>
      <c r="G18" s="62">
        <f t="shared" ref="G18:H18" si="14">+G16+G17</f>
        <v>0</v>
      </c>
      <c r="H18" s="62">
        <f t="shared" si="14"/>
        <v>0</v>
      </c>
      <c r="I18" s="33">
        <f t="shared" si="4"/>
        <v>0</v>
      </c>
      <c r="J18" s="62"/>
      <c r="K18" s="62"/>
      <c r="L18" s="33">
        <f t="shared" si="5"/>
        <v>0</v>
      </c>
      <c r="M18" s="62">
        <f>+M16+M17</f>
        <v>0</v>
      </c>
      <c r="N18" s="62">
        <f>+N16+N17</f>
        <v>0</v>
      </c>
      <c r="O18" s="33">
        <f t="shared" si="6"/>
        <v>0</v>
      </c>
      <c r="P18" s="62">
        <f t="shared" ref="P18:Q18" si="15">+P16+P17</f>
        <v>0</v>
      </c>
      <c r="Q18" s="62">
        <f t="shared" si="15"/>
        <v>0</v>
      </c>
      <c r="R18" s="33">
        <f t="shared" si="7"/>
        <v>0</v>
      </c>
      <c r="S18" s="62">
        <f t="shared" ref="S18:W18" si="16">+S16+S17</f>
        <v>0</v>
      </c>
      <c r="T18" s="62">
        <f t="shared" si="16"/>
        <v>0</v>
      </c>
      <c r="U18" s="33">
        <f t="shared" si="8"/>
        <v>0</v>
      </c>
      <c r="V18" s="62">
        <f t="shared" si="16"/>
        <v>0</v>
      </c>
      <c r="W18" s="62">
        <f t="shared" si="16"/>
        <v>0</v>
      </c>
      <c r="X18" s="33">
        <f t="shared" si="9"/>
        <v>0</v>
      </c>
      <c r="Y18" s="62">
        <f>+Y16+Y17</f>
        <v>0</v>
      </c>
      <c r="Z18" s="62">
        <f>+Z16+Z17</f>
        <v>0</v>
      </c>
      <c r="AA18" s="33">
        <f t="shared" si="10"/>
        <v>0</v>
      </c>
    </row>
    <row r="19" spans="1:27" ht="12.95" customHeight="1">
      <c r="A19" s="3" t="s">
        <v>55</v>
      </c>
      <c r="B19" s="1024" t="s">
        <v>54</v>
      </c>
      <c r="C19" s="1024"/>
      <c r="D19" s="62">
        <f t="shared" si="0"/>
        <v>0</v>
      </c>
      <c r="E19" s="62">
        <f t="shared" si="1"/>
        <v>0</v>
      </c>
      <c r="F19" s="62">
        <f t="shared" si="2"/>
        <v>0</v>
      </c>
      <c r="G19" s="30"/>
      <c r="H19" s="30"/>
      <c r="I19" s="33">
        <f t="shared" si="4"/>
        <v>0</v>
      </c>
      <c r="J19" s="30"/>
      <c r="K19" s="30"/>
      <c r="L19" s="33">
        <f t="shared" si="5"/>
        <v>0</v>
      </c>
      <c r="M19" s="30"/>
      <c r="N19" s="30"/>
      <c r="O19" s="33">
        <f t="shared" si="6"/>
        <v>0</v>
      </c>
      <c r="P19" s="30"/>
      <c r="Q19" s="30"/>
      <c r="R19" s="33">
        <f t="shared" si="7"/>
        <v>0</v>
      </c>
      <c r="S19" s="30"/>
      <c r="T19" s="30"/>
      <c r="U19" s="33">
        <f t="shared" si="8"/>
        <v>0</v>
      </c>
      <c r="V19" s="30"/>
      <c r="W19" s="30"/>
      <c r="X19" s="33">
        <f t="shared" si="9"/>
        <v>0</v>
      </c>
      <c r="Y19" s="30"/>
      <c r="Z19" s="30"/>
      <c r="AA19" s="33">
        <f t="shared" si="10"/>
        <v>0</v>
      </c>
    </row>
    <row r="20" spans="1:27" ht="12.95" customHeight="1">
      <c r="A20" s="3" t="s">
        <v>57</v>
      </c>
      <c r="B20" s="1024" t="s">
        <v>56</v>
      </c>
      <c r="C20" s="1024"/>
      <c r="D20" s="62">
        <f>+G20+M20+P20+S20+V20+Y20+J20</f>
        <v>31698</v>
      </c>
      <c r="E20" s="62">
        <f>+H20+N20+Q20+T20+W20+Z20+K20</f>
        <v>2335</v>
      </c>
      <c r="F20" s="62">
        <f t="shared" ref="F20:F26" si="17">+I20+O20+R20+U20+X20+AA20+L20</f>
        <v>34033</v>
      </c>
      <c r="G20" s="30"/>
      <c r="H20" s="30"/>
      <c r="I20" s="33">
        <f t="shared" si="4"/>
        <v>0</v>
      </c>
      <c r="J20" s="30">
        <v>21298</v>
      </c>
      <c r="K20" s="30">
        <v>1708</v>
      </c>
      <c r="L20" s="33">
        <f t="shared" si="5"/>
        <v>23006</v>
      </c>
      <c r="M20" s="30">
        <v>10400</v>
      </c>
      <c r="N20" s="30">
        <v>627</v>
      </c>
      <c r="O20" s="33">
        <f t="shared" si="6"/>
        <v>11027</v>
      </c>
      <c r="P20" s="30"/>
      <c r="Q20" s="30"/>
      <c r="R20" s="33">
        <f t="shared" si="7"/>
        <v>0</v>
      </c>
      <c r="S20" s="30"/>
      <c r="T20" s="30"/>
      <c r="U20" s="33">
        <f t="shared" si="8"/>
        <v>0</v>
      </c>
      <c r="V20" s="30"/>
      <c r="W20" s="30"/>
      <c r="X20" s="33">
        <f t="shared" si="9"/>
        <v>0</v>
      </c>
      <c r="Y20" s="30"/>
      <c r="Z20" s="30"/>
      <c r="AA20" s="33">
        <f t="shared" si="10"/>
        <v>0</v>
      </c>
    </row>
    <row r="21" spans="1:27" ht="12.95" customHeight="1">
      <c r="A21" s="3" t="s">
        <v>58</v>
      </c>
      <c r="B21" s="1024" t="s">
        <v>168</v>
      </c>
      <c r="C21" s="1024"/>
      <c r="D21" s="62">
        <f t="shared" ref="D21:D35" si="18">+G21+M21+P21+S21+V21+Y21+J21</f>
        <v>0</v>
      </c>
      <c r="E21" s="62">
        <f t="shared" ref="E21:E26" si="19">+H21+N21+Q21+T21+W21+Z21+K21</f>
        <v>10</v>
      </c>
      <c r="F21" s="62">
        <f t="shared" si="17"/>
        <v>10</v>
      </c>
      <c r="G21" s="30"/>
      <c r="H21" s="30">
        <v>10</v>
      </c>
      <c r="I21" s="33">
        <f t="shared" si="4"/>
        <v>10</v>
      </c>
      <c r="J21" s="30"/>
      <c r="K21" s="30"/>
      <c r="L21" s="33">
        <f t="shared" si="5"/>
        <v>0</v>
      </c>
      <c r="M21" s="30"/>
      <c r="N21" s="30"/>
      <c r="O21" s="33">
        <f t="shared" si="6"/>
        <v>0</v>
      </c>
      <c r="P21" s="30"/>
      <c r="Q21" s="30"/>
      <c r="R21" s="33">
        <f t="shared" si="7"/>
        <v>0</v>
      </c>
      <c r="S21" s="30"/>
      <c r="T21" s="30"/>
      <c r="U21" s="33">
        <f t="shared" si="8"/>
        <v>0</v>
      </c>
      <c r="V21" s="30"/>
      <c r="W21" s="30"/>
      <c r="X21" s="33">
        <f t="shared" si="9"/>
        <v>0</v>
      </c>
      <c r="Y21" s="30"/>
      <c r="Z21" s="30"/>
      <c r="AA21" s="33">
        <f t="shared" si="10"/>
        <v>0</v>
      </c>
    </row>
    <row r="22" spans="1:27" ht="12.95" customHeight="1">
      <c r="A22" s="3" t="s">
        <v>60</v>
      </c>
      <c r="B22" s="1024" t="s">
        <v>59</v>
      </c>
      <c r="C22" s="1024"/>
      <c r="D22" s="62">
        <f t="shared" si="18"/>
        <v>1800</v>
      </c>
      <c r="E22" s="62">
        <f t="shared" si="19"/>
        <v>-200</v>
      </c>
      <c r="F22" s="62">
        <f t="shared" si="17"/>
        <v>1600</v>
      </c>
      <c r="G22" s="30"/>
      <c r="H22" s="30"/>
      <c r="I22" s="33">
        <f t="shared" si="4"/>
        <v>0</v>
      </c>
      <c r="J22" s="30"/>
      <c r="K22" s="30"/>
      <c r="L22" s="33">
        <f t="shared" si="5"/>
        <v>0</v>
      </c>
      <c r="M22" s="30"/>
      <c r="N22" s="30"/>
      <c r="O22" s="33">
        <f t="shared" si="6"/>
        <v>0</v>
      </c>
      <c r="P22" s="30">
        <v>1000</v>
      </c>
      <c r="Q22" s="30"/>
      <c r="R22" s="33">
        <f t="shared" si="7"/>
        <v>1000</v>
      </c>
      <c r="S22" s="30">
        <v>800</v>
      </c>
      <c r="T22" s="30">
        <v>-200</v>
      </c>
      <c r="U22" s="33">
        <f t="shared" si="8"/>
        <v>600</v>
      </c>
      <c r="V22" s="30"/>
      <c r="W22" s="30"/>
      <c r="X22" s="33">
        <f t="shared" si="9"/>
        <v>0</v>
      </c>
      <c r="Y22" s="30"/>
      <c r="Z22" s="30"/>
      <c r="AA22" s="33">
        <f t="shared" si="10"/>
        <v>0</v>
      </c>
    </row>
    <row r="23" spans="1:27" ht="12.95" customHeight="1">
      <c r="A23" s="3" t="s">
        <v>61</v>
      </c>
      <c r="B23" s="1024" t="s">
        <v>167</v>
      </c>
      <c r="C23" s="1024"/>
      <c r="D23" s="62">
        <f t="shared" si="18"/>
        <v>6802</v>
      </c>
      <c r="E23" s="62">
        <f t="shared" si="19"/>
        <v>0</v>
      </c>
      <c r="F23" s="62">
        <f t="shared" si="17"/>
        <v>6802</v>
      </c>
      <c r="G23" s="30">
        <v>6802</v>
      </c>
      <c r="H23" s="30"/>
      <c r="I23" s="33">
        <f t="shared" si="4"/>
        <v>6802</v>
      </c>
      <c r="J23" s="30"/>
      <c r="K23" s="30"/>
      <c r="L23" s="33">
        <f t="shared" si="5"/>
        <v>0</v>
      </c>
      <c r="M23" s="30"/>
      <c r="N23" s="30"/>
      <c r="O23" s="33">
        <f t="shared" si="6"/>
        <v>0</v>
      </c>
      <c r="P23" s="30"/>
      <c r="Q23" s="30"/>
      <c r="R23" s="33">
        <f t="shared" si="7"/>
        <v>0</v>
      </c>
      <c r="S23" s="30"/>
      <c r="T23" s="30"/>
      <c r="U23" s="33">
        <f t="shared" si="8"/>
        <v>0</v>
      </c>
      <c r="V23" s="30"/>
      <c r="W23" s="30"/>
      <c r="X23" s="33">
        <f t="shared" si="9"/>
        <v>0</v>
      </c>
      <c r="Y23" s="30"/>
      <c r="Z23" s="30"/>
      <c r="AA23" s="33">
        <f t="shared" si="10"/>
        <v>0</v>
      </c>
    </row>
    <row r="24" spans="1:27" ht="12.95" customHeight="1">
      <c r="A24" s="3" t="s">
        <v>64</v>
      </c>
      <c r="B24" s="1024" t="s">
        <v>63</v>
      </c>
      <c r="C24" s="1024"/>
      <c r="D24" s="62">
        <f t="shared" si="18"/>
        <v>0</v>
      </c>
      <c r="E24" s="62">
        <f t="shared" si="19"/>
        <v>0</v>
      </c>
      <c r="F24" s="62">
        <f t="shared" si="17"/>
        <v>0</v>
      </c>
      <c r="G24" s="30"/>
      <c r="H24" s="30"/>
      <c r="I24" s="33">
        <f t="shared" si="4"/>
        <v>0</v>
      </c>
      <c r="J24" s="30"/>
      <c r="K24" s="30"/>
      <c r="L24" s="33">
        <f t="shared" si="5"/>
        <v>0</v>
      </c>
      <c r="M24" s="30"/>
      <c r="N24" s="30"/>
      <c r="O24" s="33">
        <f t="shared" si="6"/>
        <v>0</v>
      </c>
      <c r="P24" s="30"/>
      <c r="Q24" s="30"/>
      <c r="R24" s="33">
        <f t="shared" si="7"/>
        <v>0</v>
      </c>
      <c r="S24" s="30"/>
      <c r="T24" s="30"/>
      <c r="U24" s="33">
        <f t="shared" si="8"/>
        <v>0</v>
      </c>
      <c r="V24" s="30"/>
      <c r="W24" s="30"/>
      <c r="X24" s="33">
        <f t="shared" si="9"/>
        <v>0</v>
      </c>
      <c r="Y24" s="30"/>
      <c r="Z24" s="30"/>
      <c r="AA24" s="33">
        <f t="shared" si="10"/>
        <v>0</v>
      </c>
    </row>
    <row r="25" spans="1:27" ht="12.95" customHeight="1">
      <c r="A25" s="3" t="s">
        <v>66</v>
      </c>
      <c r="B25" s="1024" t="s">
        <v>65</v>
      </c>
      <c r="C25" s="1024"/>
      <c r="D25" s="62">
        <f t="shared" si="18"/>
        <v>3500</v>
      </c>
      <c r="E25" s="62">
        <f t="shared" si="19"/>
        <v>-55</v>
      </c>
      <c r="F25" s="62">
        <f t="shared" si="17"/>
        <v>3445</v>
      </c>
      <c r="G25" s="30">
        <v>3500</v>
      </c>
      <c r="H25" s="30">
        <f>-110-100+80</f>
        <v>-130</v>
      </c>
      <c r="I25" s="33">
        <f t="shared" si="4"/>
        <v>3370</v>
      </c>
      <c r="J25" s="30"/>
      <c r="K25" s="30"/>
      <c r="L25" s="33">
        <f t="shared" si="5"/>
        <v>0</v>
      </c>
      <c r="M25" s="30"/>
      <c r="N25" s="30"/>
      <c r="O25" s="33">
        <f t="shared" si="6"/>
        <v>0</v>
      </c>
      <c r="P25" s="30"/>
      <c r="Q25" s="30"/>
      <c r="R25" s="33">
        <f t="shared" si="7"/>
        <v>0</v>
      </c>
      <c r="S25" s="30"/>
      <c r="T25" s="30"/>
      <c r="U25" s="33">
        <f t="shared" si="8"/>
        <v>0</v>
      </c>
      <c r="V25" s="30"/>
      <c r="W25" s="30"/>
      <c r="X25" s="33">
        <f t="shared" si="9"/>
        <v>0</v>
      </c>
      <c r="Y25" s="30"/>
      <c r="Z25" s="30">
        <v>75</v>
      </c>
      <c r="AA25" s="33">
        <f t="shared" si="10"/>
        <v>75</v>
      </c>
    </row>
    <row r="26" spans="1:27" s="47" customFormat="1" ht="12.95" customHeight="1">
      <c r="A26" s="5" t="s">
        <v>67</v>
      </c>
      <c r="B26" s="1028" t="s">
        <v>157</v>
      </c>
      <c r="C26" s="1028"/>
      <c r="D26" s="62">
        <f t="shared" si="18"/>
        <v>43800</v>
      </c>
      <c r="E26" s="62">
        <f t="shared" si="19"/>
        <v>2090</v>
      </c>
      <c r="F26" s="62">
        <f t="shared" si="17"/>
        <v>45890</v>
      </c>
      <c r="G26" s="62">
        <f t="shared" ref="G26:Z26" si="20">+G25+G24+G23+G22+G21+G20+G19</f>
        <v>10302</v>
      </c>
      <c r="H26" s="62">
        <f t="shared" si="20"/>
        <v>-120</v>
      </c>
      <c r="I26" s="33">
        <f t="shared" si="4"/>
        <v>10182</v>
      </c>
      <c r="J26" s="62">
        <f t="shared" si="20"/>
        <v>21298</v>
      </c>
      <c r="K26" s="62">
        <f t="shared" si="20"/>
        <v>1708</v>
      </c>
      <c r="L26" s="33">
        <f t="shared" si="5"/>
        <v>23006</v>
      </c>
      <c r="M26" s="62">
        <f t="shared" si="20"/>
        <v>10400</v>
      </c>
      <c r="N26" s="62">
        <f t="shared" si="20"/>
        <v>627</v>
      </c>
      <c r="O26" s="33">
        <f t="shared" si="6"/>
        <v>11027</v>
      </c>
      <c r="P26" s="62">
        <f t="shared" si="20"/>
        <v>1000</v>
      </c>
      <c r="Q26" s="62">
        <f t="shared" si="20"/>
        <v>0</v>
      </c>
      <c r="R26" s="33">
        <f t="shared" si="7"/>
        <v>1000</v>
      </c>
      <c r="S26" s="62">
        <f t="shared" si="20"/>
        <v>800</v>
      </c>
      <c r="T26" s="62">
        <f t="shared" si="20"/>
        <v>-200</v>
      </c>
      <c r="U26" s="33">
        <f t="shared" si="8"/>
        <v>600</v>
      </c>
      <c r="V26" s="62">
        <f t="shared" si="20"/>
        <v>0</v>
      </c>
      <c r="W26" s="62">
        <f t="shared" si="20"/>
        <v>0</v>
      </c>
      <c r="X26" s="33">
        <f t="shared" si="9"/>
        <v>0</v>
      </c>
      <c r="Y26" s="62">
        <f t="shared" si="20"/>
        <v>0</v>
      </c>
      <c r="Z26" s="62">
        <f t="shared" si="20"/>
        <v>75</v>
      </c>
      <c r="AA26" s="33">
        <f t="shared" si="10"/>
        <v>75</v>
      </c>
    </row>
    <row r="27" spans="1:27" ht="12.95" customHeight="1">
      <c r="A27" s="3" t="s">
        <v>69</v>
      </c>
      <c r="B27" s="1024" t="s">
        <v>68</v>
      </c>
      <c r="C27" s="1024"/>
      <c r="D27" s="62">
        <f t="shared" si="18"/>
        <v>0</v>
      </c>
      <c r="E27" s="62">
        <f t="shared" si="1"/>
        <v>0</v>
      </c>
      <c r="F27" s="62">
        <f t="shared" si="2"/>
        <v>0</v>
      </c>
      <c r="G27" s="30"/>
      <c r="H27" s="30"/>
      <c r="I27" s="33">
        <f t="shared" si="4"/>
        <v>0</v>
      </c>
      <c r="J27" s="30"/>
      <c r="K27" s="30"/>
      <c r="L27" s="33">
        <f t="shared" si="5"/>
        <v>0</v>
      </c>
      <c r="M27" s="30"/>
      <c r="N27" s="30"/>
      <c r="O27" s="33">
        <f t="shared" si="6"/>
        <v>0</v>
      </c>
      <c r="P27" s="30"/>
      <c r="Q27" s="30"/>
      <c r="R27" s="33">
        <f t="shared" si="7"/>
        <v>0</v>
      </c>
      <c r="S27" s="30"/>
      <c r="T27" s="30"/>
      <c r="U27" s="33">
        <f t="shared" si="8"/>
        <v>0</v>
      </c>
      <c r="V27" s="30"/>
      <c r="W27" s="30"/>
      <c r="X27" s="33">
        <f t="shared" si="9"/>
        <v>0</v>
      </c>
      <c r="Y27" s="30"/>
      <c r="Z27" s="30"/>
      <c r="AA27" s="33">
        <f t="shared" si="10"/>
        <v>0</v>
      </c>
    </row>
    <row r="28" spans="1:27" ht="12.95" customHeight="1">
      <c r="A28" s="3" t="s">
        <v>71</v>
      </c>
      <c r="B28" s="1024" t="s">
        <v>70</v>
      </c>
      <c r="C28" s="1024"/>
      <c r="D28" s="62">
        <f t="shared" si="18"/>
        <v>0</v>
      </c>
      <c r="E28" s="62">
        <f t="shared" si="1"/>
        <v>0</v>
      </c>
      <c r="F28" s="62">
        <f t="shared" si="2"/>
        <v>0</v>
      </c>
      <c r="G28" s="30"/>
      <c r="H28" s="30"/>
      <c r="I28" s="33">
        <f t="shared" si="4"/>
        <v>0</v>
      </c>
      <c r="J28" s="30"/>
      <c r="K28" s="30"/>
      <c r="L28" s="33">
        <f t="shared" si="5"/>
        <v>0</v>
      </c>
      <c r="M28" s="30"/>
      <c r="N28" s="30"/>
      <c r="O28" s="33">
        <f t="shared" si="6"/>
        <v>0</v>
      </c>
      <c r="P28" s="30"/>
      <c r="Q28" s="30"/>
      <c r="R28" s="33">
        <f t="shared" si="7"/>
        <v>0</v>
      </c>
      <c r="S28" s="30"/>
      <c r="T28" s="30"/>
      <c r="U28" s="33">
        <f t="shared" si="8"/>
        <v>0</v>
      </c>
      <c r="V28" s="30"/>
      <c r="W28" s="30"/>
      <c r="X28" s="33">
        <f t="shared" si="9"/>
        <v>0</v>
      </c>
      <c r="Y28" s="30"/>
      <c r="Z28" s="30"/>
      <c r="AA28" s="33">
        <f t="shared" si="10"/>
        <v>0</v>
      </c>
    </row>
    <row r="29" spans="1:27" s="47" customFormat="1" ht="12.95" customHeight="1">
      <c r="A29" s="5" t="s">
        <v>72</v>
      </c>
      <c r="B29" s="1028" t="s">
        <v>156</v>
      </c>
      <c r="C29" s="1028"/>
      <c r="D29" s="62">
        <f t="shared" si="18"/>
        <v>0</v>
      </c>
      <c r="E29" s="62">
        <f t="shared" si="1"/>
        <v>0</v>
      </c>
      <c r="F29" s="62">
        <f t="shared" si="2"/>
        <v>0</v>
      </c>
      <c r="G29" s="62">
        <f t="shared" ref="G29:H29" si="21">+G27+G28</f>
        <v>0</v>
      </c>
      <c r="H29" s="62">
        <f t="shared" si="21"/>
        <v>0</v>
      </c>
      <c r="I29" s="33">
        <f t="shared" si="4"/>
        <v>0</v>
      </c>
      <c r="J29" s="62"/>
      <c r="K29" s="62"/>
      <c r="L29" s="33">
        <f t="shared" si="5"/>
        <v>0</v>
      </c>
      <c r="M29" s="62">
        <f>+M27+M28</f>
        <v>0</v>
      </c>
      <c r="N29" s="62">
        <f>+N27+N28</f>
        <v>0</v>
      </c>
      <c r="O29" s="33">
        <f t="shared" si="6"/>
        <v>0</v>
      </c>
      <c r="P29" s="62">
        <f t="shared" ref="P29:W29" si="22">+P27+P28</f>
        <v>0</v>
      </c>
      <c r="Q29" s="62">
        <f t="shared" si="22"/>
        <v>0</v>
      </c>
      <c r="R29" s="33">
        <f t="shared" si="7"/>
        <v>0</v>
      </c>
      <c r="S29" s="62">
        <f t="shared" si="22"/>
        <v>0</v>
      </c>
      <c r="T29" s="62">
        <f t="shared" si="22"/>
        <v>0</v>
      </c>
      <c r="U29" s="33">
        <f t="shared" si="8"/>
        <v>0</v>
      </c>
      <c r="V29" s="62">
        <f t="shared" si="22"/>
        <v>0</v>
      </c>
      <c r="W29" s="62">
        <f t="shared" si="22"/>
        <v>0</v>
      </c>
      <c r="X29" s="33">
        <f t="shared" si="9"/>
        <v>0</v>
      </c>
      <c r="Y29" s="62">
        <f>+Y27+Y28</f>
        <v>0</v>
      </c>
      <c r="Z29" s="62">
        <f>+Z27+Z28</f>
        <v>0</v>
      </c>
      <c r="AA29" s="33">
        <f t="shared" si="10"/>
        <v>0</v>
      </c>
    </row>
    <row r="30" spans="1:27" ht="12.95" customHeight="1">
      <c r="A30" s="3" t="s">
        <v>74</v>
      </c>
      <c r="B30" s="1024" t="s">
        <v>73</v>
      </c>
      <c r="C30" s="1024"/>
      <c r="D30" s="62">
        <f t="shared" si="18"/>
        <v>10881</v>
      </c>
      <c r="E30" s="62">
        <f>+H30+N30+Q30+T30+W30+Z30+K30</f>
        <v>833</v>
      </c>
      <c r="F30" s="62">
        <f>+I30+L30+O30+R30+U30+X30+AA30</f>
        <v>11714</v>
      </c>
      <c r="G30" s="30">
        <v>1837</v>
      </c>
      <c r="H30" s="30">
        <f>161+22</f>
        <v>183</v>
      </c>
      <c r="I30" s="33">
        <f t="shared" si="4"/>
        <v>2020</v>
      </c>
      <c r="J30" s="30">
        <v>5750</v>
      </c>
      <c r="K30" s="30">
        <v>461</v>
      </c>
      <c r="L30" s="33">
        <f t="shared" si="5"/>
        <v>6211</v>
      </c>
      <c r="M30" s="30">
        <v>2808</v>
      </c>
      <c r="N30" s="30">
        <v>169</v>
      </c>
      <c r="O30" s="33">
        <f t="shared" si="6"/>
        <v>2977</v>
      </c>
      <c r="P30" s="30">
        <v>270</v>
      </c>
      <c r="Q30" s="30"/>
      <c r="R30" s="33">
        <f t="shared" si="7"/>
        <v>270</v>
      </c>
      <c r="S30" s="30">
        <v>216</v>
      </c>
      <c r="T30" s="30"/>
      <c r="U30" s="33">
        <f t="shared" si="8"/>
        <v>216</v>
      </c>
      <c r="V30" s="30"/>
      <c r="W30" s="30"/>
      <c r="X30" s="33">
        <f t="shared" si="9"/>
        <v>0</v>
      </c>
      <c r="Y30" s="30"/>
      <c r="Z30" s="30">
        <v>20</v>
      </c>
      <c r="AA30" s="33">
        <f t="shared" si="10"/>
        <v>20</v>
      </c>
    </row>
    <row r="31" spans="1:27" ht="12.95" customHeight="1">
      <c r="A31" s="3" t="s">
        <v>76</v>
      </c>
      <c r="B31" s="1024" t="s">
        <v>75</v>
      </c>
      <c r="C31" s="1024"/>
      <c r="D31" s="62">
        <f t="shared" si="18"/>
        <v>6532</v>
      </c>
      <c r="E31" s="62">
        <f t="shared" ref="E31:E34" si="23">+H31+N31+Q31+T31+W31+Z31+K31</f>
        <v>0</v>
      </c>
      <c r="F31" s="62">
        <f t="shared" ref="F31:F35" si="24">+I31+L31+O31+R31+U31+X31+AA31</f>
        <v>6532</v>
      </c>
      <c r="G31" s="30">
        <v>2104</v>
      </c>
      <c r="H31" s="30"/>
      <c r="I31" s="33">
        <f t="shared" si="4"/>
        <v>2104</v>
      </c>
      <c r="J31" s="30"/>
      <c r="K31" s="30"/>
      <c r="L31" s="33">
        <f t="shared" si="5"/>
        <v>0</v>
      </c>
      <c r="M31" s="30"/>
      <c r="N31" s="30"/>
      <c r="O31" s="33">
        <f t="shared" si="6"/>
        <v>0</v>
      </c>
      <c r="P31" s="30"/>
      <c r="Q31" s="30"/>
      <c r="R31" s="33">
        <f t="shared" si="7"/>
        <v>0</v>
      </c>
      <c r="S31" s="30"/>
      <c r="T31" s="30"/>
      <c r="U31" s="33">
        <f t="shared" si="8"/>
        <v>0</v>
      </c>
      <c r="V31" s="30"/>
      <c r="W31" s="30"/>
      <c r="X31" s="33">
        <f t="shared" si="9"/>
        <v>0</v>
      </c>
      <c r="Y31" s="30">
        <v>4428</v>
      </c>
      <c r="Z31" s="30"/>
      <c r="AA31" s="33">
        <f t="shared" si="10"/>
        <v>4428</v>
      </c>
    </row>
    <row r="32" spans="1:27" ht="12.95" customHeight="1">
      <c r="A32" s="3" t="s">
        <v>77</v>
      </c>
      <c r="B32" s="1024" t="s">
        <v>155</v>
      </c>
      <c r="C32" s="1024"/>
      <c r="D32" s="62">
        <f t="shared" si="18"/>
        <v>0</v>
      </c>
      <c r="E32" s="62">
        <f t="shared" si="23"/>
        <v>0</v>
      </c>
      <c r="F32" s="62">
        <f t="shared" si="24"/>
        <v>0</v>
      </c>
      <c r="G32" s="30"/>
      <c r="H32" s="30"/>
      <c r="I32" s="33">
        <f t="shared" si="4"/>
        <v>0</v>
      </c>
      <c r="J32" s="30"/>
      <c r="K32" s="30"/>
      <c r="L32" s="33">
        <f t="shared" si="5"/>
        <v>0</v>
      </c>
      <c r="M32" s="30"/>
      <c r="N32" s="30"/>
      <c r="O32" s="33">
        <f t="shared" si="6"/>
        <v>0</v>
      </c>
      <c r="P32" s="30"/>
      <c r="Q32" s="30"/>
      <c r="R32" s="33">
        <f t="shared" si="7"/>
        <v>0</v>
      </c>
      <c r="S32" s="30"/>
      <c r="T32" s="30"/>
      <c r="U32" s="33">
        <f t="shared" si="8"/>
        <v>0</v>
      </c>
      <c r="V32" s="30"/>
      <c r="W32" s="30"/>
      <c r="X32" s="33">
        <f t="shared" si="9"/>
        <v>0</v>
      </c>
      <c r="Y32" s="30"/>
      <c r="Z32" s="30"/>
      <c r="AA32" s="33">
        <f t="shared" si="10"/>
        <v>0</v>
      </c>
    </row>
    <row r="33" spans="1:27" ht="12.95" customHeight="1">
      <c r="A33" s="3" t="s">
        <v>78</v>
      </c>
      <c r="B33" s="1024" t="s">
        <v>154</v>
      </c>
      <c r="C33" s="1024"/>
      <c r="D33" s="62">
        <f t="shared" si="18"/>
        <v>0</v>
      </c>
      <c r="E33" s="62">
        <f t="shared" si="23"/>
        <v>0</v>
      </c>
      <c r="F33" s="62">
        <f t="shared" si="24"/>
        <v>0</v>
      </c>
      <c r="G33" s="30"/>
      <c r="H33" s="30"/>
      <c r="I33" s="33">
        <f t="shared" si="4"/>
        <v>0</v>
      </c>
      <c r="J33" s="30"/>
      <c r="K33" s="30"/>
      <c r="L33" s="33">
        <f t="shared" si="5"/>
        <v>0</v>
      </c>
      <c r="M33" s="30"/>
      <c r="N33" s="30"/>
      <c r="O33" s="33">
        <f t="shared" si="6"/>
        <v>0</v>
      </c>
      <c r="P33" s="30"/>
      <c r="Q33" s="30"/>
      <c r="R33" s="33">
        <f t="shared" si="7"/>
        <v>0</v>
      </c>
      <c r="S33" s="30"/>
      <c r="T33" s="30"/>
      <c r="U33" s="33">
        <f t="shared" si="8"/>
        <v>0</v>
      </c>
      <c r="V33" s="30"/>
      <c r="W33" s="30"/>
      <c r="X33" s="33">
        <f t="shared" si="9"/>
        <v>0</v>
      </c>
      <c r="Y33" s="30"/>
      <c r="Z33" s="30"/>
      <c r="AA33" s="33">
        <f t="shared" si="10"/>
        <v>0</v>
      </c>
    </row>
    <row r="34" spans="1:27" ht="12.95" customHeight="1">
      <c r="A34" s="3" t="s">
        <v>80</v>
      </c>
      <c r="B34" s="1024" t="s">
        <v>79</v>
      </c>
      <c r="C34" s="1024"/>
      <c r="D34" s="62">
        <f t="shared" si="18"/>
        <v>0</v>
      </c>
      <c r="E34" s="62">
        <f t="shared" si="23"/>
        <v>953</v>
      </c>
      <c r="F34" s="62">
        <f t="shared" si="24"/>
        <v>953</v>
      </c>
      <c r="G34" s="30"/>
      <c r="H34" s="30">
        <f>100+595</f>
        <v>695</v>
      </c>
      <c r="I34" s="33">
        <f t="shared" si="4"/>
        <v>695</v>
      </c>
      <c r="J34" s="30"/>
      <c r="K34" s="30"/>
      <c r="L34" s="33">
        <f t="shared" si="5"/>
        <v>0</v>
      </c>
      <c r="M34" s="30"/>
      <c r="N34" s="30"/>
      <c r="O34" s="33">
        <f t="shared" si="6"/>
        <v>0</v>
      </c>
      <c r="P34" s="30"/>
      <c r="Q34" s="30"/>
      <c r="R34" s="33">
        <f t="shared" si="7"/>
        <v>0</v>
      </c>
      <c r="S34" s="30"/>
      <c r="T34" s="30"/>
      <c r="U34" s="33">
        <f t="shared" si="8"/>
        <v>0</v>
      </c>
      <c r="V34" s="30"/>
      <c r="W34" s="30"/>
      <c r="X34" s="33">
        <f t="shared" si="9"/>
        <v>0</v>
      </c>
      <c r="Y34" s="30"/>
      <c r="Z34" s="30">
        <v>258</v>
      </c>
      <c r="AA34" s="33">
        <f t="shared" si="10"/>
        <v>258</v>
      </c>
    </row>
    <row r="35" spans="1:27" s="47" customFormat="1" ht="12.95" customHeight="1">
      <c r="A35" s="5" t="s">
        <v>81</v>
      </c>
      <c r="B35" s="1028" t="s">
        <v>153</v>
      </c>
      <c r="C35" s="1028"/>
      <c r="D35" s="62">
        <f t="shared" si="18"/>
        <v>17413</v>
      </c>
      <c r="E35" s="62">
        <f>+H35+N35+Q35+T35+W35+Z35+K35</f>
        <v>1786</v>
      </c>
      <c r="F35" s="62">
        <f t="shared" si="24"/>
        <v>19199</v>
      </c>
      <c r="G35" s="62">
        <f t="shared" ref="G35:M35" si="25">SUM(G30:G34)</f>
        <v>3941</v>
      </c>
      <c r="H35" s="62">
        <f t="shared" si="25"/>
        <v>878</v>
      </c>
      <c r="I35" s="33">
        <f t="shared" si="4"/>
        <v>4819</v>
      </c>
      <c r="J35" s="62">
        <f t="shared" si="25"/>
        <v>5750</v>
      </c>
      <c r="K35" s="62">
        <f t="shared" si="25"/>
        <v>461</v>
      </c>
      <c r="L35" s="33">
        <f t="shared" si="5"/>
        <v>6211</v>
      </c>
      <c r="M35" s="62">
        <f t="shared" si="25"/>
        <v>2808</v>
      </c>
      <c r="N35" s="62">
        <f>SUM(N30:N34)</f>
        <v>169</v>
      </c>
      <c r="O35" s="33">
        <f t="shared" si="6"/>
        <v>2977</v>
      </c>
      <c r="P35" s="62">
        <f t="shared" ref="P35:W35" si="26">SUM(P30:P34)</f>
        <v>270</v>
      </c>
      <c r="Q35" s="62">
        <f t="shared" si="26"/>
        <v>0</v>
      </c>
      <c r="R35" s="33">
        <f t="shared" si="7"/>
        <v>270</v>
      </c>
      <c r="S35" s="62">
        <f t="shared" si="26"/>
        <v>216</v>
      </c>
      <c r="T35" s="62">
        <f t="shared" si="26"/>
        <v>0</v>
      </c>
      <c r="U35" s="33">
        <f t="shared" si="8"/>
        <v>216</v>
      </c>
      <c r="V35" s="62">
        <f t="shared" si="26"/>
        <v>0</v>
      </c>
      <c r="W35" s="62">
        <f t="shared" si="26"/>
        <v>0</v>
      </c>
      <c r="X35" s="33">
        <f t="shared" si="9"/>
        <v>0</v>
      </c>
      <c r="Y35" s="62">
        <f>SUM(Y30:Y34)</f>
        <v>4428</v>
      </c>
      <c r="Z35" s="62">
        <f>SUM(Z30:Z34)</f>
        <v>278</v>
      </c>
      <c r="AA35" s="33">
        <f t="shared" si="10"/>
        <v>4706</v>
      </c>
    </row>
    <row r="36" spans="1:27" s="47" customFormat="1" ht="12.95" customHeight="1">
      <c r="A36" s="6" t="s">
        <v>82</v>
      </c>
      <c r="B36" s="1026" t="s">
        <v>152</v>
      </c>
      <c r="C36" s="1026"/>
      <c r="D36" s="62">
        <f>+D35+D30+D26+D18+D15</f>
        <v>72094</v>
      </c>
      <c r="E36" s="62">
        <f t="shared" ref="E36:F36" si="27">+E35+E30+E26+E18+E15</f>
        <v>5009</v>
      </c>
      <c r="F36" s="62">
        <f t="shared" si="27"/>
        <v>77103</v>
      </c>
      <c r="G36" s="62">
        <f t="shared" ref="G36" si="28">+J36+P36+S36+V36+Y36+AB36+M36</f>
        <v>0</v>
      </c>
      <c r="H36" s="62">
        <f t="shared" ref="H36" si="29">+K36+Q36+T36+W36+Z36+AC36+N36</f>
        <v>0</v>
      </c>
      <c r="I36" s="62">
        <f t="shared" ref="I36" si="30">+L36+R36+U36+X36+AA36+AD36+O36</f>
        <v>0</v>
      </c>
      <c r="J36" s="62">
        <f t="shared" ref="J36" si="31">+M36+S36+V36+Y36+AB36+AE36+P36</f>
        <v>0</v>
      </c>
      <c r="K36" s="62">
        <f t="shared" ref="K36" si="32">+N36+T36+W36+Z36+AC36+AF36+Q36</f>
        <v>0</v>
      </c>
      <c r="L36" s="33">
        <f t="shared" si="5"/>
        <v>0</v>
      </c>
      <c r="M36" s="62">
        <f t="shared" ref="M36" si="33">+P36+V36+Y36+AB36+AE36+AH36+S36</f>
        <v>0</v>
      </c>
      <c r="N36" s="62">
        <f t="shared" ref="N36" si="34">+Q36+W36+Z36+AC36+AF36+AI36+T36</f>
        <v>0</v>
      </c>
      <c r="O36" s="33">
        <f t="shared" si="6"/>
        <v>0</v>
      </c>
      <c r="P36" s="62">
        <f t="shared" ref="P36" si="35">+S36+Y36+AB36+AE36+AH36+AK36+V36</f>
        <v>0</v>
      </c>
      <c r="Q36" s="62">
        <f t="shared" ref="Q36" si="36">+T36+Z36+AC36+AF36+AI36+AL36+W36</f>
        <v>0</v>
      </c>
      <c r="R36" s="33">
        <f t="shared" si="7"/>
        <v>0</v>
      </c>
      <c r="S36" s="62">
        <f t="shared" ref="S36" si="37">+V36+AB36+AE36+AH36+AK36+AN36+Y36</f>
        <v>0</v>
      </c>
      <c r="T36" s="62">
        <f t="shared" ref="T36" si="38">+W36+AC36+AF36+AI36+AL36+AO36+Z36</f>
        <v>0</v>
      </c>
      <c r="U36" s="33">
        <f t="shared" si="8"/>
        <v>0</v>
      </c>
      <c r="V36" s="62">
        <f t="shared" ref="V36" si="39">+Y36+AE36+AH36+AK36+AN36+AQ36+AB36</f>
        <v>0</v>
      </c>
      <c r="W36" s="62">
        <f t="shared" ref="W36" si="40">+Z36+AF36+AI36+AL36+AO36+AR36+AC36</f>
        <v>0</v>
      </c>
      <c r="X36" s="33">
        <f t="shared" si="9"/>
        <v>0</v>
      </c>
      <c r="Y36" s="62">
        <f t="shared" ref="Y36" si="41">+AB36+AH36+AK36+AN36+AQ36+AT36+AE36</f>
        <v>0</v>
      </c>
      <c r="Z36" s="62">
        <f t="shared" ref="Z36" si="42">+AC36+AI36+AL36+AO36+AR36+AU36+AF36</f>
        <v>0</v>
      </c>
      <c r="AA36" s="33">
        <f t="shared" si="10"/>
        <v>0</v>
      </c>
    </row>
    <row r="37" spans="1:27" ht="8.25" customHeight="1">
      <c r="A37" s="7"/>
      <c r="B37" s="8"/>
      <c r="C37" s="8"/>
      <c r="D37" s="62"/>
      <c r="E37" s="62"/>
      <c r="F37" s="62"/>
      <c r="G37" s="31"/>
      <c r="H37" s="31"/>
      <c r="I37" s="32"/>
      <c r="J37" s="31"/>
      <c r="K37" s="31"/>
      <c r="L37" s="31"/>
      <c r="M37" s="31"/>
      <c r="N37" s="31"/>
      <c r="O37" s="31"/>
      <c r="P37" s="31"/>
      <c r="Q37" s="31"/>
      <c r="R37" s="32"/>
      <c r="S37" s="31"/>
      <c r="T37" s="31"/>
      <c r="U37" s="31"/>
      <c r="V37" s="31"/>
      <c r="W37" s="31"/>
      <c r="X37" s="31"/>
      <c r="Y37" s="31"/>
      <c r="Z37" s="31"/>
      <c r="AA37" s="31"/>
    </row>
    <row r="38" spans="1:27" ht="12.95" hidden="1" customHeight="1">
      <c r="A38" s="12" t="s">
        <v>84</v>
      </c>
      <c r="B38" s="1027" t="s">
        <v>83</v>
      </c>
      <c r="C38" s="1027"/>
      <c r="D38" s="62"/>
      <c r="E38" s="62"/>
      <c r="F38" s="6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ht="12.95" hidden="1" customHeight="1">
      <c r="A39" s="13" t="s">
        <v>85</v>
      </c>
      <c r="B39" s="1041" t="s">
        <v>137</v>
      </c>
      <c r="C39" s="1041"/>
      <c r="D39" s="62"/>
      <c r="E39" s="62"/>
      <c r="F39" s="62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spans="1:27" s="43" customFormat="1" ht="12.95" hidden="1" customHeight="1">
      <c r="A40" s="35" t="s">
        <v>85</v>
      </c>
      <c r="B40" s="42"/>
      <c r="C40" s="38" t="s">
        <v>139</v>
      </c>
      <c r="D40" s="62"/>
      <c r="E40" s="62"/>
      <c r="F40" s="62"/>
      <c r="G40" s="61"/>
      <c r="H40" s="56"/>
      <c r="I40" s="56"/>
      <c r="J40" s="61"/>
      <c r="K40" s="61"/>
      <c r="L40" s="61"/>
      <c r="M40" s="61"/>
      <c r="N40" s="61"/>
      <c r="O40" s="61"/>
      <c r="P40" s="61"/>
      <c r="Q40" s="56"/>
      <c r="R40" s="56"/>
      <c r="S40" s="61"/>
      <c r="T40" s="61"/>
      <c r="U40" s="61"/>
      <c r="V40" s="61"/>
      <c r="W40" s="61"/>
      <c r="X40" s="61"/>
      <c r="Y40" s="61"/>
      <c r="Z40" s="61"/>
      <c r="AA40" s="61"/>
    </row>
    <row r="41" spans="1:27" ht="12.95" hidden="1" customHeight="1">
      <c r="A41" s="3" t="s">
        <v>87</v>
      </c>
      <c r="B41" s="1027" t="s">
        <v>86</v>
      </c>
      <c r="C41" s="1027"/>
      <c r="D41" s="62"/>
      <c r="E41" s="62"/>
      <c r="F41" s="62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spans="1:27" ht="12.95" hidden="1" customHeight="1">
      <c r="A42" s="13" t="s">
        <v>88</v>
      </c>
      <c r="B42" s="1041" t="s">
        <v>140</v>
      </c>
      <c r="C42" s="1041"/>
      <c r="D42" s="62"/>
      <c r="E42" s="62"/>
      <c r="F42" s="62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27" s="43" customFormat="1" ht="12.95" hidden="1" customHeight="1">
      <c r="A43" s="35" t="s">
        <v>88</v>
      </c>
      <c r="B43" s="42"/>
      <c r="C43" s="36" t="s">
        <v>89</v>
      </c>
      <c r="D43" s="62"/>
      <c r="E43" s="62"/>
      <c r="F43" s="62"/>
      <c r="G43" s="61"/>
      <c r="H43" s="56"/>
      <c r="I43" s="56"/>
      <c r="J43" s="61"/>
      <c r="K43" s="61"/>
      <c r="L43" s="61"/>
      <c r="M43" s="61"/>
      <c r="N43" s="61"/>
      <c r="O43" s="61"/>
      <c r="P43" s="61"/>
      <c r="Q43" s="56"/>
      <c r="R43" s="56"/>
      <c r="S43" s="61"/>
      <c r="T43" s="61"/>
      <c r="U43" s="61"/>
      <c r="V43" s="61"/>
      <c r="W43" s="61"/>
      <c r="X43" s="61"/>
      <c r="Y43" s="61"/>
      <c r="Z43" s="61"/>
      <c r="AA43" s="61"/>
    </row>
    <row r="44" spans="1:27" s="43" customFormat="1" ht="12.95" hidden="1" customHeight="1">
      <c r="A44" s="35" t="s">
        <v>88</v>
      </c>
      <c r="B44" s="42"/>
      <c r="C44" s="38" t="s">
        <v>141</v>
      </c>
      <c r="D44" s="62"/>
      <c r="E44" s="62"/>
      <c r="F44" s="62"/>
      <c r="G44" s="61"/>
      <c r="H44" s="56"/>
      <c r="I44" s="56"/>
      <c r="J44" s="61"/>
      <c r="K44" s="61"/>
      <c r="L44" s="61"/>
      <c r="M44" s="61"/>
      <c r="N44" s="61"/>
      <c r="O44" s="61"/>
      <c r="P44" s="61"/>
      <c r="Q44" s="56"/>
      <c r="R44" s="56"/>
      <c r="S44" s="61"/>
      <c r="T44" s="61"/>
      <c r="U44" s="61"/>
      <c r="V44" s="61"/>
      <c r="W44" s="61"/>
      <c r="X44" s="61"/>
      <c r="Y44" s="61"/>
      <c r="Z44" s="61"/>
      <c r="AA44" s="61"/>
    </row>
    <row r="45" spans="1:27" ht="12.95" hidden="1" customHeight="1">
      <c r="A45" s="13" t="s">
        <v>90</v>
      </c>
      <c r="B45" s="1071" t="s">
        <v>142</v>
      </c>
      <c r="C45" s="1071"/>
      <c r="D45" s="62"/>
      <c r="E45" s="62"/>
      <c r="F45" s="62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spans="1:27" s="43" customFormat="1" ht="12.95" hidden="1" customHeight="1">
      <c r="A46" s="39" t="s">
        <v>90</v>
      </c>
      <c r="B46" s="42"/>
      <c r="C46" s="38" t="s">
        <v>143</v>
      </c>
      <c r="D46" s="62"/>
      <c r="E46" s="62"/>
      <c r="F46" s="62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</row>
    <row r="47" spans="1:27" ht="12.95" hidden="1" customHeight="1">
      <c r="A47" s="13" t="s">
        <v>91</v>
      </c>
      <c r="B47" s="1025" t="s">
        <v>144</v>
      </c>
      <c r="C47" s="1025"/>
      <c r="D47" s="62"/>
      <c r="E47" s="62"/>
      <c r="F47" s="62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 spans="1:27" s="43" customFormat="1" ht="12.95" hidden="1" customHeight="1">
      <c r="A48" s="39" t="s">
        <v>91</v>
      </c>
      <c r="B48" s="42"/>
      <c r="C48" s="38" t="s">
        <v>145</v>
      </c>
      <c r="D48" s="62"/>
      <c r="E48" s="62"/>
      <c r="F48" s="62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</row>
    <row r="49" spans="1:27" ht="12.95" hidden="1" customHeight="1">
      <c r="A49" s="3" t="s">
        <v>92</v>
      </c>
      <c r="B49" s="1025" t="s">
        <v>146</v>
      </c>
      <c r="C49" s="1025"/>
      <c r="D49" s="62"/>
      <c r="E49" s="62"/>
      <c r="F49" s="62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 spans="1:27" s="43" customFormat="1" ht="12.95" hidden="1" customHeight="1">
      <c r="A50" s="39" t="s">
        <v>92</v>
      </c>
      <c r="B50" s="42"/>
      <c r="C50" s="38" t="s">
        <v>93</v>
      </c>
      <c r="D50" s="62"/>
      <c r="E50" s="62"/>
      <c r="F50" s="62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</row>
    <row r="51" spans="1:27" ht="12.95" hidden="1" customHeight="1">
      <c r="A51" s="13" t="s">
        <v>94</v>
      </c>
      <c r="B51" s="1072" t="s">
        <v>147</v>
      </c>
      <c r="C51" s="1025"/>
      <c r="D51" s="62"/>
      <c r="E51" s="62"/>
      <c r="F51" s="62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 spans="1:27" s="43" customFormat="1" ht="12.95" hidden="1" customHeight="1">
      <c r="A52" s="35" t="s">
        <v>94</v>
      </c>
      <c r="B52" s="42"/>
      <c r="C52" s="38" t="s">
        <v>148</v>
      </c>
      <c r="D52" s="62"/>
      <c r="E52" s="62"/>
      <c r="F52" s="62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</row>
    <row r="53" spans="1:27" s="43" customFormat="1" ht="12.95" hidden="1" customHeight="1">
      <c r="A53" s="35" t="s">
        <v>94</v>
      </c>
      <c r="B53" s="42"/>
      <c r="C53" s="38" t="s">
        <v>138</v>
      </c>
      <c r="D53" s="62"/>
      <c r="E53" s="62"/>
      <c r="F53" s="62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</row>
    <row r="54" spans="1:27" s="43" customFormat="1" ht="12.95" hidden="1" customHeight="1">
      <c r="A54" s="40" t="s">
        <v>94</v>
      </c>
      <c r="B54" s="42"/>
      <c r="C54" s="38" t="s">
        <v>149</v>
      </c>
      <c r="D54" s="62"/>
      <c r="E54" s="62"/>
      <c r="F54" s="62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</row>
    <row r="55" spans="1:27" s="43" customFormat="1" ht="12.95" hidden="1" customHeight="1">
      <c r="A55" s="35" t="s">
        <v>94</v>
      </c>
      <c r="B55" s="42"/>
      <c r="C55" s="38" t="s">
        <v>150</v>
      </c>
      <c r="D55" s="62"/>
      <c r="E55" s="62"/>
      <c r="F55" s="62"/>
      <c r="G55" s="63"/>
      <c r="H55" s="63"/>
      <c r="I55" s="63"/>
      <c r="J55" s="63"/>
      <c r="K55" s="63"/>
      <c r="L55" s="63"/>
      <c r="M55" s="63"/>
      <c r="N55" s="63"/>
      <c r="O55" s="63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</row>
    <row r="56" spans="1:27" s="47" customFormat="1" ht="12.95" hidden="1" customHeight="1">
      <c r="A56" s="6" t="s">
        <v>95</v>
      </c>
      <c r="B56" s="1073" t="s">
        <v>151</v>
      </c>
      <c r="C56" s="1074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</row>
    <row r="57" spans="1:27" ht="7.5" customHeight="1">
      <c r="A57" s="7"/>
      <c r="B57" s="1040"/>
      <c r="C57" s="1040"/>
      <c r="D57" s="62"/>
      <c r="E57" s="62"/>
      <c r="F57" s="62"/>
      <c r="G57" s="356"/>
      <c r="H57" s="356"/>
      <c r="I57" s="356"/>
      <c r="J57" s="356"/>
      <c r="K57" s="356"/>
      <c r="L57" s="356"/>
      <c r="M57" s="356"/>
      <c r="N57" s="356"/>
      <c r="O57" s="356"/>
      <c r="P57" s="31"/>
      <c r="Q57" s="31"/>
      <c r="R57" s="32"/>
      <c r="S57" s="31"/>
      <c r="T57" s="31"/>
      <c r="U57" s="31"/>
      <c r="V57" s="31"/>
      <c r="W57" s="31"/>
      <c r="X57" s="31"/>
      <c r="Y57" s="31"/>
      <c r="Z57" s="31"/>
      <c r="AA57" s="31"/>
    </row>
    <row r="58" spans="1:27" ht="12.95" customHeight="1">
      <c r="A58" s="12" t="s">
        <v>97</v>
      </c>
      <c r="B58" s="1025" t="s">
        <v>96</v>
      </c>
      <c r="C58" s="1025"/>
      <c r="D58" s="62">
        <f t="shared" si="0"/>
        <v>0</v>
      </c>
      <c r="E58" s="62">
        <f t="shared" si="1"/>
        <v>3150</v>
      </c>
      <c r="F58" s="62">
        <f t="shared" si="2"/>
        <v>3150</v>
      </c>
      <c r="G58" s="30"/>
      <c r="H58" s="30"/>
      <c r="I58" s="30"/>
      <c r="J58" s="30"/>
      <c r="K58" s="30"/>
      <c r="L58" s="30"/>
      <c r="M58" s="30"/>
      <c r="N58" s="30"/>
      <c r="O58" s="30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>
        <v>3150</v>
      </c>
      <c r="AA58" s="33">
        <f>+Y58+Z58</f>
        <v>3150</v>
      </c>
    </row>
    <row r="59" spans="1:27" ht="12.95" customHeight="1">
      <c r="A59" s="3" t="s">
        <v>99</v>
      </c>
      <c r="B59" s="1025" t="s">
        <v>98</v>
      </c>
      <c r="C59" s="1025"/>
      <c r="D59" s="62">
        <f t="shared" si="0"/>
        <v>0</v>
      </c>
      <c r="E59" s="62">
        <f t="shared" si="1"/>
        <v>0</v>
      </c>
      <c r="F59" s="62">
        <f t="shared" si="2"/>
        <v>0</v>
      </c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3"/>
      <c r="Z59" s="33"/>
      <c r="AA59" s="33">
        <f t="shared" ref="AA59:AA68" si="43">+Y59+Z59</f>
        <v>0</v>
      </c>
    </row>
    <row r="60" spans="1:27" ht="12.95" customHeight="1">
      <c r="A60" s="3" t="s">
        <v>102</v>
      </c>
      <c r="B60" s="1025" t="s">
        <v>166</v>
      </c>
      <c r="C60" s="1025"/>
      <c r="D60" s="62">
        <f t="shared" si="0"/>
        <v>0</v>
      </c>
      <c r="E60" s="62">
        <f t="shared" si="1"/>
        <v>567</v>
      </c>
      <c r="F60" s="62">
        <f t="shared" si="2"/>
        <v>567</v>
      </c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3"/>
      <c r="Z60" s="33">
        <v>567</v>
      </c>
      <c r="AA60" s="33">
        <f t="shared" si="43"/>
        <v>567</v>
      </c>
    </row>
    <row r="61" spans="1:27" ht="12.95" customHeight="1">
      <c r="A61" s="3" t="s">
        <v>104</v>
      </c>
      <c r="B61" s="1025" t="s">
        <v>103</v>
      </c>
      <c r="C61" s="1025"/>
      <c r="D61" s="62">
        <f t="shared" si="0"/>
        <v>0</v>
      </c>
      <c r="E61" s="62">
        <f t="shared" si="1"/>
        <v>0</v>
      </c>
      <c r="F61" s="62">
        <f t="shared" si="2"/>
        <v>0</v>
      </c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3"/>
      <c r="Z61" s="33"/>
      <c r="AA61" s="33">
        <f t="shared" si="43"/>
        <v>0</v>
      </c>
    </row>
    <row r="62" spans="1:27" ht="12.95" customHeight="1">
      <c r="A62" s="3" t="s">
        <v>106</v>
      </c>
      <c r="B62" s="1025" t="s">
        <v>165</v>
      </c>
      <c r="C62" s="1025"/>
      <c r="D62" s="62">
        <f t="shared" si="0"/>
        <v>0</v>
      </c>
      <c r="E62" s="62">
        <f t="shared" si="1"/>
        <v>0</v>
      </c>
      <c r="F62" s="62">
        <f t="shared" si="2"/>
        <v>0</v>
      </c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3"/>
      <c r="Z62" s="33"/>
      <c r="AA62" s="33">
        <f t="shared" si="43"/>
        <v>0</v>
      </c>
    </row>
    <row r="63" spans="1:27" ht="12.95" customHeight="1">
      <c r="A63" s="3" t="s">
        <v>739</v>
      </c>
      <c r="B63" s="1024" t="s">
        <v>107</v>
      </c>
      <c r="C63" s="1024"/>
      <c r="D63" s="62">
        <f t="shared" si="0"/>
        <v>468212</v>
      </c>
      <c r="E63" s="62">
        <f t="shared" si="1"/>
        <v>56907</v>
      </c>
      <c r="F63" s="62">
        <f t="shared" si="2"/>
        <v>525119</v>
      </c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3">
        <f>SUM(Y64:Y67)</f>
        <v>468212</v>
      </c>
      <c r="Z63" s="33">
        <f t="shared" ref="Z63:AA63" si="44">SUM(Z64:Z67)</f>
        <v>56907</v>
      </c>
      <c r="AA63" s="33">
        <f t="shared" si="44"/>
        <v>525119</v>
      </c>
    </row>
    <row r="64" spans="1:27" ht="12.95" customHeight="1">
      <c r="A64" s="506"/>
      <c r="B64" s="505"/>
      <c r="C64" s="528" t="s">
        <v>652</v>
      </c>
      <c r="D64" s="30">
        <f t="shared" ref="D64:D67" si="45">+G64+M64+P64+S64+V64+Y64</f>
        <v>6964</v>
      </c>
      <c r="E64" s="30">
        <f t="shared" ref="E64:E67" si="46">+H64+N64+Q64+T64+W64+Z64</f>
        <v>5991</v>
      </c>
      <c r="F64" s="30">
        <f t="shared" ref="F64:F67" si="47">+I64+O64+R64+U64+X64+AA64</f>
        <v>12955</v>
      </c>
      <c r="G64" s="507"/>
      <c r="H64" s="507"/>
      <c r="I64" s="507"/>
      <c r="J64" s="507"/>
      <c r="K64" s="507"/>
      <c r="L64" s="507"/>
      <c r="M64" s="507"/>
      <c r="N64" s="507"/>
      <c r="O64" s="507"/>
      <c r="P64" s="507"/>
      <c r="Q64" s="507"/>
      <c r="R64" s="507"/>
      <c r="S64" s="507"/>
      <c r="T64" s="507"/>
      <c r="U64" s="507"/>
      <c r="V64" s="507"/>
      <c r="W64" s="507"/>
      <c r="X64" s="507"/>
      <c r="Y64" s="30">
        <f>5500+1464</f>
        <v>6964</v>
      </c>
      <c r="Z64" s="30">
        <f>-5000+75+10250+655+11</f>
        <v>5991</v>
      </c>
      <c r="AA64" s="33">
        <f t="shared" si="43"/>
        <v>12955</v>
      </c>
    </row>
    <row r="65" spans="1:27" ht="12.95" customHeight="1">
      <c r="A65" s="506"/>
      <c r="B65" s="505"/>
      <c r="C65" s="528" t="s">
        <v>653</v>
      </c>
      <c r="D65" s="30">
        <f t="shared" si="45"/>
        <v>446248</v>
      </c>
      <c r="E65" s="30">
        <f t="shared" si="46"/>
        <v>37900</v>
      </c>
      <c r="F65" s="30">
        <f t="shared" si="47"/>
        <v>484148</v>
      </c>
      <c r="G65" s="507"/>
      <c r="H65" s="507"/>
      <c r="I65" s="507"/>
      <c r="J65" s="507"/>
      <c r="K65" s="507"/>
      <c r="L65" s="507"/>
      <c r="M65" s="507"/>
      <c r="N65" s="507"/>
      <c r="O65" s="507"/>
      <c r="P65" s="507"/>
      <c r="Q65" s="507"/>
      <c r="R65" s="507"/>
      <c r="S65" s="507"/>
      <c r="T65" s="507"/>
      <c r="U65" s="507"/>
      <c r="V65" s="507"/>
      <c r="W65" s="507"/>
      <c r="X65" s="507"/>
      <c r="Y65" s="30">
        <f>19500+42650+300000+44000+40098</f>
        <v>446248</v>
      </c>
      <c r="Z65" s="30">
        <f>-2100-10000+50000</f>
        <v>37900</v>
      </c>
      <c r="AA65" s="33">
        <f t="shared" si="43"/>
        <v>484148</v>
      </c>
    </row>
    <row r="66" spans="1:27" ht="12.95" customHeight="1">
      <c r="A66" s="506"/>
      <c r="B66" s="642"/>
      <c r="C66" s="642" t="s">
        <v>748</v>
      </c>
      <c r="D66" s="30">
        <f t="shared" si="45"/>
        <v>0</v>
      </c>
      <c r="E66" s="30">
        <f t="shared" si="46"/>
        <v>10000</v>
      </c>
      <c r="F66" s="30">
        <f t="shared" si="47"/>
        <v>10000</v>
      </c>
      <c r="G66" s="507"/>
      <c r="H66" s="507"/>
      <c r="I66" s="507"/>
      <c r="J66" s="507"/>
      <c r="K66" s="507"/>
      <c r="L66" s="507"/>
      <c r="M66" s="507"/>
      <c r="N66" s="507"/>
      <c r="O66" s="507"/>
      <c r="P66" s="507"/>
      <c r="Q66" s="507"/>
      <c r="R66" s="507"/>
      <c r="S66" s="507"/>
      <c r="T66" s="507"/>
      <c r="U66" s="507"/>
      <c r="V66" s="507"/>
      <c r="W66" s="507"/>
      <c r="X66" s="507"/>
      <c r="Y66" s="507"/>
      <c r="Z66" s="507">
        <v>10000</v>
      </c>
      <c r="AA66" s="33">
        <f t="shared" si="43"/>
        <v>10000</v>
      </c>
    </row>
    <row r="67" spans="1:27" ht="12.95" customHeight="1">
      <c r="A67" s="506"/>
      <c r="B67" s="505"/>
      <c r="C67" s="528" t="s">
        <v>654</v>
      </c>
      <c r="D67" s="30">
        <f t="shared" si="45"/>
        <v>15000</v>
      </c>
      <c r="E67" s="30">
        <f t="shared" si="46"/>
        <v>3016</v>
      </c>
      <c r="F67" s="30">
        <f t="shared" si="47"/>
        <v>18016</v>
      </c>
      <c r="G67" s="507"/>
      <c r="H67" s="507"/>
      <c r="I67" s="507"/>
      <c r="J67" s="507"/>
      <c r="K67" s="507"/>
      <c r="L67" s="507"/>
      <c r="M67" s="507"/>
      <c r="N67" s="507"/>
      <c r="O67" s="507"/>
      <c r="P67" s="507"/>
      <c r="Q67" s="507"/>
      <c r="R67" s="507"/>
      <c r="S67" s="507"/>
      <c r="T67" s="507"/>
      <c r="U67" s="507"/>
      <c r="V67" s="507"/>
      <c r="W67" s="507"/>
      <c r="X67" s="507"/>
      <c r="Y67" s="507">
        <v>15000</v>
      </c>
      <c r="Z67" s="507">
        <f>-200-100-400-107-197-116-635-438+574-113-258-300-200-102-2404-508-3000-2000-193+246-120+415+131+4430+8611</f>
        <v>3016</v>
      </c>
      <c r="AA67" s="33">
        <f t="shared" si="43"/>
        <v>18016</v>
      </c>
    </row>
    <row r="68" spans="1:27" s="47" customFormat="1" ht="12.95" customHeight="1">
      <c r="A68" s="6" t="s">
        <v>109</v>
      </c>
      <c r="B68" s="1026" t="s">
        <v>164</v>
      </c>
      <c r="C68" s="1026"/>
      <c r="D68" s="62">
        <f t="shared" si="0"/>
        <v>468212</v>
      </c>
      <c r="E68" s="62">
        <f t="shared" si="1"/>
        <v>60624</v>
      </c>
      <c r="F68" s="62">
        <f>+I68+O68+R68+U68+X68+AA68</f>
        <v>528836</v>
      </c>
      <c r="G68" s="59">
        <f>+G63+G62+G61+G60+G59+G58</f>
        <v>0</v>
      </c>
      <c r="H68" s="59">
        <f>+H63+H62+H61+H60+H59+H58</f>
        <v>0</v>
      </c>
      <c r="I68" s="59">
        <f>+I63+I62+I61+I60+I59+I58</f>
        <v>0</v>
      </c>
      <c r="J68" s="59"/>
      <c r="K68" s="59"/>
      <c r="L68" s="59"/>
      <c r="M68" s="59"/>
      <c r="N68" s="59"/>
      <c r="O68" s="59"/>
      <c r="P68" s="59">
        <f t="shared" ref="P68:X68" si="48">+P63+P62+P61+P60+P59+P58</f>
        <v>0</v>
      </c>
      <c r="Q68" s="59">
        <f t="shared" si="48"/>
        <v>0</v>
      </c>
      <c r="R68" s="59">
        <f t="shared" si="48"/>
        <v>0</v>
      </c>
      <c r="S68" s="59">
        <f t="shared" si="48"/>
        <v>0</v>
      </c>
      <c r="T68" s="59">
        <f t="shared" si="48"/>
        <v>0</v>
      </c>
      <c r="U68" s="59">
        <f t="shared" si="48"/>
        <v>0</v>
      </c>
      <c r="V68" s="59">
        <f t="shared" si="48"/>
        <v>0</v>
      </c>
      <c r="W68" s="59">
        <f t="shared" si="48"/>
        <v>0</v>
      </c>
      <c r="X68" s="59">
        <f t="shared" si="48"/>
        <v>0</v>
      </c>
      <c r="Y68" s="59">
        <f>+Y63+Y62+Y61+Y60+Y59+Y58</f>
        <v>468212</v>
      </c>
      <c r="Z68" s="59">
        <f>+Z63+Z62+Z61+Z60+Z59+Z58</f>
        <v>60624</v>
      </c>
      <c r="AA68" s="58">
        <f t="shared" si="43"/>
        <v>528836</v>
      </c>
    </row>
    <row r="69" spans="1:27" ht="11.25" hidden="1" customHeight="1">
      <c r="A69" s="7"/>
      <c r="B69" s="8"/>
      <c r="C69" s="8"/>
      <c r="D69" s="62"/>
      <c r="E69" s="62"/>
      <c r="F69" s="62"/>
      <c r="G69" s="31"/>
      <c r="H69" s="31"/>
      <c r="I69" s="32"/>
      <c r="J69" s="31"/>
      <c r="K69" s="31"/>
      <c r="L69" s="31"/>
      <c r="M69" s="31"/>
      <c r="N69" s="31"/>
      <c r="O69" s="31"/>
      <c r="P69" s="31"/>
      <c r="Q69" s="31"/>
      <c r="R69" s="32"/>
      <c r="S69" s="31"/>
      <c r="T69" s="31"/>
      <c r="U69" s="31"/>
      <c r="V69" s="31"/>
      <c r="W69" s="31"/>
      <c r="X69" s="31"/>
      <c r="Y69" s="31"/>
      <c r="Z69" s="31"/>
      <c r="AA69" s="31"/>
    </row>
    <row r="70" spans="1:27" ht="12.95" hidden="1" customHeight="1">
      <c r="A70" s="12" t="s">
        <v>111</v>
      </c>
      <c r="B70" s="1027" t="s">
        <v>110</v>
      </c>
      <c r="C70" s="1027"/>
      <c r="D70" s="62"/>
      <c r="E70" s="62"/>
      <c r="F70" s="6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1:27" ht="12.95" hidden="1" customHeight="1">
      <c r="A71" s="3" t="s">
        <v>112</v>
      </c>
      <c r="B71" s="1024" t="s">
        <v>163</v>
      </c>
      <c r="C71" s="1024"/>
      <c r="D71" s="62"/>
      <c r="E71" s="62"/>
      <c r="F71" s="62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:27" s="43" customFormat="1" ht="12.95" hidden="1" customHeight="1">
      <c r="A72" s="39" t="s">
        <v>112</v>
      </c>
      <c r="B72" s="42"/>
      <c r="C72" s="45" t="s">
        <v>113</v>
      </c>
      <c r="D72" s="62"/>
      <c r="E72" s="62"/>
      <c r="F72" s="62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</row>
    <row r="73" spans="1:27" ht="12.95" hidden="1" customHeight="1">
      <c r="A73" s="3" t="s">
        <v>115</v>
      </c>
      <c r="B73" s="1024" t="s">
        <v>114</v>
      </c>
      <c r="C73" s="1024"/>
      <c r="D73" s="62"/>
      <c r="E73" s="62"/>
      <c r="F73" s="62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spans="1:27" ht="12.95" hidden="1" customHeight="1">
      <c r="A74" s="3" t="s">
        <v>117</v>
      </c>
      <c r="B74" s="1024" t="s">
        <v>116</v>
      </c>
      <c r="C74" s="1024"/>
      <c r="D74" s="62"/>
      <c r="E74" s="62"/>
      <c r="F74" s="62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spans="1:27" ht="12.95" hidden="1" customHeight="1">
      <c r="A75" s="3" t="s">
        <v>119</v>
      </c>
      <c r="B75" s="1024" t="s">
        <v>118</v>
      </c>
      <c r="C75" s="1024"/>
      <c r="D75" s="62"/>
      <c r="E75" s="62"/>
      <c r="F75" s="62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 spans="1:27" ht="12.95" hidden="1" customHeight="1">
      <c r="A76" s="3" t="s">
        <v>121</v>
      </c>
      <c r="B76" s="1024" t="s">
        <v>120</v>
      </c>
      <c r="C76" s="1024"/>
      <c r="D76" s="62"/>
      <c r="E76" s="62"/>
      <c r="F76" s="62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 ht="12.95" hidden="1" customHeight="1">
      <c r="A77" s="3" t="s">
        <v>123</v>
      </c>
      <c r="B77" s="1024" t="s">
        <v>122</v>
      </c>
      <c r="C77" s="1024"/>
      <c r="D77" s="62"/>
      <c r="E77" s="62"/>
      <c r="F77" s="62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spans="1:27" s="47" customFormat="1" ht="12.95" hidden="1" customHeight="1">
      <c r="A78" s="6" t="s">
        <v>124</v>
      </c>
      <c r="B78" s="1026" t="s">
        <v>162</v>
      </c>
      <c r="C78" s="1026"/>
      <c r="D78" s="62"/>
      <c r="E78" s="62"/>
      <c r="F78" s="62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</row>
    <row r="79" spans="1:27" ht="5.25" customHeight="1">
      <c r="A79" s="7"/>
      <c r="B79" s="8"/>
      <c r="C79" s="8"/>
      <c r="D79" s="62"/>
      <c r="E79" s="62"/>
      <c r="F79" s="62"/>
      <c r="G79" s="31"/>
      <c r="H79" s="31"/>
      <c r="I79" s="32"/>
      <c r="J79" s="31"/>
      <c r="K79" s="31"/>
      <c r="L79" s="31"/>
      <c r="M79" s="31"/>
      <c r="N79" s="31"/>
      <c r="O79" s="31"/>
      <c r="P79" s="31"/>
      <c r="Q79" s="31"/>
      <c r="R79" s="32"/>
      <c r="S79" s="31"/>
      <c r="T79" s="31"/>
      <c r="U79" s="31"/>
      <c r="V79" s="31"/>
      <c r="W79" s="31"/>
      <c r="X79" s="31"/>
      <c r="Y79" s="31"/>
      <c r="Z79" s="31"/>
      <c r="AA79" s="31"/>
    </row>
    <row r="80" spans="1:27" ht="12.95" hidden="1" customHeight="1">
      <c r="A80" s="3" t="s">
        <v>126</v>
      </c>
      <c r="B80" s="1024" t="s">
        <v>125</v>
      </c>
      <c r="C80" s="1024"/>
      <c r="D80" s="62"/>
      <c r="E80" s="62"/>
      <c r="F80" s="62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1:27" ht="12.95" hidden="1" customHeight="1">
      <c r="A81" s="3" t="s">
        <v>128</v>
      </c>
      <c r="B81" s="1024" t="s">
        <v>127</v>
      </c>
      <c r="C81" s="1024"/>
      <c r="D81" s="62"/>
      <c r="E81" s="62"/>
      <c r="F81" s="62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 spans="1:27" ht="12.95" hidden="1" customHeight="1">
      <c r="A82" s="3" t="s">
        <v>130</v>
      </c>
      <c r="B82" s="1024" t="s">
        <v>129</v>
      </c>
      <c r="C82" s="1024"/>
      <c r="D82" s="62"/>
      <c r="E82" s="62"/>
      <c r="F82" s="62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1:27" ht="12.95" hidden="1" customHeight="1">
      <c r="A83" s="3" t="s">
        <v>132</v>
      </c>
      <c r="B83" s="1024" t="s">
        <v>131</v>
      </c>
      <c r="C83" s="1024"/>
      <c r="D83" s="62"/>
      <c r="E83" s="62"/>
      <c r="F83" s="62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 s="47" customFormat="1" ht="12.95" hidden="1" customHeight="1">
      <c r="A84" s="6" t="s">
        <v>133</v>
      </c>
      <c r="B84" s="1026" t="s">
        <v>161</v>
      </c>
      <c r="C84" s="1026"/>
      <c r="D84" s="62"/>
      <c r="E84" s="62"/>
      <c r="F84" s="62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</row>
    <row r="85" spans="1:27" ht="12.95" hidden="1" customHeight="1">
      <c r="A85" s="7"/>
      <c r="B85" s="8"/>
      <c r="C85" s="8"/>
      <c r="D85" s="62"/>
      <c r="E85" s="62"/>
      <c r="F85" s="62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ht="12.95" hidden="1" customHeight="1">
      <c r="A86" s="196" t="s">
        <v>393</v>
      </c>
      <c r="B86" s="1027" t="s">
        <v>394</v>
      </c>
      <c r="C86" s="1027"/>
      <c r="D86" s="62"/>
      <c r="E86" s="62"/>
      <c r="F86" s="62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</row>
    <row r="87" spans="1:27" ht="12.95" hidden="1" customHeight="1">
      <c r="A87" s="196" t="s">
        <v>409</v>
      </c>
      <c r="B87" s="1032" t="s">
        <v>410</v>
      </c>
      <c r="C87" s="1033"/>
      <c r="D87" s="62"/>
      <c r="E87" s="62"/>
      <c r="F87" s="62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</row>
    <row r="88" spans="1:27" ht="12.95" hidden="1" customHeight="1">
      <c r="A88" s="12" t="s">
        <v>134</v>
      </c>
      <c r="B88" s="1027" t="s">
        <v>160</v>
      </c>
      <c r="C88" s="1027"/>
      <c r="D88" s="62"/>
      <c r="E88" s="62"/>
      <c r="F88" s="6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7" s="47" customFormat="1" ht="12.95" hidden="1" customHeight="1">
      <c r="A89" s="15" t="s">
        <v>135</v>
      </c>
      <c r="B89" s="1030" t="s">
        <v>159</v>
      </c>
      <c r="C89" s="1030"/>
      <c r="D89" s="62"/>
      <c r="E89" s="62"/>
      <c r="F89" s="62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</row>
    <row r="90" spans="1:27" ht="12.95" hidden="1" customHeight="1">
      <c r="A90" s="7"/>
      <c r="B90" s="16"/>
      <c r="C90" s="16"/>
      <c r="D90" s="62"/>
      <c r="E90" s="62"/>
      <c r="F90" s="62"/>
      <c r="G90" s="31"/>
      <c r="H90" s="31"/>
      <c r="I90" s="32"/>
      <c r="J90" s="31"/>
      <c r="K90" s="31"/>
      <c r="L90" s="31"/>
      <c r="M90" s="31"/>
      <c r="N90" s="31"/>
      <c r="O90" s="31"/>
      <c r="P90" s="31"/>
      <c r="Q90" s="31"/>
      <c r="R90" s="32"/>
      <c r="S90" s="31"/>
      <c r="T90" s="31"/>
      <c r="U90" s="31"/>
      <c r="V90" s="31"/>
      <c r="W90" s="31"/>
      <c r="X90" s="31"/>
      <c r="Y90" s="31"/>
      <c r="Z90" s="31"/>
      <c r="AA90" s="31"/>
    </row>
    <row r="91" spans="1:27" s="47" customFormat="1" ht="12.95" customHeight="1">
      <c r="A91" s="17" t="s">
        <v>136</v>
      </c>
      <c r="B91" s="1039" t="s">
        <v>158</v>
      </c>
      <c r="C91" s="1039"/>
      <c r="D91" s="62">
        <f>+D68+D36+D10+D8</f>
        <v>565573</v>
      </c>
      <c r="E91" s="62">
        <f t="shared" ref="E91:E99" si="49">+H91+N91+Q91+T91+W91+Z91</f>
        <v>60629</v>
      </c>
      <c r="F91" s="62">
        <f t="shared" ref="F91:F99" si="50">+I91+O91+R91+U91+X91+AA91</f>
        <v>554108</v>
      </c>
      <c r="G91" s="58">
        <f>+G89+G84+G78+G68+G56+G36+G10+G8</f>
        <v>0</v>
      </c>
      <c r="H91" s="58">
        <f t="shared" ref="H91:AA91" si="51">+H89+H84+H78+H68+H56+H36+H10+H8</f>
        <v>0</v>
      </c>
      <c r="I91" s="58">
        <f t="shared" si="51"/>
        <v>0</v>
      </c>
      <c r="J91" s="58"/>
      <c r="K91" s="58"/>
      <c r="L91" s="58"/>
      <c r="M91" s="58">
        <f t="shared" si="51"/>
        <v>0</v>
      </c>
      <c r="N91" s="58">
        <f t="shared" si="51"/>
        <v>0</v>
      </c>
      <c r="O91" s="58">
        <f t="shared" si="51"/>
        <v>0</v>
      </c>
      <c r="P91" s="58">
        <f t="shared" si="51"/>
        <v>0</v>
      </c>
      <c r="Q91" s="58">
        <f t="shared" si="51"/>
        <v>0</v>
      </c>
      <c r="R91" s="58">
        <f t="shared" si="51"/>
        <v>0</v>
      </c>
      <c r="S91" s="58">
        <f t="shared" si="51"/>
        <v>0</v>
      </c>
      <c r="T91" s="58">
        <f t="shared" si="51"/>
        <v>0</v>
      </c>
      <c r="U91" s="58">
        <f t="shared" si="51"/>
        <v>0</v>
      </c>
      <c r="V91" s="58">
        <f t="shared" si="51"/>
        <v>25267</v>
      </c>
      <c r="W91" s="58">
        <f t="shared" si="51"/>
        <v>5</v>
      </c>
      <c r="X91" s="58">
        <f t="shared" si="51"/>
        <v>25272</v>
      </c>
      <c r="Y91" s="58">
        <f t="shared" si="51"/>
        <v>468212</v>
      </c>
      <c r="Z91" s="58">
        <f t="shared" si="51"/>
        <v>60624</v>
      </c>
      <c r="AA91" s="58">
        <f t="shared" si="51"/>
        <v>528836</v>
      </c>
    </row>
    <row r="92" spans="1:27" ht="12.95" customHeight="1">
      <c r="D92" s="62"/>
      <c r="E92" s="62"/>
      <c r="F92" s="62"/>
    </row>
    <row r="93" spans="1:27" ht="12.95" customHeight="1">
      <c r="A93" s="72" t="s">
        <v>270</v>
      </c>
      <c r="B93" s="1066" t="s">
        <v>269</v>
      </c>
      <c r="C93" s="1067"/>
      <c r="D93" s="62">
        <f t="shared" ref="D93:D99" si="52">+G93+M93+P93+S93+V93+Y93</f>
        <v>6160</v>
      </c>
      <c r="E93" s="62">
        <f t="shared" si="49"/>
        <v>0</v>
      </c>
      <c r="F93" s="62">
        <f t="shared" si="50"/>
        <v>6160</v>
      </c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>
        <v>6160</v>
      </c>
      <c r="Z93" s="20"/>
      <c r="AA93" s="48">
        <f>+Y93+Z93</f>
        <v>6160</v>
      </c>
    </row>
    <row r="94" spans="1:27" ht="12.95" customHeight="1">
      <c r="A94" s="72" t="s">
        <v>386</v>
      </c>
      <c r="B94" s="1066" t="s">
        <v>389</v>
      </c>
      <c r="C94" s="1067"/>
      <c r="D94" s="62">
        <f t="shared" si="52"/>
        <v>0</v>
      </c>
      <c r="E94" s="62">
        <f t="shared" si="49"/>
        <v>0</v>
      </c>
      <c r="F94" s="62">
        <f t="shared" si="50"/>
        <v>0</v>
      </c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48">
        <f t="shared" ref="AA94:AA98" si="53">+Y94+Z94</f>
        <v>0</v>
      </c>
    </row>
    <row r="95" spans="1:27" ht="12.95" customHeight="1">
      <c r="A95" s="72" t="s">
        <v>387</v>
      </c>
      <c r="B95" s="1066" t="s">
        <v>388</v>
      </c>
      <c r="C95" s="1067"/>
      <c r="D95" s="62">
        <f t="shared" si="52"/>
        <v>0</v>
      </c>
      <c r="E95" s="62">
        <f t="shared" si="49"/>
        <v>0</v>
      </c>
      <c r="F95" s="62">
        <f t="shared" si="50"/>
        <v>0</v>
      </c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48">
        <f t="shared" si="53"/>
        <v>0</v>
      </c>
    </row>
    <row r="96" spans="1:27" s="47" customFormat="1" ht="12.95" customHeight="1">
      <c r="A96" s="71" t="s">
        <v>272</v>
      </c>
      <c r="B96" s="1070" t="s">
        <v>271</v>
      </c>
      <c r="C96" s="1070"/>
      <c r="D96" s="62">
        <f t="shared" si="52"/>
        <v>6160</v>
      </c>
      <c r="E96" s="62">
        <f t="shared" si="49"/>
        <v>0</v>
      </c>
      <c r="F96" s="62">
        <f t="shared" si="50"/>
        <v>6160</v>
      </c>
      <c r="G96" s="48"/>
      <c r="H96" s="48"/>
      <c r="I96" s="48"/>
      <c r="J96" s="48"/>
      <c r="K96" s="48"/>
      <c r="L96" s="48"/>
      <c r="M96" s="48"/>
      <c r="N96" s="48"/>
      <c r="O96" s="48"/>
      <c r="P96" s="48">
        <f t="shared" ref="P96:Y96" si="54">SUM(P93:P95)</f>
        <v>0</v>
      </c>
      <c r="Q96" s="48">
        <f t="shared" si="54"/>
        <v>0</v>
      </c>
      <c r="R96" s="48">
        <f t="shared" si="54"/>
        <v>0</v>
      </c>
      <c r="S96" s="48">
        <f t="shared" si="54"/>
        <v>0</v>
      </c>
      <c r="T96" s="48">
        <f t="shared" si="54"/>
        <v>0</v>
      </c>
      <c r="U96" s="48">
        <f t="shared" si="54"/>
        <v>0</v>
      </c>
      <c r="V96" s="48">
        <f t="shared" si="54"/>
        <v>0</v>
      </c>
      <c r="W96" s="48">
        <f t="shared" si="54"/>
        <v>0</v>
      </c>
      <c r="X96" s="48">
        <f t="shared" si="54"/>
        <v>0</v>
      </c>
      <c r="Y96" s="48">
        <f t="shared" si="54"/>
        <v>6160</v>
      </c>
      <c r="Z96" s="48">
        <f>SUM(Z93:Z95)</f>
        <v>0</v>
      </c>
      <c r="AA96" s="48">
        <f t="shared" si="53"/>
        <v>6160</v>
      </c>
    </row>
    <row r="97" spans="1:27" s="47" customFormat="1" ht="12.95" customHeight="1">
      <c r="A97" s="71" t="s">
        <v>744</v>
      </c>
      <c r="B97" s="1070" t="s">
        <v>745</v>
      </c>
      <c r="C97" s="1070"/>
      <c r="D97" s="62">
        <f t="shared" si="52"/>
        <v>0</v>
      </c>
      <c r="E97" s="62">
        <f t="shared" si="49"/>
        <v>16953</v>
      </c>
      <c r="F97" s="62">
        <f t="shared" si="50"/>
        <v>16953</v>
      </c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>
        <v>16953</v>
      </c>
      <c r="AA97" s="48">
        <f>+Y97+Z97</f>
        <v>16953</v>
      </c>
    </row>
    <row r="98" spans="1:27" s="47" customFormat="1" ht="12.95" customHeight="1">
      <c r="A98" s="71" t="s">
        <v>390</v>
      </c>
      <c r="B98" s="1068" t="s">
        <v>391</v>
      </c>
      <c r="C98" s="1069"/>
      <c r="D98" s="62">
        <f>+Y98</f>
        <v>335758</v>
      </c>
      <c r="E98" s="62">
        <f t="shared" si="49"/>
        <v>7168</v>
      </c>
      <c r="F98" s="62">
        <f t="shared" si="50"/>
        <v>342926</v>
      </c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>
        <v>335758</v>
      </c>
      <c r="Z98" s="48">
        <f>107+5000+197+635+454+408+118+249</f>
        <v>7168</v>
      </c>
      <c r="AA98" s="48">
        <f t="shared" si="53"/>
        <v>342926</v>
      </c>
    </row>
    <row r="99" spans="1:27" s="47" customFormat="1" ht="12.95" customHeight="1">
      <c r="A99" s="71" t="s">
        <v>273</v>
      </c>
      <c r="B99" s="85" t="s">
        <v>279</v>
      </c>
      <c r="C99" s="97"/>
      <c r="D99" s="62">
        <f t="shared" si="52"/>
        <v>341918</v>
      </c>
      <c r="E99" s="62">
        <f t="shared" si="49"/>
        <v>24121</v>
      </c>
      <c r="F99" s="62">
        <f t="shared" si="50"/>
        <v>366039</v>
      </c>
      <c r="G99" s="48"/>
      <c r="H99" s="48"/>
      <c r="I99" s="48"/>
      <c r="J99" s="48"/>
      <c r="K99" s="48"/>
      <c r="L99" s="48"/>
      <c r="M99" s="48"/>
      <c r="N99" s="48"/>
      <c r="O99" s="48"/>
      <c r="P99" s="48">
        <f t="shared" ref="P99:X99" si="55">+P98+P96</f>
        <v>0</v>
      </c>
      <c r="Q99" s="48">
        <f t="shared" si="55"/>
        <v>0</v>
      </c>
      <c r="R99" s="48">
        <f t="shared" si="55"/>
        <v>0</v>
      </c>
      <c r="S99" s="48">
        <f t="shared" si="55"/>
        <v>0</v>
      </c>
      <c r="T99" s="48">
        <f t="shared" si="55"/>
        <v>0</v>
      </c>
      <c r="U99" s="48">
        <f t="shared" si="55"/>
        <v>0</v>
      </c>
      <c r="V99" s="48">
        <f t="shared" si="55"/>
        <v>0</v>
      </c>
      <c r="W99" s="48">
        <f t="shared" si="55"/>
        <v>0</v>
      </c>
      <c r="X99" s="48">
        <f t="shared" si="55"/>
        <v>0</v>
      </c>
      <c r="Y99" s="48">
        <f>+Y98+Y96+Y97</f>
        <v>341918</v>
      </c>
      <c r="Z99" s="48">
        <f t="shared" ref="Z99:AA99" si="56">+Z98+Z96+Z97</f>
        <v>24121</v>
      </c>
      <c r="AA99" s="48">
        <f t="shared" si="56"/>
        <v>366039</v>
      </c>
    </row>
  </sheetData>
  <mergeCells count="89">
    <mergeCell ref="A1:AA1"/>
    <mergeCell ref="A2:AA2"/>
    <mergeCell ref="G3:I3"/>
    <mergeCell ref="M3:O3"/>
    <mergeCell ref="G4:I4"/>
    <mergeCell ref="M4:O4"/>
    <mergeCell ref="Y3:AA3"/>
    <mergeCell ref="D3:F3"/>
    <mergeCell ref="D4:F4"/>
    <mergeCell ref="A3:A5"/>
    <mergeCell ref="J4:L4"/>
    <mergeCell ref="B20:C20"/>
    <mergeCell ref="B21:C21"/>
    <mergeCell ref="B17:C17"/>
    <mergeCell ref="B18:C18"/>
    <mergeCell ref="B14:C14"/>
    <mergeCell ref="B19:C19"/>
    <mergeCell ref="B13:C13"/>
    <mergeCell ref="B15:C15"/>
    <mergeCell ref="B16:C16"/>
    <mergeCell ref="S4:U4"/>
    <mergeCell ref="V4:X4"/>
    <mergeCell ref="B3:C5"/>
    <mergeCell ref="P3:R3"/>
    <mergeCell ref="P4:R4"/>
    <mergeCell ref="S3:U3"/>
    <mergeCell ref="V3:X3"/>
    <mergeCell ref="B6:C6"/>
    <mergeCell ref="B7:C7"/>
    <mergeCell ref="B8:C8"/>
    <mergeCell ref="B10:C10"/>
    <mergeCell ref="B12:C12"/>
    <mergeCell ref="J3:L3"/>
    <mergeCell ref="B28:C28"/>
    <mergeCell ref="B93:C93"/>
    <mergeCell ref="B22:C22"/>
    <mergeCell ref="B87:C87"/>
    <mergeCell ref="B59:C59"/>
    <mergeCell ref="B60:C60"/>
    <mergeCell ref="B39:C39"/>
    <mergeCell ref="B27:C27"/>
    <mergeCell ref="B24:C24"/>
    <mergeCell ref="B25:C25"/>
    <mergeCell ref="B34:C34"/>
    <mergeCell ref="B35:C35"/>
    <mergeCell ref="B36:C36"/>
    <mergeCell ref="B51:C51"/>
    <mergeCell ref="B56:C56"/>
    <mergeCell ref="B57:C57"/>
    <mergeCell ref="B42:C42"/>
    <mergeCell ref="B45:C45"/>
    <mergeCell ref="B47:C47"/>
    <mergeCell ref="B49:C49"/>
    <mergeCell ref="B38:C38"/>
    <mergeCell ref="B84:C84"/>
    <mergeCell ref="B88:C88"/>
    <mergeCell ref="B89:C89"/>
    <mergeCell ref="B74:C74"/>
    <mergeCell ref="B75:C75"/>
    <mergeCell ref="B76:C76"/>
    <mergeCell ref="B77:C77"/>
    <mergeCell ref="B78:C78"/>
    <mergeCell ref="B80:C80"/>
    <mergeCell ref="B81:C81"/>
    <mergeCell ref="B82:C82"/>
    <mergeCell ref="B83:C83"/>
    <mergeCell ref="B26:C26"/>
    <mergeCell ref="B33:C33"/>
    <mergeCell ref="B23:C23"/>
    <mergeCell ref="B73:C73"/>
    <mergeCell ref="B61:C61"/>
    <mergeCell ref="B62:C62"/>
    <mergeCell ref="B63:C63"/>
    <mergeCell ref="B68:C68"/>
    <mergeCell ref="B70:C70"/>
    <mergeCell ref="B71:C71"/>
    <mergeCell ref="B58:C58"/>
    <mergeCell ref="B29:C29"/>
    <mergeCell ref="B30:C30"/>
    <mergeCell ref="B31:C31"/>
    <mergeCell ref="B32:C32"/>
    <mergeCell ref="B41:C41"/>
    <mergeCell ref="B94:C94"/>
    <mergeCell ref="B95:C95"/>
    <mergeCell ref="B98:C98"/>
    <mergeCell ref="B86:C86"/>
    <mergeCell ref="B91:C91"/>
    <mergeCell ref="B96:C96"/>
    <mergeCell ref="B97:C97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69" fitToWidth="2" orientation="landscape" r:id="rId1"/>
  <headerFooter>
    <oddHeader>&amp;C&amp;"Times New Roman,Félkövér"&amp;12Martonvásár Város Önkormányzatának kiadásai 2015.
Egyéb tevékenység&amp;R&amp;"Times New Roman,Normál"&amp;10
5.g melléklet</oddHeader>
  </headerFooter>
  <colBreaks count="1" manualBreakCount="1">
    <brk id="15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A110"/>
  <sheetViews>
    <sheetView topLeftCell="A40" workbookViewId="0">
      <selection activeCell="P55" sqref="P55"/>
    </sheetView>
  </sheetViews>
  <sheetFormatPr defaultRowHeight="12.75"/>
  <cols>
    <col min="1" max="1" width="7.42578125" style="27" customWidth="1"/>
    <col min="2" max="2" width="9.42578125" style="78" customWidth="1"/>
    <col min="3" max="3" width="32.28515625" style="78" customWidth="1"/>
    <col min="4" max="4" width="9.42578125" style="19" customWidth="1"/>
    <col min="5" max="5" width="7.5703125" style="19" customWidth="1"/>
    <col min="6" max="6" width="7.42578125" style="19" customWidth="1"/>
    <col min="7" max="7" width="9.42578125" style="19" customWidth="1"/>
    <col min="8" max="8" width="6.28515625" style="19" customWidth="1"/>
    <col min="9" max="9" width="9" style="19" customWidth="1"/>
    <col min="10" max="10" width="8.85546875" style="19" bestFit="1" customWidth="1"/>
    <col min="11" max="11" width="6.5703125" style="19" customWidth="1"/>
    <col min="12" max="12" width="7.85546875" style="19" customWidth="1"/>
    <col min="13" max="13" width="8.85546875" style="19" bestFit="1" customWidth="1"/>
    <col min="14" max="15" width="7" style="19" customWidth="1"/>
    <col min="16" max="16384" width="9.140625" style="19"/>
  </cols>
  <sheetData>
    <row r="1" spans="1:27" s="1" customFormat="1" ht="3.75" customHeight="1">
      <c r="A1" s="27"/>
      <c r="B1" s="28"/>
      <c r="C1" s="28"/>
      <c r="M1" s="1043" t="s">
        <v>408</v>
      </c>
      <c r="N1" s="1043"/>
      <c r="O1" s="1043"/>
      <c r="Z1" s="78"/>
      <c r="AA1" s="78"/>
    </row>
    <row r="2" spans="1:27" ht="25.5" customHeight="1">
      <c r="A2" s="1029" t="s">
        <v>0</v>
      </c>
      <c r="B2" s="1084" t="s">
        <v>285</v>
      </c>
      <c r="C2" s="1085"/>
      <c r="D2" s="1102" t="s">
        <v>302</v>
      </c>
      <c r="E2" s="1102"/>
      <c r="F2" s="1102"/>
      <c r="G2" s="1102" t="s">
        <v>294</v>
      </c>
      <c r="H2" s="1102"/>
      <c r="I2" s="1102"/>
      <c r="J2" s="1102" t="s">
        <v>295</v>
      </c>
      <c r="K2" s="1102"/>
      <c r="L2" s="1102"/>
      <c r="M2" s="1102" t="s">
        <v>1014</v>
      </c>
      <c r="N2" s="1102"/>
      <c r="O2" s="1102"/>
    </row>
    <row r="3" spans="1:27" ht="21" customHeight="1">
      <c r="A3" s="1029"/>
      <c r="B3" s="1086"/>
      <c r="C3" s="1087"/>
      <c r="D3" s="640" t="s">
        <v>178</v>
      </c>
      <c r="E3" s="640" t="s">
        <v>691</v>
      </c>
      <c r="F3" s="641" t="s">
        <v>1012</v>
      </c>
      <c r="G3" s="640" t="s">
        <v>178</v>
      </c>
      <c r="H3" s="640" t="s">
        <v>691</v>
      </c>
      <c r="I3" s="641" t="s">
        <v>1012</v>
      </c>
      <c r="J3" s="640" t="s">
        <v>178</v>
      </c>
      <c r="K3" s="640" t="s">
        <v>691</v>
      </c>
      <c r="L3" s="641" t="s">
        <v>1012</v>
      </c>
      <c r="M3" s="640" t="s">
        <v>178</v>
      </c>
      <c r="N3" s="640" t="s">
        <v>691</v>
      </c>
      <c r="O3" s="641" t="s">
        <v>1012</v>
      </c>
    </row>
    <row r="4" spans="1:27">
      <c r="A4" s="80" t="s">
        <v>207</v>
      </c>
      <c r="B4" s="1081" t="s">
        <v>206</v>
      </c>
      <c r="C4" s="1082"/>
      <c r="D4" s="636">
        <f>+G4+J4+M4</f>
        <v>4000</v>
      </c>
      <c r="E4" s="636">
        <f t="shared" ref="E4:F4" si="0">+H4+K4+N4</f>
        <v>-4000</v>
      </c>
      <c r="F4" s="636">
        <f t="shared" si="0"/>
        <v>0</v>
      </c>
      <c r="G4" s="111"/>
      <c r="H4" s="111"/>
      <c r="I4" s="111">
        <f>+G4+H4</f>
        <v>0</v>
      </c>
      <c r="J4" s="111">
        <f>SUM(J5:J14)</f>
        <v>0</v>
      </c>
      <c r="K4" s="111"/>
      <c r="L4" s="111">
        <f>+J4+K4</f>
        <v>0</v>
      </c>
      <c r="M4" s="111">
        <f>SUM(M5:M14)</f>
        <v>4000</v>
      </c>
      <c r="N4" s="111">
        <f t="shared" ref="N4:O4" si="1">SUM(N5:N14)</f>
        <v>-4000</v>
      </c>
      <c r="O4" s="111">
        <f t="shared" si="1"/>
        <v>0</v>
      </c>
    </row>
    <row r="5" spans="1:27" s="43" customFormat="1">
      <c r="A5" s="110"/>
      <c r="B5" s="1089" t="s">
        <v>335</v>
      </c>
      <c r="C5" s="1090"/>
      <c r="D5" s="636">
        <f t="shared" ref="D5:D14" si="2">+G5+J5+M5</f>
        <v>4000</v>
      </c>
      <c r="E5" s="636">
        <f t="shared" ref="E5:E35" si="3">+H5+K5+N5</f>
        <v>-4000</v>
      </c>
      <c r="F5" s="636">
        <f t="shared" ref="F5:F35" si="4">+I5+L5+O5</f>
        <v>0</v>
      </c>
      <c r="G5" s="112"/>
      <c r="H5" s="112"/>
      <c r="I5" s="111">
        <f t="shared" ref="I5:I49" si="5">+G5+H5</f>
        <v>0</v>
      </c>
      <c r="J5" s="112"/>
      <c r="K5" s="112"/>
      <c r="L5" s="111">
        <f t="shared" ref="L5:L49" si="6">+J5+K5</f>
        <v>0</v>
      </c>
      <c r="M5" s="112">
        <v>4000</v>
      </c>
      <c r="N5" s="112">
        <v>-4000</v>
      </c>
      <c r="O5" s="75">
        <f t="shared" ref="O5:O49" si="7">+M5+N5</f>
        <v>0</v>
      </c>
    </row>
    <row r="6" spans="1:27" s="43" customFormat="1">
      <c r="A6" s="110"/>
      <c r="B6" s="1089" t="s">
        <v>325</v>
      </c>
      <c r="C6" s="1090"/>
      <c r="D6" s="636">
        <f t="shared" si="2"/>
        <v>0</v>
      </c>
      <c r="E6" s="636">
        <f t="shared" si="3"/>
        <v>0</v>
      </c>
      <c r="F6" s="636">
        <f t="shared" si="4"/>
        <v>0</v>
      </c>
      <c r="G6" s="112"/>
      <c r="H6" s="112"/>
      <c r="I6" s="111">
        <f t="shared" si="5"/>
        <v>0</v>
      </c>
      <c r="J6" s="112"/>
      <c r="K6" s="112"/>
      <c r="L6" s="111">
        <f t="shared" si="6"/>
        <v>0</v>
      </c>
      <c r="M6" s="112"/>
      <c r="N6" s="112"/>
      <c r="O6" s="75">
        <f t="shared" si="7"/>
        <v>0</v>
      </c>
    </row>
    <row r="7" spans="1:27" s="43" customFormat="1">
      <c r="A7" s="110"/>
      <c r="B7" s="1089" t="s">
        <v>326</v>
      </c>
      <c r="C7" s="1090"/>
      <c r="D7" s="636">
        <f t="shared" si="2"/>
        <v>0</v>
      </c>
      <c r="E7" s="636">
        <f t="shared" si="3"/>
        <v>0</v>
      </c>
      <c r="F7" s="636">
        <f t="shared" si="4"/>
        <v>0</v>
      </c>
      <c r="G7" s="112"/>
      <c r="H7" s="112"/>
      <c r="I7" s="111">
        <f t="shared" si="5"/>
        <v>0</v>
      </c>
      <c r="J7" s="112"/>
      <c r="K7" s="112"/>
      <c r="L7" s="111">
        <f t="shared" si="6"/>
        <v>0</v>
      </c>
      <c r="M7" s="112"/>
      <c r="N7" s="112"/>
      <c r="O7" s="75">
        <f t="shared" si="7"/>
        <v>0</v>
      </c>
    </row>
    <row r="8" spans="1:27" s="43" customFormat="1">
      <c r="A8" s="110"/>
      <c r="B8" s="1089" t="s">
        <v>327</v>
      </c>
      <c r="C8" s="1090"/>
      <c r="D8" s="636">
        <f t="shared" si="2"/>
        <v>0</v>
      </c>
      <c r="E8" s="636">
        <f t="shared" si="3"/>
        <v>0</v>
      </c>
      <c r="F8" s="636">
        <f t="shared" si="4"/>
        <v>0</v>
      </c>
      <c r="G8" s="112"/>
      <c r="H8" s="112"/>
      <c r="I8" s="111">
        <f t="shared" si="5"/>
        <v>0</v>
      </c>
      <c r="J8" s="112"/>
      <c r="K8" s="112"/>
      <c r="L8" s="111">
        <f t="shared" si="6"/>
        <v>0</v>
      </c>
      <c r="M8" s="112"/>
      <c r="N8" s="112"/>
      <c r="O8" s="75">
        <f t="shared" si="7"/>
        <v>0</v>
      </c>
    </row>
    <row r="9" spans="1:27" s="43" customFormat="1">
      <c r="A9" s="110"/>
      <c r="B9" s="1089" t="s">
        <v>328</v>
      </c>
      <c r="C9" s="1090"/>
      <c r="D9" s="636">
        <f t="shared" si="2"/>
        <v>0</v>
      </c>
      <c r="E9" s="636">
        <f t="shared" si="3"/>
        <v>0</v>
      </c>
      <c r="F9" s="636">
        <f t="shared" si="4"/>
        <v>0</v>
      </c>
      <c r="G9" s="112"/>
      <c r="H9" s="112"/>
      <c r="I9" s="111">
        <f t="shared" si="5"/>
        <v>0</v>
      </c>
      <c r="J9" s="112"/>
      <c r="K9" s="112"/>
      <c r="L9" s="111">
        <f t="shared" si="6"/>
        <v>0</v>
      </c>
      <c r="M9" s="112"/>
      <c r="N9" s="112"/>
      <c r="O9" s="75">
        <f t="shared" si="7"/>
        <v>0</v>
      </c>
    </row>
    <row r="10" spans="1:27" s="43" customFormat="1">
      <c r="A10" s="110"/>
      <c r="B10" s="1089" t="s">
        <v>329</v>
      </c>
      <c r="C10" s="1090"/>
      <c r="D10" s="636">
        <f t="shared" si="2"/>
        <v>0</v>
      </c>
      <c r="E10" s="636">
        <f t="shared" si="3"/>
        <v>0</v>
      </c>
      <c r="F10" s="636">
        <f t="shared" si="4"/>
        <v>0</v>
      </c>
      <c r="G10" s="112"/>
      <c r="H10" s="112"/>
      <c r="I10" s="111">
        <f t="shared" si="5"/>
        <v>0</v>
      </c>
      <c r="J10" s="112"/>
      <c r="K10" s="112"/>
      <c r="L10" s="111">
        <f t="shared" si="6"/>
        <v>0</v>
      </c>
      <c r="M10" s="112"/>
      <c r="N10" s="112"/>
      <c r="O10" s="75">
        <f t="shared" si="7"/>
        <v>0</v>
      </c>
    </row>
    <row r="11" spans="1:27" s="43" customFormat="1">
      <c r="A11" s="110"/>
      <c r="B11" s="1089" t="s">
        <v>100</v>
      </c>
      <c r="C11" s="1090"/>
      <c r="D11" s="636">
        <f t="shared" si="2"/>
        <v>0</v>
      </c>
      <c r="E11" s="636">
        <f t="shared" si="3"/>
        <v>0</v>
      </c>
      <c r="F11" s="636">
        <f t="shared" si="4"/>
        <v>0</v>
      </c>
      <c r="G11" s="112"/>
      <c r="H11" s="112"/>
      <c r="I11" s="111">
        <f t="shared" si="5"/>
        <v>0</v>
      </c>
      <c r="J11" s="112"/>
      <c r="K11" s="112"/>
      <c r="L11" s="111">
        <f t="shared" si="6"/>
        <v>0</v>
      </c>
      <c r="M11" s="112"/>
      <c r="N11" s="112"/>
      <c r="O11" s="75">
        <f t="shared" si="7"/>
        <v>0</v>
      </c>
    </row>
    <row r="12" spans="1:27" s="43" customFormat="1">
      <c r="A12" s="110"/>
      <c r="B12" s="1089" t="s">
        <v>101</v>
      </c>
      <c r="C12" s="1090"/>
      <c r="D12" s="636">
        <f t="shared" si="2"/>
        <v>0</v>
      </c>
      <c r="E12" s="636">
        <f t="shared" si="3"/>
        <v>0</v>
      </c>
      <c r="F12" s="636">
        <f t="shared" si="4"/>
        <v>0</v>
      </c>
      <c r="G12" s="112"/>
      <c r="H12" s="112"/>
      <c r="I12" s="111">
        <f t="shared" si="5"/>
        <v>0</v>
      </c>
      <c r="J12" s="112"/>
      <c r="K12" s="112"/>
      <c r="L12" s="111">
        <f t="shared" si="6"/>
        <v>0</v>
      </c>
      <c r="M12" s="112"/>
      <c r="N12" s="112"/>
      <c r="O12" s="75">
        <f t="shared" si="7"/>
        <v>0</v>
      </c>
    </row>
    <row r="13" spans="1:27" s="43" customFormat="1">
      <c r="A13" s="110"/>
      <c r="B13" s="1089" t="s">
        <v>330</v>
      </c>
      <c r="C13" s="1090"/>
      <c r="D13" s="636">
        <f t="shared" si="2"/>
        <v>0</v>
      </c>
      <c r="E13" s="636">
        <f t="shared" si="3"/>
        <v>0</v>
      </c>
      <c r="F13" s="636">
        <f t="shared" si="4"/>
        <v>0</v>
      </c>
      <c r="G13" s="112"/>
      <c r="H13" s="112"/>
      <c r="I13" s="111">
        <f t="shared" si="5"/>
        <v>0</v>
      </c>
      <c r="J13" s="112"/>
      <c r="K13" s="112"/>
      <c r="L13" s="111">
        <f t="shared" si="6"/>
        <v>0</v>
      </c>
      <c r="M13" s="112"/>
      <c r="N13" s="112"/>
      <c r="O13" s="75">
        <f t="shared" si="7"/>
        <v>0</v>
      </c>
    </row>
    <row r="14" spans="1:27" s="43" customFormat="1">
      <c r="A14" s="110"/>
      <c r="B14" s="1089" t="s">
        <v>331</v>
      </c>
      <c r="C14" s="1090"/>
      <c r="D14" s="636">
        <f t="shared" si="2"/>
        <v>0</v>
      </c>
      <c r="E14" s="636">
        <f t="shared" si="3"/>
        <v>0</v>
      </c>
      <c r="F14" s="636">
        <f t="shared" si="4"/>
        <v>0</v>
      </c>
      <c r="G14" s="112"/>
      <c r="H14" s="112"/>
      <c r="I14" s="111">
        <f t="shared" si="5"/>
        <v>0</v>
      </c>
      <c r="J14" s="112"/>
      <c r="K14" s="112"/>
      <c r="L14" s="111">
        <f t="shared" si="6"/>
        <v>0</v>
      </c>
      <c r="M14" s="112"/>
      <c r="N14" s="112"/>
      <c r="O14" s="75">
        <f t="shared" si="7"/>
        <v>0</v>
      </c>
    </row>
    <row r="15" spans="1:27" s="47" customFormat="1">
      <c r="A15" s="81" t="s">
        <v>208</v>
      </c>
      <c r="B15" s="1114" t="s">
        <v>425</v>
      </c>
      <c r="C15" s="1115"/>
      <c r="D15" s="238">
        <f t="shared" ref="D15:D27" si="8">+G15+J15+M15</f>
        <v>4000</v>
      </c>
      <c r="E15" s="238">
        <f t="shared" si="3"/>
        <v>-4000</v>
      </c>
      <c r="F15" s="238">
        <f t="shared" si="4"/>
        <v>0</v>
      </c>
      <c r="G15" s="113"/>
      <c r="H15" s="113"/>
      <c r="I15" s="113">
        <f t="shared" si="5"/>
        <v>0</v>
      </c>
      <c r="J15" s="113">
        <f>+J4</f>
        <v>0</v>
      </c>
      <c r="K15" s="113"/>
      <c r="L15" s="113">
        <f t="shared" si="6"/>
        <v>0</v>
      </c>
      <c r="M15" s="113">
        <f>+M4</f>
        <v>4000</v>
      </c>
      <c r="N15" s="113">
        <f t="shared" ref="N15:O15" si="9">+N4</f>
        <v>-4000</v>
      </c>
      <c r="O15" s="113">
        <f t="shared" si="9"/>
        <v>0</v>
      </c>
    </row>
    <row r="16" spans="1:27">
      <c r="A16" s="80" t="s">
        <v>210</v>
      </c>
      <c r="B16" s="1081" t="s">
        <v>209</v>
      </c>
      <c r="C16" s="1082"/>
      <c r="D16" s="636">
        <f t="shared" si="8"/>
        <v>2990</v>
      </c>
      <c r="E16" s="636">
        <f t="shared" si="3"/>
        <v>0</v>
      </c>
      <c r="F16" s="636">
        <f t="shared" si="4"/>
        <v>2990</v>
      </c>
      <c r="G16" s="111"/>
      <c r="H16" s="111"/>
      <c r="I16" s="111">
        <f t="shared" si="5"/>
        <v>0</v>
      </c>
      <c r="J16" s="111">
        <f>+J19</f>
        <v>2990</v>
      </c>
      <c r="K16" s="111"/>
      <c r="L16" s="111">
        <f t="shared" si="6"/>
        <v>2990</v>
      </c>
      <c r="M16" s="111">
        <f>+M19</f>
        <v>0</v>
      </c>
      <c r="N16" s="111"/>
      <c r="O16" s="75">
        <f t="shared" si="7"/>
        <v>0</v>
      </c>
    </row>
    <row r="17" spans="1:15" s="43" customFormat="1" ht="12.75" customHeight="1">
      <c r="A17" s="110"/>
      <c r="B17" s="1089" t="s">
        <v>335</v>
      </c>
      <c r="C17" s="1090"/>
      <c r="D17" s="636">
        <f t="shared" si="8"/>
        <v>0</v>
      </c>
      <c r="E17" s="636">
        <f t="shared" si="3"/>
        <v>0</v>
      </c>
      <c r="F17" s="636">
        <f t="shared" si="4"/>
        <v>0</v>
      </c>
      <c r="G17" s="112"/>
      <c r="H17" s="112"/>
      <c r="I17" s="111">
        <f t="shared" si="5"/>
        <v>0</v>
      </c>
      <c r="J17" s="112"/>
      <c r="K17" s="112"/>
      <c r="L17" s="111">
        <f t="shared" si="6"/>
        <v>0</v>
      </c>
      <c r="M17" s="112"/>
      <c r="N17" s="112"/>
      <c r="O17" s="75">
        <f t="shared" si="7"/>
        <v>0</v>
      </c>
    </row>
    <row r="18" spans="1:15" s="43" customFormat="1" ht="12.75" customHeight="1">
      <c r="A18" s="110"/>
      <c r="B18" s="1089" t="s">
        <v>325</v>
      </c>
      <c r="C18" s="1090"/>
      <c r="D18" s="636">
        <f t="shared" si="8"/>
        <v>0</v>
      </c>
      <c r="E18" s="636">
        <f t="shared" si="3"/>
        <v>0</v>
      </c>
      <c r="F18" s="636">
        <f t="shared" si="4"/>
        <v>0</v>
      </c>
      <c r="G18" s="112"/>
      <c r="H18" s="112"/>
      <c r="I18" s="111">
        <f t="shared" si="5"/>
        <v>0</v>
      </c>
      <c r="J18" s="112"/>
      <c r="K18" s="112"/>
      <c r="L18" s="111">
        <f t="shared" si="6"/>
        <v>0</v>
      </c>
      <c r="M18" s="112"/>
      <c r="N18" s="112"/>
      <c r="O18" s="75">
        <f t="shared" si="7"/>
        <v>0</v>
      </c>
    </row>
    <row r="19" spans="1:15" s="43" customFormat="1" ht="12.75" customHeight="1">
      <c r="A19" s="110"/>
      <c r="B19" s="1089" t="s">
        <v>326</v>
      </c>
      <c r="C19" s="1090"/>
      <c r="D19" s="636">
        <f t="shared" si="8"/>
        <v>2990</v>
      </c>
      <c r="E19" s="636">
        <f t="shared" si="3"/>
        <v>0</v>
      </c>
      <c r="F19" s="636">
        <f t="shared" si="4"/>
        <v>2990</v>
      </c>
      <c r="G19" s="112"/>
      <c r="H19" s="112"/>
      <c r="I19" s="111">
        <f t="shared" si="5"/>
        <v>0</v>
      </c>
      <c r="J19" s="112">
        <v>2990</v>
      </c>
      <c r="K19" s="112"/>
      <c r="L19" s="111">
        <f t="shared" si="6"/>
        <v>2990</v>
      </c>
      <c r="M19" s="112"/>
      <c r="N19" s="112"/>
      <c r="O19" s="75">
        <f t="shared" si="7"/>
        <v>0</v>
      </c>
    </row>
    <row r="20" spans="1:15" s="43" customFormat="1" ht="12.75" customHeight="1">
      <c r="A20" s="110"/>
      <c r="B20" s="1089" t="s">
        <v>327</v>
      </c>
      <c r="C20" s="1090"/>
      <c r="D20" s="636">
        <f t="shared" si="8"/>
        <v>0</v>
      </c>
      <c r="E20" s="636">
        <f t="shared" si="3"/>
        <v>0</v>
      </c>
      <c r="F20" s="636">
        <f t="shared" si="4"/>
        <v>0</v>
      </c>
      <c r="G20" s="112"/>
      <c r="H20" s="112"/>
      <c r="I20" s="111">
        <f t="shared" si="5"/>
        <v>0</v>
      </c>
      <c r="J20" s="112"/>
      <c r="K20" s="112"/>
      <c r="L20" s="111">
        <f t="shared" si="6"/>
        <v>0</v>
      </c>
      <c r="M20" s="112"/>
      <c r="N20" s="112"/>
      <c r="O20" s="75">
        <f t="shared" si="7"/>
        <v>0</v>
      </c>
    </row>
    <row r="21" spans="1:15" s="43" customFormat="1" ht="12.75" customHeight="1">
      <c r="A21" s="110"/>
      <c r="B21" s="1089" t="s">
        <v>328</v>
      </c>
      <c r="C21" s="1090"/>
      <c r="D21" s="636">
        <f t="shared" si="8"/>
        <v>0</v>
      </c>
      <c r="E21" s="636">
        <f t="shared" si="3"/>
        <v>0</v>
      </c>
      <c r="F21" s="636">
        <f t="shared" si="4"/>
        <v>0</v>
      </c>
      <c r="G21" s="112"/>
      <c r="H21" s="112"/>
      <c r="I21" s="111">
        <f t="shared" si="5"/>
        <v>0</v>
      </c>
      <c r="J21" s="112"/>
      <c r="K21" s="112"/>
      <c r="L21" s="111">
        <f t="shared" si="6"/>
        <v>0</v>
      </c>
      <c r="M21" s="112"/>
      <c r="N21" s="112"/>
      <c r="O21" s="75">
        <f t="shared" si="7"/>
        <v>0</v>
      </c>
    </row>
    <row r="22" spans="1:15" s="43" customFormat="1" ht="12.75" customHeight="1">
      <c r="A22" s="110"/>
      <c r="B22" s="1089" t="s">
        <v>329</v>
      </c>
      <c r="C22" s="1090"/>
      <c r="D22" s="636">
        <f t="shared" si="8"/>
        <v>0</v>
      </c>
      <c r="E22" s="636">
        <f t="shared" si="3"/>
        <v>0</v>
      </c>
      <c r="F22" s="636">
        <f t="shared" si="4"/>
        <v>0</v>
      </c>
      <c r="G22" s="112"/>
      <c r="H22" s="112"/>
      <c r="I22" s="111">
        <f t="shared" si="5"/>
        <v>0</v>
      </c>
      <c r="J22" s="112"/>
      <c r="K22" s="112"/>
      <c r="L22" s="111">
        <f t="shared" si="6"/>
        <v>0</v>
      </c>
      <c r="M22" s="112"/>
      <c r="N22" s="112"/>
      <c r="O22" s="75">
        <f t="shared" si="7"/>
        <v>0</v>
      </c>
    </row>
    <row r="23" spans="1:15" s="43" customFormat="1" ht="12.75" customHeight="1">
      <c r="A23" s="110"/>
      <c r="B23" s="1089" t="s">
        <v>100</v>
      </c>
      <c r="C23" s="1090"/>
      <c r="D23" s="636">
        <f t="shared" si="8"/>
        <v>0</v>
      </c>
      <c r="E23" s="636">
        <f t="shared" si="3"/>
        <v>0</v>
      </c>
      <c r="F23" s="636">
        <f t="shared" si="4"/>
        <v>0</v>
      </c>
      <c r="G23" s="112"/>
      <c r="H23" s="112"/>
      <c r="I23" s="111">
        <f t="shared" si="5"/>
        <v>0</v>
      </c>
      <c r="J23" s="112"/>
      <c r="K23" s="112"/>
      <c r="L23" s="111">
        <f t="shared" si="6"/>
        <v>0</v>
      </c>
      <c r="M23" s="112"/>
      <c r="N23" s="112"/>
      <c r="O23" s="75">
        <f t="shared" si="7"/>
        <v>0</v>
      </c>
    </row>
    <row r="24" spans="1:15" s="43" customFormat="1" ht="12.75" customHeight="1">
      <c r="A24" s="110"/>
      <c r="B24" s="1089" t="s">
        <v>101</v>
      </c>
      <c r="C24" s="1090"/>
      <c r="D24" s="636">
        <f t="shared" si="8"/>
        <v>0</v>
      </c>
      <c r="E24" s="636">
        <f t="shared" si="3"/>
        <v>0</v>
      </c>
      <c r="F24" s="636">
        <f t="shared" si="4"/>
        <v>0</v>
      </c>
      <c r="G24" s="112"/>
      <c r="H24" s="112"/>
      <c r="I24" s="111">
        <f t="shared" si="5"/>
        <v>0</v>
      </c>
      <c r="J24" s="112"/>
      <c r="K24" s="112"/>
      <c r="L24" s="111">
        <f t="shared" si="6"/>
        <v>0</v>
      </c>
      <c r="M24" s="112"/>
      <c r="N24" s="112"/>
      <c r="O24" s="75">
        <f t="shared" si="7"/>
        <v>0</v>
      </c>
    </row>
    <row r="25" spans="1:15" s="43" customFormat="1" ht="12.75" customHeight="1">
      <c r="A25" s="110"/>
      <c r="B25" s="1089" t="s">
        <v>330</v>
      </c>
      <c r="C25" s="1090"/>
      <c r="D25" s="636">
        <f t="shared" si="8"/>
        <v>0</v>
      </c>
      <c r="E25" s="636">
        <f t="shared" si="3"/>
        <v>0</v>
      </c>
      <c r="F25" s="636">
        <f t="shared" si="4"/>
        <v>0</v>
      </c>
      <c r="G25" s="112"/>
      <c r="H25" s="112"/>
      <c r="I25" s="111">
        <f t="shared" si="5"/>
        <v>0</v>
      </c>
      <c r="J25" s="112"/>
      <c r="K25" s="112"/>
      <c r="L25" s="111">
        <f t="shared" si="6"/>
        <v>0</v>
      </c>
      <c r="M25" s="112"/>
      <c r="N25" s="112"/>
      <c r="O25" s="75">
        <f t="shared" si="7"/>
        <v>0</v>
      </c>
    </row>
    <row r="26" spans="1:15" s="43" customFormat="1" ht="12.75" customHeight="1">
      <c r="A26" s="110"/>
      <c r="B26" s="1089" t="s">
        <v>331</v>
      </c>
      <c r="C26" s="1090"/>
      <c r="D26" s="636">
        <f t="shared" si="8"/>
        <v>0</v>
      </c>
      <c r="E26" s="636">
        <f t="shared" si="3"/>
        <v>0</v>
      </c>
      <c r="F26" s="636">
        <f t="shared" si="4"/>
        <v>0</v>
      </c>
      <c r="G26" s="112"/>
      <c r="H26" s="112"/>
      <c r="I26" s="111">
        <f t="shared" si="5"/>
        <v>0</v>
      </c>
      <c r="J26" s="112"/>
      <c r="K26" s="112"/>
      <c r="L26" s="111">
        <f t="shared" si="6"/>
        <v>0</v>
      </c>
      <c r="M26" s="112"/>
      <c r="N26" s="112"/>
      <c r="O26" s="75">
        <f t="shared" si="7"/>
        <v>0</v>
      </c>
    </row>
    <row r="27" spans="1:15" s="47" customFormat="1">
      <c r="A27" s="81" t="s">
        <v>211</v>
      </c>
      <c r="B27" s="1114" t="s">
        <v>333</v>
      </c>
      <c r="C27" s="1115"/>
      <c r="D27" s="238">
        <f t="shared" si="8"/>
        <v>2990</v>
      </c>
      <c r="E27" s="238">
        <f t="shared" si="3"/>
        <v>0</v>
      </c>
      <c r="F27" s="238">
        <f t="shared" si="4"/>
        <v>2990</v>
      </c>
      <c r="G27" s="113"/>
      <c r="H27" s="113"/>
      <c r="I27" s="113">
        <f t="shared" si="5"/>
        <v>0</v>
      </c>
      <c r="J27" s="113">
        <f>+J16</f>
        <v>2990</v>
      </c>
      <c r="K27" s="113"/>
      <c r="L27" s="113">
        <f t="shared" si="6"/>
        <v>2990</v>
      </c>
      <c r="M27" s="113">
        <f>+M16</f>
        <v>0</v>
      </c>
      <c r="N27" s="113"/>
      <c r="O27" s="641">
        <f t="shared" si="7"/>
        <v>0</v>
      </c>
    </row>
    <row r="28" spans="1:15" s="47" customFormat="1" ht="15" customHeight="1">
      <c r="A28" s="81" t="s">
        <v>236</v>
      </c>
      <c r="B28" s="1068" t="s">
        <v>397</v>
      </c>
      <c r="C28" s="1069"/>
      <c r="D28" s="238">
        <f>+G28+J28+M28</f>
        <v>0</v>
      </c>
      <c r="E28" s="238">
        <f t="shared" si="3"/>
        <v>0</v>
      </c>
      <c r="F28" s="238">
        <f t="shared" si="4"/>
        <v>0</v>
      </c>
      <c r="G28" s="113"/>
      <c r="H28" s="113"/>
      <c r="I28" s="111">
        <f t="shared" si="5"/>
        <v>0</v>
      </c>
      <c r="J28" s="113"/>
      <c r="K28" s="113"/>
      <c r="L28" s="111">
        <f t="shared" si="6"/>
        <v>0</v>
      </c>
      <c r="M28" s="113"/>
      <c r="N28" s="113"/>
      <c r="O28" s="75">
        <f t="shared" si="7"/>
        <v>0</v>
      </c>
    </row>
    <row r="29" spans="1:15">
      <c r="A29" s="80" t="s">
        <v>240</v>
      </c>
      <c r="B29" s="1081" t="s">
        <v>239</v>
      </c>
      <c r="C29" s="1082"/>
      <c r="D29" s="64">
        <f>+G29+J29+M29</f>
        <v>3063</v>
      </c>
      <c r="E29" s="64">
        <f t="shared" si="3"/>
        <v>3150</v>
      </c>
      <c r="F29" s="64">
        <f t="shared" si="4"/>
        <v>6213</v>
      </c>
      <c r="G29" s="64">
        <v>250</v>
      </c>
      <c r="H29" s="64">
        <v>0</v>
      </c>
      <c r="I29" s="64">
        <v>250</v>
      </c>
      <c r="J29" s="64"/>
      <c r="K29" s="64"/>
      <c r="L29" s="111">
        <f t="shared" si="6"/>
        <v>0</v>
      </c>
      <c r="M29" s="64">
        <f>88+1156+1209+360</f>
        <v>2813</v>
      </c>
      <c r="N29" s="64">
        <v>3150</v>
      </c>
      <c r="O29" s="75">
        <f t="shared" si="7"/>
        <v>5963</v>
      </c>
    </row>
    <row r="30" spans="1:15">
      <c r="A30" s="80" t="s">
        <v>242</v>
      </c>
      <c r="B30" s="1116"/>
      <c r="C30" s="1117"/>
      <c r="D30" s="64">
        <f t="shared" ref="D30:D35" si="10">+G30+J30+M30</f>
        <v>0</v>
      </c>
      <c r="E30" s="64">
        <f t="shared" si="3"/>
        <v>8</v>
      </c>
      <c r="F30" s="64">
        <f t="shared" si="4"/>
        <v>8</v>
      </c>
      <c r="G30" s="64"/>
      <c r="H30" s="64"/>
      <c r="I30" s="111">
        <f t="shared" si="5"/>
        <v>0</v>
      </c>
      <c r="J30" s="64"/>
      <c r="K30" s="64"/>
      <c r="L30" s="111"/>
      <c r="M30" s="64"/>
      <c r="N30" s="64">
        <v>8</v>
      </c>
      <c r="O30" s="75">
        <f t="shared" si="7"/>
        <v>8</v>
      </c>
    </row>
    <row r="31" spans="1:15">
      <c r="A31" s="80" t="s">
        <v>248</v>
      </c>
      <c r="B31" s="1066" t="s">
        <v>247</v>
      </c>
      <c r="C31" s="1067"/>
      <c r="D31" s="64">
        <f t="shared" si="10"/>
        <v>759</v>
      </c>
      <c r="E31" s="64">
        <f t="shared" si="3"/>
        <v>853</v>
      </c>
      <c r="F31" s="64">
        <f t="shared" si="4"/>
        <v>1612</v>
      </c>
      <c r="G31" s="64"/>
      <c r="H31" s="64"/>
      <c r="I31" s="111">
        <f t="shared" si="5"/>
        <v>0</v>
      </c>
      <c r="J31" s="64"/>
      <c r="K31" s="64"/>
      <c r="L31" s="111">
        <f t="shared" si="6"/>
        <v>0</v>
      </c>
      <c r="M31" s="64">
        <f>24+312+326+97</f>
        <v>759</v>
      </c>
      <c r="N31" s="64">
        <f>3+850</f>
        <v>853</v>
      </c>
      <c r="O31" s="75">
        <f t="shared" si="7"/>
        <v>1612</v>
      </c>
    </row>
    <row r="32" spans="1:15">
      <c r="A32" s="80" t="s">
        <v>250</v>
      </c>
      <c r="B32" s="1066" t="s">
        <v>249</v>
      </c>
      <c r="C32" s="1067"/>
      <c r="D32" s="64">
        <f t="shared" si="10"/>
        <v>486</v>
      </c>
      <c r="E32" s="64">
        <f t="shared" si="3"/>
        <v>0</v>
      </c>
      <c r="F32" s="64">
        <f t="shared" si="4"/>
        <v>486</v>
      </c>
      <c r="G32" s="64"/>
      <c r="H32" s="64"/>
      <c r="I32" s="111">
        <f t="shared" si="5"/>
        <v>0</v>
      </c>
      <c r="J32" s="64"/>
      <c r="K32" s="64"/>
      <c r="L32" s="111">
        <f t="shared" si="6"/>
        <v>0</v>
      </c>
      <c r="M32" s="64">
        <v>486</v>
      </c>
      <c r="N32" s="64"/>
      <c r="O32" s="75">
        <f t="shared" si="7"/>
        <v>486</v>
      </c>
    </row>
    <row r="33" spans="1:15">
      <c r="A33" s="80" t="s">
        <v>252</v>
      </c>
      <c r="B33" s="1081" t="s">
        <v>251</v>
      </c>
      <c r="C33" s="1082"/>
      <c r="D33" s="64">
        <f t="shared" si="10"/>
        <v>0</v>
      </c>
      <c r="E33" s="64">
        <f t="shared" si="3"/>
        <v>0</v>
      </c>
      <c r="F33" s="64">
        <f t="shared" si="4"/>
        <v>0</v>
      </c>
      <c r="G33" s="64"/>
      <c r="H33" s="64"/>
      <c r="I33" s="111">
        <f t="shared" si="5"/>
        <v>0</v>
      </c>
      <c r="J33" s="64"/>
      <c r="K33" s="64"/>
      <c r="L33" s="111">
        <f t="shared" si="6"/>
        <v>0</v>
      </c>
      <c r="M33" s="64"/>
      <c r="N33" s="64"/>
      <c r="O33" s="75">
        <f t="shared" si="7"/>
        <v>0</v>
      </c>
    </row>
    <row r="34" spans="1:15">
      <c r="A34" s="80" t="s">
        <v>256</v>
      </c>
      <c r="B34" s="1081" t="s">
        <v>765</v>
      </c>
      <c r="C34" s="1082"/>
      <c r="D34" s="64">
        <f t="shared" si="10"/>
        <v>0</v>
      </c>
      <c r="E34" s="64">
        <f t="shared" si="3"/>
        <v>138</v>
      </c>
      <c r="F34" s="64">
        <f t="shared" si="4"/>
        <v>138</v>
      </c>
      <c r="G34" s="64"/>
      <c r="H34" s="64">
        <v>138</v>
      </c>
      <c r="I34" s="111">
        <f t="shared" si="5"/>
        <v>138</v>
      </c>
      <c r="J34" s="64"/>
      <c r="K34" s="64"/>
      <c r="L34" s="111"/>
      <c r="M34" s="64"/>
      <c r="N34" s="64"/>
      <c r="O34" s="75"/>
    </row>
    <row r="35" spans="1:15">
      <c r="A35" s="80" t="s">
        <v>764</v>
      </c>
      <c r="B35" s="1081" t="s">
        <v>255</v>
      </c>
      <c r="C35" s="1082"/>
      <c r="D35" s="64">
        <f t="shared" si="10"/>
        <v>0</v>
      </c>
      <c r="E35" s="64">
        <f t="shared" si="3"/>
        <v>54</v>
      </c>
      <c r="F35" s="64">
        <f t="shared" si="4"/>
        <v>54</v>
      </c>
      <c r="G35" s="64"/>
      <c r="H35" s="64">
        <v>54</v>
      </c>
      <c r="I35" s="111">
        <f t="shared" si="5"/>
        <v>54</v>
      </c>
      <c r="J35" s="64"/>
      <c r="K35" s="64"/>
      <c r="L35" s="111">
        <f t="shared" si="6"/>
        <v>0</v>
      </c>
      <c r="M35" s="64"/>
      <c r="N35" s="64"/>
      <c r="O35" s="75">
        <f t="shared" si="7"/>
        <v>0</v>
      </c>
    </row>
    <row r="36" spans="1:15" s="47" customFormat="1">
      <c r="A36" s="81" t="s">
        <v>257</v>
      </c>
      <c r="B36" s="1083" t="s">
        <v>282</v>
      </c>
      <c r="C36" s="1083"/>
      <c r="D36" s="73">
        <f>SUM(D29:D35)</f>
        <v>4308</v>
      </c>
      <c r="E36" s="73">
        <f t="shared" ref="E36:F36" si="11">SUM(E29:E35)</f>
        <v>4203</v>
      </c>
      <c r="F36" s="73">
        <f t="shared" si="11"/>
        <v>8511</v>
      </c>
      <c r="G36" s="73">
        <f>SUM(G29:G35)</f>
        <v>250</v>
      </c>
      <c r="H36" s="73">
        <f t="shared" ref="H36:I36" si="12">SUM(H29:H35)</f>
        <v>192</v>
      </c>
      <c r="I36" s="73">
        <f t="shared" si="12"/>
        <v>442</v>
      </c>
      <c r="J36" s="73">
        <f>SUM(J29:J35)</f>
        <v>0</v>
      </c>
      <c r="K36" s="73"/>
      <c r="L36" s="113">
        <f t="shared" si="6"/>
        <v>0</v>
      </c>
      <c r="M36" s="73">
        <f>SUM(M29:M35)</f>
        <v>4058</v>
      </c>
      <c r="N36" s="73">
        <f t="shared" ref="N36" si="13">SUM(N29:N35)</f>
        <v>4011</v>
      </c>
      <c r="O36" s="73">
        <f>SUM(O29:O35)</f>
        <v>8069</v>
      </c>
    </row>
    <row r="37" spans="1:15" s="47" customFormat="1">
      <c r="A37" s="81" t="s">
        <v>258</v>
      </c>
      <c r="B37" s="1083" t="s">
        <v>281</v>
      </c>
      <c r="C37" s="1083">
        <v>0</v>
      </c>
      <c r="D37" s="73">
        <f>+G37+J37+M37</f>
        <v>0</v>
      </c>
      <c r="E37" s="73">
        <f t="shared" ref="E37:F38" si="14">+H37+K37+N37</f>
        <v>0</v>
      </c>
      <c r="F37" s="73">
        <f t="shared" si="14"/>
        <v>0</v>
      </c>
      <c r="G37" s="73"/>
      <c r="H37" s="73"/>
      <c r="I37" s="113">
        <f t="shared" si="5"/>
        <v>0</v>
      </c>
      <c r="J37" s="73"/>
      <c r="K37" s="73"/>
      <c r="L37" s="113">
        <f t="shared" si="6"/>
        <v>0</v>
      </c>
      <c r="M37" s="73"/>
      <c r="N37" s="73"/>
      <c r="O37" s="641">
        <f t="shared" si="7"/>
        <v>0</v>
      </c>
    </row>
    <row r="38" spans="1:15">
      <c r="A38" s="80" t="s">
        <v>260</v>
      </c>
      <c r="B38" s="1088" t="s">
        <v>259</v>
      </c>
      <c r="C38" s="1088">
        <v>42</v>
      </c>
      <c r="D38" s="64">
        <f>+G38+J38+M38</f>
        <v>0</v>
      </c>
      <c r="E38" s="64">
        <f t="shared" si="14"/>
        <v>0</v>
      </c>
      <c r="F38" s="64">
        <f t="shared" si="14"/>
        <v>0</v>
      </c>
      <c r="G38" s="64"/>
      <c r="H38" s="64"/>
      <c r="I38" s="111">
        <f t="shared" si="5"/>
        <v>0</v>
      </c>
      <c r="J38" s="64">
        <v>0</v>
      </c>
      <c r="K38" s="64"/>
      <c r="L38" s="111">
        <f t="shared" si="6"/>
        <v>0</v>
      </c>
      <c r="M38" s="64">
        <v>0</v>
      </c>
      <c r="N38" s="64"/>
      <c r="O38" s="75">
        <f t="shared" si="7"/>
        <v>0</v>
      </c>
    </row>
    <row r="39" spans="1:15" s="47" customFormat="1">
      <c r="A39" s="81" t="s">
        <v>261</v>
      </c>
      <c r="B39" s="1083" t="s">
        <v>280</v>
      </c>
      <c r="C39" s="1083">
        <f>+C38</f>
        <v>42</v>
      </c>
      <c r="D39" s="73">
        <f>SUM(D38)</f>
        <v>0</v>
      </c>
      <c r="E39" s="73">
        <f t="shared" ref="E39:F39" si="15">SUM(E38)</f>
        <v>0</v>
      </c>
      <c r="F39" s="73">
        <f t="shared" si="15"/>
        <v>0</v>
      </c>
      <c r="G39" s="73">
        <f>+G38</f>
        <v>0</v>
      </c>
      <c r="H39" s="73"/>
      <c r="I39" s="113">
        <f t="shared" si="5"/>
        <v>0</v>
      </c>
      <c r="J39" s="73">
        <f>+J38</f>
        <v>0</v>
      </c>
      <c r="K39" s="73"/>
      <c r="L39" s="113">
        <f t="shared" si="6"/>
        <v>0</v>
      </c>
      <c r="M39" s="73">
        <f>+M38</f>
        <v>0</v>
      </c>
      <c r="N39" s="73"/>
      <c r="O39" s="641">
        <f t="shared" si="7"/>
        <v>0</v>
      </c>
    </row>
    <row r="40" spans="1:15">
      <c r="A40" s="80" t="s">
        <v>263</v>
      </c>
      <c r="B40" s="1088" t="s">
        <v>262</v>
      </c>
      <c r="C40" s="1088"/>
      <c r="D40" s="64">
        <f>+G40+J40+M40</f>
        <v>0</v>
      </c>
      <c r="E40" s="64">
        <f t="shared" ref="E40:F40" si="16">+H40+K40+N40</f>
        <v>0</v>
      </c>
      <c r="F40" s="64">
        <f t="shared" si="16"/>
        <v>0</v>
      </c>
      <c r="G40" s="64"/>
      <c r="H40" s="64"/>
      <c r="I40" s="111">
        <f t="shared" si="5"/>
        <v>0</v>
      </c>
      <c r="J40" s="64"/>
      <c r="K40" s="64"/>
      <c r="L40" s="111">
        <f t="shared" si="6"/>
        <v>0</v>
      </c>
      <c r="M40" s="64">
        <v>0</v>
      </c>
      <c r="N40" s="64"/>
      <c r="O40" s="75">
        <f t="shared" si="7"/>
        <v>0</v>
      </c>
    </row>
    <row r="41" spans="1:15" s="47" customFormat="1">
      <c r="A41" s="81" t="s">
        <v>264</v>
      </c>
      <c r="B41" s="1083" t="s">
        <v>286</v>
      </c>
      <c r="C41" s="1083"/>
      <c r="D41" s="73">
        <f>+D40</f>
        <v>0</v>
      </c>
      <c r="E41" s="73">
        <f t="shared" ref="E41:F41" si="17">+E40</f>
        <v>0</v>
      </c>
      <c r="F41" s="73">
        <f t="shared" si="17"/>
        <v>0</v>
      </c>
      <c r="G41" s="73">
        <f>+G40</f>
        <v>0</v>
      </c>
      <c r="H41" s="73"/>
      <c r="I41" s="113">
        <f t="shared" si="5"/>
        <v>0</v>
      </c>
      <c r="J41" s="73">
        <f>+J40</f>
        <v>0</v>
      </c>
      <c r="K41" s="73"/>
      <c r="L41" s="113">
        <f t="shared" si="6"/>
        <v>0</v>
      </c>
      <c r="M41" s="73">
        <f>+M40</f>
        <v>0</v>
      </c>
      <c r="N41" s="73"/>
      <c r="O41" s="641">
        <f t="shared" si="7"/>
        <v>0</v>
      </c>
    </row>
    <row r="42" spans="1:15" s="47" customFormat="1">
      <c r="A42" s="81" t="s">
        <v>265</v>
      </c>
      <c r="B42" s="1083" t="s">
        <v>278</v>
      </c>
      <c r="C42" s="1083"/>
      <c r="D42" s="73">
        <f>+D41+D39+D37+D36+D27+D15+D28</f>
        <v>11298</v>
      </c>
      <c r="E42" s="73">
        <f t="shared" ref="E42:N42" si="18">+E41+E39+E37+E36+E27+E15</f>
        <v>203</v>
      </c>
      <c r="F42" s="238">
        <f t="shared" ref="F42:F49" si="19">+D42+E42</f>
        <v>11501</v>
      </c>
      <c r="G42" s="73">
        <f t="shared" si="18"/>
        <v>250</v>
      </c>
      <c r="H42" s="73">
        <f t="shared" si="18"/>
        <v>192</v>
      </c>
      <c r="I42" s="113">
        <f t="shared" si="5"/>
        <v>442</v>
      </c>
      <c r="J42" s="73">
        <f t="shared" si="18"/>
        <v>2990</v>
      </c>
      <c r="K42" s="73">
        <f t="shared" si="18"/>
        <v>0</v>
      </c>
      <c r="L42" s="113">
        <f t="shared" si="6"/>
        <v>2990</v>
      </c>
      <c r="M42" s="73">
        <f t="shared" si="18"/>
        <v>8058</v>
      </c>
      <c r="N42" s="73">
        <f t="shared" si="18"/>
        <v>11</v>
      </c>
      <c r="O42" s="641">
        <f t="shared" si="7"/>
        <v>8069</v>
      </c>
    </row>
    <row r="43" spans="1:15">
      <c r="A43" s="514" t="s">
        <v>275</v>
      </c>
      <c r="B43" s="1096" t="s">
        <v>274</v>
      </c>
      <c r="C43" s="1096"/>
      <c r="D43" s="64">
        <f>+G43+J43+M43</f>
        <v>0</v>
      </c>
      <c r="E43" s="64">
        <f t="shared" ref="E43:F45" si="20">+H43+K43+N43</f>
        <v>415</v>
      </c>
      <c r="F43" s="64">
        <f t="shared" si="20"/>
        <v>415</v>
      </c>
      <c r="G43" s="64">
        <f>+G44+G45</f>
        <v>0</v>
      </c>
      <c r="H43" s="64">
        <f t="shared" ref="H43:N43" si="21">+H44+H45</f>
        <v>175</v>
      </c>
      <c r="I43" s="111">
        <f t="shared" si="5"/>
        <v>175</v>
      </c>
      <c r="J43" s="64">
        <f t="shared" si="21"/>
        <v>0</v>
      </c>
      <c r="K43" s="64">
        <f t="shared" si="21"/>
        <v>35</v>
      </c>
      <c r="L43" s="111">
        <f t="shared" si="6"/>
        <v>35</v>
      </c>
      <c r="M43" s="64">
        <f t="shared" si="21"/>
        <v>0</v>
      </c>
      <c r="N43" s="64">
        <f t="shared" si="21"/>
        <v>205</v>
      </c>
      <c r="O43" s="75">
        <f t="shared" si="7"/>
        <v>205</v>
      </c>
    </row>
    <row r="44" spans="1:15" s="43" customFormat="1" ht="10.5" customHeight="1">
      <c r="A44" s="515"/>
      <c r="B44" s="637"/>
      <c r="C44" s="638" t="s">
        <v>412</v>
      </c>
      <c r="D44" s="230">
        <f>+G44+J44+M44</f>
        <v>0</v>
      </c>
      <c r="E44" s="230">
        <f t="shared" si="20"/>
        <v>415</v>
      </c>
      <c r="F44" s="230">
        <f t="shared" si="20"/>
        <v>415</v>
      </c>
      <c r="G44" s="230"/>
      <c r="H44" s="230">
        <v>175</v>
      </c>
      <c r="I44" s="111">
        <f t="shared" si="5"/>
        <v>175</v>
      </c>
      <c r="J44" s="230"/>
      <c r="K44" s="230">
        <v>35</v>
      </c>
      <c r="L44" s="111">
        <f t="shared" si="6"/>
        <v>35</v>
      </c>
      <c r="M44" s="230"/>
      <c r="N44" s="230">
        <v>205</v>
      </c>
      <c r="O44" s="75">
        <f t="shared" si="7"/>
        <v>205</v>
      </c>
    </row>
    <row r="45" spans="1:15" s="43" customFormat="1" ht="11.25" customHeight="1">
      <c r="A45" s="515"/>
      <c r="B45" s="637"/>
      <c r="C45" s="638" t="s">
        <v>413</v>
      </c>
      <c r="D45" s="230">
        <f>+G45+J45+M45</f>
        <v>0</v>
      </c>
      <c r="E45" s="230">
        <f t="shared" si="20"/>
        <v>0</v>
      </c>
      <c r="F45" s="230">
        <f t="shared" si="20"/>
        <v>0</v>
      </c>
      <c r="G45" s="230"/>
      <c r="H45" s="230"/>
      <c r="I45" s="111">
        <f t="shared" si="5"/>
        <v>0</v>
      </c>
      <c r="J45" s="230"/>
      <c r="K45" s="230"/>
      <c r="L45" s="111">
        <f t="shared" si="6"/>
        <v>0</v>
      </c>
      <c r="M45" s="230"/>
      <c r="N45" s="230"/>
      <c r="O45" s="75">
        <f t="shared" si="7"/>
        <v>0</v>
      </c>
    </row>
    <row r="46" spans="1:15" s="47" customFormat="1">
      <c r="A46" s="229" t="s">
        <v>276</v>
      </c>
      <c r="B46" s="1068" t="s">
        <v>339</v>
      </c>
      <c r="C46" s="1069"/>
      <c r="D46" s="73">
        <f>+D43</f>
        <v>0</v>
      </c>
      <c r="E46" s="73">
        <f t="shared" ref="E46:M46" si="22">+E43</f>
        <v>415</v>
      </c>
      <c r="F46" s="238">
        <f t="shared" si="19"/>
        <v>415</v>
      </c>
      <c r="G46" s="73">
        <f t="shared" si="22"/>
        <v>0</v>
      </c>
      <c r="H46" s="73">
        <v>175</v>
      </c>
      <c r="I46" s="113">
        <f t="shared" si="5"/>
        <v>175</v>
      </c>
      <c r="J46" s="73">
        <f t="shared" si="22"/>
        <v>0</v>
      </c>
      <c r="K46" s="73">
        <f t="shared" si="22"/>
        <v>35</v>
      </c>
      <c r="L46" s="113">
        <f t="shared" si="6"/>
        <v>35</v>
      </c>
      <c r="M46" s="73">
        <f t="shared" si="22"/>
        <v>0</v>
      </c>
      <c r="N46" s="73">
        <v>205</v>
      </c>
      <c r="O46" s="641">
        <f t="shared" si="7"/>
        <v>205</v>
      </c>
    </row>
    <row r="47" spans="1:15">
      <c r="A47" s="80" t="s">
        <v>287</v>
      </c>
      <c r="B47" s="1113" t="s">
        <v>288</v>
      </c>
      <c r="C47" s="1113"/>
      <c r="D47" s="64">
        <f>+G47+J47+M47</f>
        <v>335758</v>
      </c>
      <c r="E47" s="64">
        <f t="shared" ref="E47:F47" si="23">+H47+K47+N47</f>
        <v>7168</v>
      </c>
      <c r="F47" s="64">
        <f t="shared" si="23"/>
        <v>342926</v>
      </c>
      <c r="G47" s="64">
        <v>147706</v>
      </c>
      <c r="H47" s="64">
        <f>107+197+635+408</f>
        <v>1347</v>
      </c>
      <c r="I47" s="111">
        <f t="shared" si="5"/>
        <v>149053</v>
      </c>
      <c r="J47" s="64">
        <v>146404</v>
      </c>
      <c r="K47" s="64">
        <v>249</v>
      </c>
      <c r="L47" s="111">
        <f t="shared" si="6"/>
        <v>146653</v>
      </c>
      <c r="M47" s="64">
        <v>41648</v>
      </c>
      <c r="N47" s="64">
        <f>572+5000</f>
        <v>5572</v>
      </c>
      <c r="O47" s="75">
        <f t="shared" si="7"/>
        <v>47220</v>
      </c>
    </row>
    <row r="48" spans="1:15" s="47" customFormat="1">
      <c r="A48" s="81" t="s">
        <v>277</v>
      </c>
      <c r="B48" s="1114" t="s">
        <v>289</v>
      </c>
      <c r="C48" s="1115"/>
      <c r="D48" s="73">
        <f>+D47+D46</f>
        <v>335758</v>
      </c>
      <c r="E48" s="73">
        <f t="shared" ref="E48:N48" si="24">+E47+E46</f>
        <v>7583</v>
      </c>
      <c r="F48" s="238">
        <f t="shared" si="19"/>
        <v>343341</v>
      </c>
      <c r="G48" s="73">
        <f t="shared" si="24"/>
        <v>147706</v>
      </c>
      <c r="H48" s="73">
        <f>+H47+H46</f>
        <v>1522</v>
      </c>
      <c r="I48" s="113">
        <f t="shared" si="5"/>
        <v>149228</v>
      </c>
      <c r="J48" s="73">
        <f t="shared" si="24"/>
        <v>146404</v>
      </c>
      <c r="K48" s="73">
        <f t="shared" si="24"/>
        <v>284</v>
      </c>
      <c r="L48" s="113">
        <f t="shared" si="6"/>
        <v>146688</v>
      </c>
      <c r="M48" s="73">
        <f t="shared" si="24"/>
        <v>41648</v>
      </c>
      <c r="N48" s="73">
        <f t="shared" si="24"/>
        <v>5777</v>
      </c>
      <c r="O48" s="641">
        <f t="shared" si="7"/>
        <v>47425</v>
      </c>
    </row>
    <row r="49" spans="1:15" s="47" customFormat="1">
      <c r="A49" s="1091" t="s">
        <v>290</v>
      </c>
      <c r="B49" s="1091"/>
      <c r="C49" s="1091"/>
      <c r="D49" s="73">
        <f t="shared" ref="D49:N49" si="25">+D48+D42</f>
        <v>347056</v>
      </c>
      <c r="E49" s="73">
        <f t="shared" si="25"/>
        <v>7786</v>
      </c>
      <c r="F49" s="238">
        <f t="shared" si="19"/>
        <v>354842</v>
      </c>
      <c r="G49" s="73">
        <f t="shared" si="25"/>
        <v>147956</v>
      </c>
      <c r="H49" s="73">
        <f t="shared" si="25"/>
        <v>1714</v>
      </c>
      <c r="I49" s="113">
        <f t="shared" si="5"/>
        <v>149670</v>
      </c>
      <c r="J49" s="73">
        <f t="shared" si="25"/>
        <v>149394</v>
      </c>
      <c r="K49" s="73">
        <f t="shared" si="25"/>
        <v>284</v>
      </c>
      <c r="L49" s="113">
        <f t="shared" si="6"/>
        <v>149678</v>
      </c>
      <c r="M49" s="73">
        <f t="shared" si="25"/>
        <v>49706</v>
      </c>
      <c r="N49" s="73">
        <f t="shared" si="25"/>
        <v>5788</v>
      </c>
      <c r="O49" s="641">
        <f t="shared" si="7"/>
        <v>55494</v>
      </c>
    </row>
    <row r="50" spans="1:15">
      <c r="D50" s="68"/>
      <c r="E50" s="68"/>
      <c r="F50" s="68"/>
    </row>
    <row r="51" spans="1:15" s="41" customFormat="1" ht="33.75" customHeight="1">
      <c r="A51" s="1092" t="s">
        <v>0</v>
      </c>
      <c r="B51" s="1084" t="s">
        <v>181</v>
      </c>
      <c r="C51" s="1094"/>
      <c r="D51" s="1106" t="s">
        <v>179</v>
      </c>
      <c r="E51" s="1106"/>
      <c r="F51" s="1106"/>
      <c r="G51" s="1102" t="s">
        <v>294</v>
      </c>
      <c r="H51" s="1102"/>
      <c r="I51" s="1102"/>
      <c r="J51" s="1102" t="s">
        <v>295</v>
      </c>
      <c r="K51" s="1102"/>
      <c r="L51" s="1102"/>
      <c r="M51" s="1102" t="s">
        <v>1014</v>
      </c>
      <c r="N51" s="1102"/>
      <c r="O51" s="1102"/>
    </row>
    <row r="52" spans="1:15" s="76" customFormat="1" ht="25.5" customHeight="1">
      <c r="A52" s="1093"/>
      <c r="B52" s="1086"/>
      <c r="C52" s="1095"/>
      <c r="D52" s="640" t="s">
        <v>178</v>
      </c>
      <c r="E52" s="640" t="s">
        <v>691</v>
      </c>
      <c r="F52" s="641" t="s">
        <v>1012</v>
      </c>
      <c r="G52" s="640" t="s">
        <v>178</v>
      </c>
      <c r="H52" s="640" t="s">
        <v>691</v>
      </c>
      <c r="I52" s="641" t="s">
        <v>1012</v>
      </c>
      <c r="J52" s="640" t="s">
        <v>178</v>
      </c>
      <c r="K52" s="640" t="s">
        <v>691</v>
      </c>
      <c r="L52" s="641" t="s">
        <v>1012</v>
      </c>
      <c r="M52" s="640" t="s">
        <v>178</v>
      </c>
      <c r="N52" s="640" t="s">
        <v>691</v>
      </c>
      <c r="O52" s="641" t="s">
        <v>1013</v>
      </c>
    </row>
    <row r="53" spans="1:15">
      <c r="A53" s="3" t="s">
        <v>27</v>
      </c>
      <c r="B53" s="1103" t="s">
        <v>175</v>
      </c>
      <c r="C53" s="1103"/>
      <c r="D53" s="623">
        <f>+G53+J53+M53</f>
        <v>203826</v>
      </c>
      <c r="E53" s="623">
        <f t="shared" ref="E53:F56" si="26">+H53+K53+N53</f>
        <v>762</v>
      </c>
      <c r="F53" s="623">
        <f t="shared" si="26"/>
        <v>204588</v>
      </c>
      <c r="G53" s="623">
        <f>+'6.a. mell. PH'!D19</f>
        <v>94811</v>
      </c>
      <c r="H53" s="623">
        <f>+'6.a. mell. PH'!E19</f>
        <v>932</v>
      </c>
      <c r="I53" s="623">
        <f>+'6.a. mell. PH'!F19</f>
        <v>95743</v>
      </c>
      <c r="J53" s="623">
        <f>+'6.b. mell. Óvoda'!D19</f>
        <v>93794</v>
      </c>
      <c r="K53" s="623">
        <f>+'6.b. mell. Óvoda'!E19</f>
        <v>113</v>
      </c>
      <c r="L53" s="623">
        <f>+'6.b. mell. Óvoda'!F19</f>
        <v>93907</v>
      </c>
      <c r="M53" s="623">
        <f>+'6.c. mell. BBKP'!D19</f>
        <v>15221</v>
      </c>
      <c r="N53" s="623">
        <f>+'6.c. mell. BBKP'!E19</f>
        <v>-283</v>
      </c>
      <c r="O53" s="623">
        <f>+'6.c. mell. BBKP'!F19</f>
        <v>14938</v>
      </c>
    </row>
    <row r="54" spans="1:15" ht="15" customHeight="1">
      <c r="A54" s="3" t="s">
        <v>34</v>
      </c>
      <c r="B54" s="1103" t="s">
        <v>174</v>
      </c>
      <c r="C54" s="1103"/>
      <c r="D54" s="623">
        <f t="shared" ref="D54:F75" si="27">+G54+J54+M54</f>
        <v>5127</v>
      </c>
      <c r="E54" s="623">
        <f t="shared" si="26"/>
        <v>518</v>
      </c>
      <c r="F54" s="623">
        <f t="shared" si="26"/>
        <v>5645</v>
      </c>
      <c r="G54" s="623">
        <f>+'6.a. mell. PH'!D23</f>
        <v>1177</v>
      </c>
      <c r="H54" s="623">
        <f>+'6.a. mell. PH'!E23</f>
        <v>0</v>
      </c>
      <c r="I54" s="623">
        <f>+'6.a. mell. PH'!F23</f>
        <v>1177</v>
      </c>
      <c r="J54" s="623">
        <f>+'6.b. mell. Óvoda'!D23</f>
        <v>2310</v>
      </c>
      <c r="K54" s="623">
        <f>+'6.b. mell. Óvoda'!E23</f>
        <v>55</v>
      </c>
      <c r="L54" s="623">
        <f>+'6.b. mell. Óvoda'!F23</f>
        <v>2365</v>
      </c>
      <c r="M54" s="623">
        <f>+'6.c. mell. BBKP'!D23</f>
        <v>1640</v>
      </c>
      <c r="N54" s="623">
        <f>+'6.c. mell. BBKP'!E23</f>
        <v>463</v>
      </c>
      <c r="O54" s="623">
        <f>+'6.c. mell. BBKP'!F23</f>
        <v>2103</v>
      </c>
    </row>
    <row r="55" spans="1:15" s="47" customFormat="1">
      <c r="A55" s="5" t="s">
        <v>35</v>
      </c>
      <c r="B55" s="1110" t="s">
        <v>173</v>
      </c>
      <c r="C55" s="1110"/>
      <c r="D55" s="615">
        <f t="shared" si="27"/>
        <v>208953</v>
      </c>
      <c r="E55" s="615">
        <f t="shared" si="26"/>
        <v>1280</v>
      </c>
      <c r="F55" s="615">
        <f t="shared" si="26"/>
        <v>210233</v>
      </c>
      <c r="G55" s="615">
        <f>SUM(G53:G54)</f>
        <v>95988</v>
      </c>
      <c r="H55" s="615">
        <f t="shared" ref="H55:I55" si="28">SUM(H53:H54)</f>
        <v>932</v>
      </c>
      <c r="I55" s="615">
        <f t="shared" si="28"/>
        <v>96920</v>
      </c>
      <c r="J55" s="615">
        <f>+J54+J53</f>
        <v>96104</v>
      </c>
      <c r="K55" s="615">
        <f t="shared" ref="K55:L55" si="29">+K54+K53</f>
        <v>168</v>
      </c>
      <c r="L55" s="615">
        <f t="shared" si="29"/>
        <v>96272</v>
      </c>
      <c r="M55" s="615">
        <f>+M54+M53</f>
        <v>16861</v>
      </c>
      <c r="N55" s="615">
        <f t="shared" ref="N55:O55" si="30">+N54+N53</f>
        <v>180</v>
      </c>
      <c r="O55" s="615">
        <f t="shared" si="30"/>
        <v>17041</v>
      </c>
    </row>
    <row r="56" spans="1:15" s="47" customFormat="1">
      <c r="A56" s="5" t="s">
        <v>36</v>
      </c>
      <c r="B56" s="1110" t="s">
        <v>172</v>
      </c>
      <c r="C56" s="1110"/>
      <c r="D56" s="615">
        <f t="shared" si="27"/>
        <v>58345</v>
      </c>
      <c r="E56" s="615">
        <f t="shared" si="26"/>
        <v>303</v>
      </c>
      <c r="F56" s="615">
        <f t="shared" si="26"/>
        <v>58648</v>
      </c>
      <c r="G56" s="615">
        <f>+'6.a. mell. PH'!D26</f>
        <v>27007</v>
      </c>
      <c r="H56" s="615">
        <f>+'6.a. mell. PH'!E26</f>
        <v>249</v>
      </c>
      <c r="I56" s="615">
        <f>+'6.a. mell. PH'!F26</f>
        <v>27256</v>
      </c>
      <c r="J56" s="615">
        <f>+'6.b. mell. Óvoda'!D26</f>
        <v>26844</v>
      </c>
      <c r="K56" s="615">
        <f>+'6.b. mell. Óvoda'!E26</f>
        <v>-5</v>
      </c>
      <c r="L56" s="615">
        <f>+'6.b. mell. Óvoda'!F26</f>
        <v>26839</v>
      </c>
      <c r="M56" s="615">
        <f>+'6.c. mell. BBKP'!D26</f>
        <v>4494</v>
      </c>
      <c r="N56" s="615">
        <f>+'6.c. mell. BBKP'!E26</f>
        <v>59</v>
      </c>
      <c r="O56" s="615">
        <f>+'6.c. mell. BBKP'!F26</f>
        <v>4553</v>
      </c>
    </row>
    <row r="57" spans="1:15">
      <c r="A57" s="1107"/>
      <c r="B57" s="1108"/>
      <c r="C57" s="1109"/>
      <c r="D57" s="623"/>
      <c r="E57" s="623"/>
      <c r="F57" s="623"/>
      <c r="G57" s="623"/>
      <c r="H57" s="623"/>
      <c r="I57" s="623"/>
      <c r="J57" s="623"/>
      <c r="K57" s="623"/>
      <c r="L57" s="623"/>
      <c r="M57" s="623"/>
      <c r="N57" s="623"/>
      <c r="O57" s="623"/>
    </row>
    <row r="58" spans="1:15">
      <c r="A58" s="3" t="s">
        <v>48</v>
      </c>
      <c r="B58" s="1103" t="s">
        <v>171</v>
      </c>
      <c r="C58" s="1103"/>
      <c r="D58" s="623">
        <f t="shared" si="27"/>
        <v>5905</v>
      </c>
      <c r="E58" s="623">
        <f t="shared" si="27"/>
        <v>339</v>
      </c>
      <c r="F58" s="623">
        <f t="shared" si="27"/>
        <v>6244</v>
      </c>
      <c r="G58" s="623">
        <f>+'6.a. mell. PH'!D36</f>
        <v>1800</v>
      </c>
      <c r="H58" s="623">
        <f>+'6.a. mell. PH'!E36</f>
        <v>0</v>
      </c>
      <c r="I58" s="623">
        <f>+'6.a. mell. PH'!F36</f>
        <v>1800</v>
      </c>
      <c r="J58" s="623">
        <f>+'6.b. mell. Óvoda'!D36</f>
        <v>1930</v>
      </c>
      <c r="K58" s="623">
        <f>+'6.b. mell. Óvoda'!E36</f>
        <v>-10</v>
      </c>
      <c r="L58" s="623">
        <f>+'6.b. mell. Óvoda'!F36</f>
        <v>1920</v>
      </c>
      <c r="M58" s="623">
        <f>+'6.c. mell. BBKP'!D38</f>
        <v>2175</v>
      </c>
      <c r="N58" s="623">
        <f>+'6.c. mell. BBKP'!E38</f>
        <v>349</v>
      </c>
      <c r="O58" s="623">
        <f>+'6.c. mell. BBKP'!F38</f>
        <v>2524</v>
      </c>
    </row>
    <row r="59" spans="1:15">
      <c r="A59" s="3" t="s">
        <v>53</v>
      </c>
      <c r="B59" s="1103" t="s">
        <v>170</v>
      </c>
      <c r="C59" s="1103"/>
      <c r="D59" s="623">
        <f t="shared" ref="D59:D63" si="31">+G59+J59+M59</f>
        <v>3350</v>
      </c>
      <c r="E59" s="623">
        <f t="shared" ref="E59:E63" si="32">+H59+K59+N59</f>
        <v>51</v>
      </c>
      <c r="F59" s="623">
        <f t="shared" ref="F59:F63" si="33">+I59+L59+O59</f>
        <v>3401</v>
      </c>
      <c r="G59" s="623">
        <f>+'6.a. mell. PH'!D39</f>
        <v>2350</v>
      </c>
      <c r="H59" s="623">
        <f>+'6.a. mell. PH'!E39</f>
        <v>0</v>
      </c>
      <c r="I59" s="623">
        <f>+'6.a. mell. PH'!F39</f>
        <v>2350</v>
      </c>
      <c r="J59" s="623">
        <f>+'6.b. mell. Óvoda'!D39</f>
        <v>250</v>
      </c>
      <c r="K59" s="623">
        <f>+'6.b. mell. Óvoda'!E39</f>
        <v>0</v>
      </c>
      <c r="L59" s="623">
        <f>+'6.b. mell. Óvoda'!F39</f>
        <v>250</v>
      </c>
      <c r="M59" s="623">
        <f>+'6.c. mell. BBKP'!D41</f>
        <v>750</v>
      </c>
      <c r="N59" s="623">
        <f>+'6.c. mell. BBKP'!E41</f>
        <v>51</v>
      </c>
      <c r="O59" s="623">
        <f>+'6.c. mell. BBKP'!F41</f>
        <v>801</v>
      </c>
    </row>
    <row r="60" spans="1:15">
      <c r="A60" s="3" t="s">
        <v>67</v>
      </c>
      <c r="B60" s="1103" t="s">
        <v>157</v>
      </c>
      <c r="C60" s="1103"/>
      <c r="D60" s="623">
        <f t="shared" si="31"/>
        <v>24479</v>
      </c>
      <c r="E60" s="623">
        <f t="shared" si="32"/>
        <v>5005</v>
      </c>
      <c r="F60" s="623">
        <f t="shared" si="33"/>
        <v>29484</v>
      </c>
      <c r="G60" s="623">
        <f>+'6.a. mell. PH'!D49</f>
        <v>7040</v>
      </c>
      <c r="H60" s="623">
        <f>+'6.a. mell. PH'!E49</f>
        <v>54</v>
      </c>
      <c r="I60" s="623">
        <f>+'6.a. mell. PH'!F49</f>
        <v>7094</v>
      </c>
      <c r="J60" s="623">
        <f>+'6.b. mell. Óvoda'!D49</f>
        <v>9405</v>
      </c>
      <c r="K60" s="623">
        <f>+'6.b. mell. Óvoda'!E49</f>
        <v>38</v>
      </c>
      <c r="L60" s="623">
        <f>+'6.b. mell. Óvoda'!F49</f>
        <v>9443</v>
      </c>
      <c r="M60" s="623">
        <f>+'6.c. mell. BBKP'!D51</f>
        <v>8034</v>
      </c>
      <c r="N60" s="623">
        <f>+'6.c. mell. BBKP'!E51</f>
        <v>4913</v>
      </c>
      <c r="O60" s="623">
        <f>+'6.c. mell. BBKP'!F51</f>
        <v>12947</v>
      </c>
    </row>
    <row r="61" spans="1:15">
      <c r="A61" s="3" t="s">
        <v>72</v>
      </c>
      <c r="B61" s="1103" t="s">
        <v>156</v>
      </c>
      <c r="C61" s="1103"/>
      <c r="D61" s="623">
        <f t="shared" si="31"/>
        <v>1345</v>
      </c>
      <c r="E61" s="623">
        <f t="shared" si="32"/>
        <v>0</v>
      </c>
      <c r="F61" s="623">
        <f t="shared" si="33"/>
        <v>1345</v>
      </c>
      <c r="G61" s="623">
        <f>+'6.a. mell. PH'!D52</f>
        <v>300</v>
      </c>
      <c r="H61" s="623">
        <f>+'6.a. mell. PH'!E52</f>
        <v>0</v>
      </c>
      <c r="I61" s="623">
        <f>+'6.a. mell. PH'!F52</f>
        <v>300</v>
      </c>
      <c r="J61" s="623">
        <f>+'6.b. mell. Óvoda'!D52</f>
        <v>120</v>
      </c>
      <c r="K61" s="623">
        <f>+'6.b. mell. Óvoda'!E52</f>
        <v>0</v>
      </c>
      <c r="L61" s="623">
        <f>+'6.b. mell. Óvoda'!F52</f>
        <v>120</v>
      </c>
      <c r="M61" s="623">
        <f>+'6.c. mell. BBKP'!D54</f>
        <v>925</v>
      </c>
      <c r="N61" s="623">
        <f>+'6.c. mell. BBKP'!E54</f>
        <v>0</v>
      </c>
      <c r="O61" s="623">
        <f>+'6.c. mell. BBKP'!F54</f>
        <v>925</v>
      </c>
    </row>
    <row r="62" spans="1:15">
      <c r="A62" s="3" t="s">
        <v>81</v>
      </c>
      <c r="B62" s="1103" t="s">
        <v>153</v>
      </c>
      <c r="C62" s="1103"/>
      <c r="D62" s="623">
        <f t="shared" si="31"/>
        <v>8534</v>
      </c>
      <c r="E62" s="623">
        <f t="shared" si="32"/>
        <v>130</v>
      </c>
      <c r="F62" s="623">
        <f t="shared" si="33"/>
        <v>8664</v>
      </c>
      <c r="G62" s="623">
        <f>+'6.a. mell. PH'!D58</f>
        <v>2566</v>
      </c>
      <c r="H62" s="623">
        <f>+'6.a. mell. PH'!E58</f>
        <v>110</v>
      </c>
      <c r="I62" s="623">
        <f>+'6.a. mell. PH'!F58</f>
        <v>2676</v>
      </c>
      <c r="J62" s="623">
        <f>+'6.b. mell. Óvoda'!D58</f>
        <v>2960</v>
      </c>
      <c r="K62" s="623">
        <f>+'6.b. mell. Óvoda'!E58</f>
        <v>0</v>
      </c>
      <c r="L62" s="623">
        <f>+'6.b. mell. Óvoda'!F58</f>
        <v>2960</v>
      </c>
      <c r="M62" s="623">
        <f>+'6.c. mell. BBKP'!D60</f>
        <v>3008</v>
      </c>
      <c r="N62" s="623">
        <f>+'6.c. mell. BBKP'!E60</f>
        <v>20</v>
      </c>
      <c r="O62" s="623">
        <f>+'6.c. mell. BBKP'!F60</f>
        <v>3028</v>
      </c>
    </row>
    <row r="63" spans="1:15" s="47" customFormat="1">
      <c r="A63" s="5" t="s">
        <v>82</v>
      </c>
      <c r="B63" s="1110" t="s">
        <v>152</v>
      </c>
      <c r="C63" s="1110"/>
      <c r="D63" s="615">
        <f t="shared" si="31"/>
        <v>43613</v>
      </c>
      <c r="E63" s="615">
        <f t="shared" si="32"/>
        <v>5525</v>
      </c>
      <c r="F63" s="615">
        <f t="shared" si="33"/>
        <v>49138</v>
      </c>
      <c r="G63" s="615">
        <f>SUM(G58:G62)</f>
        <v>14056</v>
      </c>
      <c r="H63" s="615">
        <f t="shared" ref="H63:I63" si="34">SUM(H58:H62)</f>
        <v>164</v>
      </c>
      <c r="I63" s="615">
        <f t="shared" si="34"/>
        <v>14220</v>
      </c>
      <c r="J63" s="615">
        <f>SUM(J58:J62)</f>
        <v>14665</v>
      </c>
      <c r="K63" s="615">
        <f t="shared" ref="K63:L63" si="35">SUM(K58:K62)</f>
        <v>28</v>
      </c>
      <c r="L63" s="615">
        <f t="shared" si="35"/>
        <v>14693</v>
      </c>
      <c r="M63" s="615">
        <f>SUM(M58:M62)</f>
        <v>14892</v>
      </c>
      <c r="N63" s="615">
        <f t="shared" ref="N63:O63" si="36">SUM(N58:N62)</f>
        <v>5333</v>
      </c>
      <c r="O63" s="615">
        <f t="shared" si="36"/>
        <v>20225</v>
      </c>
    </row>
    <row r="64" spans="1:15">
      <c r="A64" s="3"/>
      <c r="B64" s="1111"/>
      <c r="C64" s="1112"/>
      <c r="D64" s="623"/>
      <c r="E64" s="623"/>
      <c r="F64" s="623"/>
      <c r="G64" s="623"/>
      <c r="H64" s="623"/>
      <c r="I64" s="623"/>
      <c r="J64" s="623"/>
      <c r="K64" s="623"/>
      <c r="L64" s="623"/>
      <c r="M64" s="623"/>
      <c r="N64" s="623"/>
      <c r="O64" s="623"/>
    </row>
    <row r="65" spans="1:15" s="47" customFormat="1">
      <c r="A65" s="5" t="s">
        <v>109</v>
      </c>
      <c r="B65" s="1110" t="s">
        <v>164</v>
      </c>
      <c r="C65" s="1110"/>
      <c r="D65" s="615">
        <f t="shared" si="27"/>
        <v>34302</v>
      </c>
      <c r="E65" s="615">
        <f t="shared" ref="E65" si="37">+H65+K65+N65</f>
        <v>540</v>
      </c>
      <c r="F65" s="615">
        <f t="shared" ref="F65" si="38">+I65+L65+O65</f>
        <v>34842</v>
      </c>
      <c r="G65" s="615">
        <f>+'6.a. mell. PH'!D65</f>
        <v>9762</v>
      </c>
      <c r="H65" s="615">
        <f>+'6.a. mell. PH'!E65</f>
        <v>231</v>
      </c>
      <c r="I65" s="615">
        <f>+'6.a. mell. PH'!F65</f>
        <v>9993</v>
      </c>
      <c r="J65" s="615">
        <f>+'6.b. mell. Óvoda'!D65</f>
        <v>11181</v>
      </c>
      <c r="K65" s="615">
        <f>+'6.b. mell. Óvoda'!E65</f>
        <v>93</v>
      </c>
      <c r="L65" s="615">
        <f>+'6.b. mell. Óvoda'!F65</f>
        <v>11274</v>
      </c>
      <c r="M65" s="615">
        <f>+'6.c. mell. BBKP'!D67</f>
        <v>13359</v>
      </c>
      <c r="N65" s="615">
        <f>+'6.c. mell. BBKP'!E67</f>
        <v>216</v>
      </c>
      <c r="O65" s="615">
        <f>+'6.c. mell. BBKP'!F67</f>
        <v>13575</v>
      </c>
    </row>
    <row r="66" spans="1:15" s="47" customFormat="1">
      <c r="A66" s="5"/>
      <c r="B66" s="1104"/>
      <c r="C66" s="1105"/>
      <c r="D66" s="615"/>
      <c r="E66" s="615"/>
      <c r="F66" s="615"/>
      <c r="G66" s="615"/>
      <c r="H66" s="615"/>
      <c r="I66" s="615"/>
      <c r="J66" s="615"/>
      <c r="K66" s="615"/>
      <c r="L66" s="615"/>
      <c r="M66" s="615"/>
      <c r="N66" s="615"/>
      <c r="O66" s="615"/>
    </row>
    <row r="67" spans="1:15" s="47" customFormat="1">
      <c r="A67" s="5" t="s">
        <v>124</v>
      </c>
      <c r="B67" s="1110" t="s">
        <v>162</v>
      </c>
      <c r="C67" s="1110"/>
      <c r="D67" s="615">
        <f t="shared" si="27"/>
        <v>1843</v>
      </c>
      <c r="E67" s="615">
        <f t="shared" ref="E67" si="39">+H67+K67+N67</f>
        <v>138</v>
      </c>
      <c r="F67" s="615">
        <f t="shared" ref="F67" si="40">+I67+L67+O67</f>
        <v>1981</v>
      </c>
      <c r="G67" s="615">
        <f>+'6.a. mell. PH'!D75</f>
        <v>1143</v>
      </c>
      <c r="H67" s="615">
        <f>+'6.a. mell. PH'!E75</f>
        <v>138</v>
      </c>
      <c r="I67" s="615">
        <f>+'6.a. mell. PH'!F75</f>
        <v>1281</v>
      </c>
      <c r="J67" s="615">
        <f>+'6.b. mell. Óvoda'!D76</f>
        <v>600</v>
      </c>
      <c r="K67" s="615">
        <f>+'6.b. mell. Óvoda'!E76</f>
        <v>0</v>
      </c>
      <c r="L67" s="615">
        <f>+'6.b. mell. Óvoda'!F76</f>
        <v>600</v>
      </c>
      <c r="M67" s="615">
        <f>+'6.c. mell. BBKP'!D78</f>
        <v>100</v>
      </c>
      <c r="N67" s="615">
        <f>+'6.c. mell. BBKP'!E78</f>
        <v>0</v>
      </c>
      <c r="O67" s="615">
        <f>+'6.c. mell. BBKP'!F78</f>
        <v>100</v>
      </c>
    </row>
    <row r="68" spans="1:15" s="47" customFormat="1">
      <c r="A68" s="5"/>
      <c r="B68" s="1104"/>
      <c r="C68" s="1105"/>
      <c r="D68" s="615"/>
      <c r="E68" s="615"/>
      <c r="F68" s="615"/>
      <c r="G68" s="615"/>
      <c r="H68" s="615"/>
      <c r="I68" s="615"/>
      <c r="J68" s="615"/>
      <c r="K68" s="615"/>
      <c r="L68" s="615"/>
      <c r="M68" s="615"/>
      <c r="N68" s="615"/>
      <c r="O68" s="615"/>
    </row>
    <row r="69" spans="1:15" s="47" customFormat="1">
      <c r="A69" s="5" t="s">
        <v>133</v>
      </c>
      <c r="B69" s="1110" t="s">
        <v>161</v>
      </c>
      <c r="C69" s="1110"/>
      <c r="D69" s="615">
        <f t="shared" si="27"/>
        <v>0</v>
      </c>
      <c r="E69" s="615"/>
      <c r="F69" s="615"/>
      <c r="G69" s="615">
        <f>+'6.a. mell. PH'!D81</f>
        <v>0</v>
      </c>
      <c r="H69" s="615"/>
      <c r="I69" s="615"/>
      <c r="J69" s="615">
        <f>+'6.b. mell. Óvoda'!D82</f>
        <v>0</v>
      </c>
      <c r="K69" s="615"/>
      <c r="L69" s="615"/>
      <c r="M69" s="615">
        <f>+'6.c. mell. BBKP'!D84</f>
        <v>0</v>
      </c>
      <c r="N69" s="615"/>
      <c r="O69" s="615"/>
    </row>
    <row r="70" spans="1:15" s="47" customFormat="1">
      <c r="A70" s="5"/>
      <c r="B70" s="1104"/>
      <c r="C70" s="1105"/>
      <c r="D70" s="615"/>
      <c r="E70" s="615"/>
      <c r="F70" s="615"/>
      <c r="G70" s="615"/>
      <c r="H70" s="615"/>
      <c r="I70" s="615"/>
      <c r="J70" s="615"/>
      <c r="K70" s="615"/>
      <c r="L70" s="615"/>
      <c r="M70" s="615"/>
      <c r="N70" s="615"/>
      <c r="O70" s="615"/>
    </row>
    <row r="71" spans="1:15" s="47" customFormat="1">
      <c r="A71" s="5" t="s">
        <v>135</v>
      </c>
      <c r="B71" s="1110" t="s">
        <v>159</v>
      </c>
      <c r="C71" s="1110"/>
      <c r="D71" s="615">
        <f t="shared" si="27"/>
        <v>0</v>
      </c>
      <c r="E71" s="615"/>
      <c r="F71" s="615"/>
      <c r="G71" s="615">
        <f>+'6.a. mell. PH'!D83</f>
        <v>0</v>
      </c>
      <c r="H71" s="615"/>
      <c r="I71" s="615"/>
      <c r="J71" s="615">
        <f>+'6.b. mell. Óvoda'!D84</f>
        <v>0</v>
      </c>
      <c r="K71" s="615"/>
      <c r="L71" s="615"/>
      <c r="M71" s="615">
        <f>+'6.c. mell. BBKP'!D86</f>
        <v>0</v>
      </c>
      <c r="N71" s="615"/>
      <c r="O71" s="615"/>
    </row>
    <row r="72" spans="1:15" s="47" customFormat="1">
      <c r="A72" s="5"/>
      <c r="B72" s="1104"/>
      <c r="C72" s="1105"/>
      <c r="D72" s="615"/>
      <c r="E72" s="615"/>
      <c r="F72" s="615"/>
      <c r="G72" s="615"/>
      <c r="H72" s="615"/>
      <c r="I72" s="615"/>
      <c r="J72" s="615"/>
      <c r="K72" s="615"/>
      <c r="L72" s="615"/>
      <c r="M72" s="615"/>
      <c r="N72" s="615"/>
      <c r="O72" s="615"/>
    </row>
    <row r="73" spans="1:15" s="47" customFormat="1">
      <c r="A73" s="77" t="s">
        <v>136</v>
      </c>
      <c r="B73" s="1110" t="s">
        <v>158</v>
      </c>
      <c r="C73" s="1110"/>
      <c r="D73" s="615">
        <f t="shared" si="27"/>
        <v>347056</v>
      </c>
      <c r="E73" s="615">
        <f t="shared" ref="E73" si="41">+H73+K73+N73</f>
        <v>7786</v>
      </c>
      <c r="F73" s="615">
        <f t="shared" ref="F73" si="42">+I73+L73+O73</f>
        <v>354842</v>
      </c>
      <c r="G73" s="615">
        <f>+G71+G69+G67+G65+G63+G56+G55</f>
        <v>147956</v>
      </c>
      <c r="H73" s="615">
        <f t="shared" ref="H73:O73" si="43">+H71+H69+H67+H65+H63+H56+H55</f>
        <v>1714</v>
      </c>
      <c r="I73" s="615">
        <f t="shared" si="43"/>
        <v>149670</v>
      </c>
      <c r="J73" s="615">
        <f t="shared" si="43"/>
        <v>149394</v>
      </c>
      <c r="K73" s="615">
        <f t="shared" si="43"/>
        <v>284</v>
      </c>
      <c r="L73" s="615">
        <f t="shared" si="43"/>
        <v>149678</v>
      </c>
      <c r="M73" s="615">
        <f t="shared" si="43"/>
        <v>49706</v>
      </c>
      <c r="N73" s="615">
        <f t="shared" si="43"/>
        <v>5788</v>
      </c>
      <c r="O73" s="615">
        <f t="shared" si="43"/>
        <v>55494</v>
      </c>
    </row>
    <row r="74" spans="1:15" s="47" customFormat="1">
      <c r="A74" s="86"/>
      <c r="B74" s="1097"/>
      <c r="C74" s="1098"/>
      <c r="D74" s="615"/>
      <c r="E74" s="615"/>
      <c r="F74" s="615"/>
      <c r="G74" s="615"/>
      <c r="H74" s="615"/>
      <c r="I74" s="615"/>
      <c r="J74" s="615"/>
      <c r="K74" s="615"/>
      <c r="L74" s="615"/>
      <c r="M74" s="615"/>
      <c r="N74" s="615"/>
      <c r="O74" s="615"/>
    </row>
    <row r="75" spans="1:15" s="47" customFormat="1">
      <c r="A75" s="86" t="s">
        <v>273</v>
      </c>
      <c r="B75" s="87" t="s">
        <v>279</v>
      </c>
      <c r="C75" s="87"/>
      <c r="D75" s="615">
        <f t="shared" si="27"/>
        <v>0</v>
      </c>
      <c r="E75" s="615"/>
      <c r="F75" s="615"/>
      <c r="G75" s="615">
        <v>0</v>
      </c>
      <c r="H75" s="615"/>
      <c r="I75" s="615"/>
      <c r="J75" s="615">
        <v>0</v>
      </c>
      <c r="K75" s="615"/>
      <c r="L75" s="615"/>
      <c r="M75" s="615">
        <v>0</v>
      </c>
      <c r="N75" s="615"/>
      <c r="O75" s="615"/>
    </row>
    <row r="76" spans="1:15" s="47" customFormat="1">
      <c r="A76" s="86"/>
      <c r="B76" s="1097"/>
      <c r="C76" s="1098"/>
      <c r="D76" s="615"/>
      <c r="E76" s="615"/>
      <c r="F76" s="615"/>
      <c r="G76" s="615"/>
      <c r="H76" s="615"/>
      <c r="I76" s="615"/>
      <c r="J76" s="615"/>
      <c r="K76" s="615"/>
      <c r="L76" s="615"/>
      <c r="M76" s="615"/>
      <c r="N76" s="615"/>
      <c r="O76" s="615"/>
    </row>
    <row r="77" spans="1:15" s="47" customFormat="1">
      <c r="A77" s="1099" t="s">
        <v>291</v>
      </c>
      <c r="B77" s="1100"/>
      <c r="C77" s="1101"/>
      <c r="D77" s="615">
        <f>+G77+J77+M77</f>
        <v>347056</v>
      </c>
      <c r="E77" s="615">
        <f t="shared" ref="E77:F77" si="44">+H77+K77+N77</f>
        <v>7786</v>
      </c>
      <c r="F77" s="615">
        <f t="shared" si="44"/>
        <v>354842</v>
      </c>
      <c r="G77" s="615">
        <f>+G75+G73</f>
        <v>147956</v>
      </c>
      <c r="H77" s="615">
        <f t="shared" ref="H77:O77" si="45">+H75+H73</f>
        <v>1714</v>
      </c>
      <c r="I77" s="615">
        <f t="shared" si="45"/>
        <v>149670</v>
      </c>
      <c r="J77" s="615">
        <f t="shared" si="45"/>
        <v>149394</v>
      </c>
      <c r="K77" s="615">
        <f t="shared" si="45"/>
        <v>284</v>
      </c>
      <c r="L77" s="615">
        <f t="shared" si="45"/>
        <v>149678</v>
      </c>
      <c r="M77" s="615">
        <f t="shared" si="45"/>
        <v>49706</v>
      </c>
      <c r="N77" s="615">
        <f t="shared" si="45"/>
        <v>5788</v>
      </c>
      <c r="O77" s="615">
        <f t="shared" si="45"/>
        <v>55494</v>
      </c>
    </row>
    <row r="78" spans="1:15"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>
      <c r="G87" s="68"/>
      <c r="H87" s="68"/>
      <c r="I87" s="68"/>
      <c r="J87" s="68"/>
      <c r="K87" s="68"/>
      <c r="L87" s="68"/>
      <c r="M87" s="68"/>
      <c r="N87" s="68"/>
      <c r="O87" s="68"/>
    </row>
    <row r="91" spans="1:15">
      <c r="A91" s="82"/>
      <c r="B91" s="79"/>
      <c r="C91" s="79"/>
      <c r="D91" s="65"/>
      <c r="E91" s="65"/>
      <c r="G91" s="65"/>
      <c r="H91" s="65"/>
      <c r="J91" s="65"/>
      <c r="K91" s="65"/>
      <c r="M91" s="65"/>
      <c r="N91" s="65"/>
    </row>
    <row r="97" spans="1:1">
      <c r="A97" s="19"/>
    </row>
    <row r="98" spans="1:1">
      <c r="A98" s="19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19"/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  <row r="108" spans="1:1">
      <c r="A108" s="19"/>
    </row>
    <row r="109" spans="1:1">
      <c r="A109" s="19"/>
    </row>
    <row r="110" spans="1:1">
      <c r="A110" s="19"/>
    </row>
  </sheetData>
  <mergeCells count="81">
    <mergeCell ref="B11:C11"/>
    <mergeCell ref="B13:C13"/>
    <mergeCell ref="D2:F2"/>
    <mergeCell ref="B9:C9"/>
    <mergeCell ref="B31:C31"/>
    <mergeCell ref="B15:C15"/>
    <mergeCell ref="B26:C26"/>
    <mergeCell ref="B17:C17"/>
    <mergeCell ref="B18:C18"/>
    <mergeCell ref="B19:C19"/>
    <mergeCell ref="B30:C30"/>
    <mergeCell ref="B22:C22"/>
    <mergeCell ref="B10:C10"/>
    <mergeCell ref="B56:C56"/>
    <mergeCell ref="B42:C42"/>
    <mergeCell ref="M1:O1"/>
    <mergeCell ref="B47:C47"/>
    <mergeCell ref="J51:L51"/>
    <mergeCell ref="M2:O2"/>
    <mergeCell ref="M51:O51"/>
    <mergeCell ref="B27:C27"/>
    <mergeCell ref="B20:C20"/>
    <mergeCell ref="B21:C21"/>
    <mergeCell ref="J2:L2"/>
    <mergeCell ref="B4:C4"/>
    <mergeCell ref="B14:C14"/>
    <mergeCell ref="B48:C48"/>
    <mergeCell ref="B54:C54"/>
    <mergeCell ref="B55:C55"/>
    <mergeCell ref="B74:C74"/>
    <mergeCell ref="A57:C57"/>
    <mergeCell ref="B58:C58"/>
    <mergeCell ref="B59:C59"/>
    <mergeCell ref="B60:C60"/>
    <mergeCell ref="B62:C62"/>
    <mergeCell ref="B63:C63"/>
    <mergeCell ref="B64:C64"/>
    <mergeCell ref="B67:C67"/>
    <mergeCell ref="B73:C73"/>
    <mergeCell ref="B68:C68"/>
    <mergeCell ref="B69:C69"/>
    <mergeCell ref="B70:C70"/>
    <mergeCell ref="B71:C71"/>
    <mergeCell ref="B65:C65"/>
    <mergeCell ref="B76:C76"/>
    <mergeCell ref="A77:C77"/>
    <mergeCell ref="G2:I2"/>
    <mergeCell ref="G51:I51"/>
    <mergeCell ref="B35:C35"/>
    <mergeCell ref="B33:C33"/>
    <mergeCell ref="B29:C29"/>
    <mergeCell ref="B61:C61"/>
    <mergeCell ref="B72:C72"/>
    <mergeCell ref="B23:C23"/>
    <mergeCell ref="B24:C24"/>
    <mergeCell ref="B25:C25"/>
    <mergeCell ref="B12:C12"/>
    <mergeCell ref="B66:C66"/>
    <mergeCell ref="D51:F51"/>
    <mergeCell ref="B53:C53"/>
    <mergeCell ref="A49:C49"/>
    <mergeCell ref="A51:A52"/>
    <mergeCell ref="B51:C52"/>
    <mergeCell ref="B43:C43"/>
    <mergeCell ref="B46:C46"/>
    <mergeCell ref="B32:C32"/>
    <mergeCell ref="B34:C34"/>
    <mergeCell ref="B41:C41"/>
    <mergeCell ref="A2:A3"/>
    <mergeCell ref="B2:C3"/>
    <mergeCell ref="B28:C28"/>
    <mergeCell ref="B36:C36"/>
    <mergeCell ref="B37:C37"/>
    <mergeCell ref="B38:C38"/>
    <mergeCell ref="B39:C39"/>
    <mergeCell ref="B40:C40"/>
    <mergeCell ref="B16:C16"/>
    <mergeCell ref="B5:C5"/>
    <mergeCell ref="B6:C6"/>
    <mergeCell ref="B7:C7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&amp;C&amp;"Times New Roman,Félkövér"&amp;12Martonvásár Város Önkormányzatának kiadásai 2015. 
Intézmények mindösszesen&amp;R&amp;"Times New Roman,Normál"&amp;10
 6. melléklet</oddHeader>
  </headerFooter>
  <rowBreaks count="1" manualBreakCount="1">
    <brk id="49" max="16383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5"/>
  <sheetViews>
    <sheetView topLeftCell="A25" workbookViewId="0">
      <selection activeCell="F13" sqref="F13"/>
    </sheetView>
  </sheetViews>
  <sheetFormatPr defaultRowHeight="15"/>
  <cols>
    <col min="1" max="1" width="9.140625" style="27"/>
    <col min="2" max="2" width="7.140625" style="28" customWidth="1"/>
    <col min="3" max="3" width="48.85546875" style="28" customWidth="1"/>
    <col min="4" max="4" width="10.140625" style="68" customWidth="1"/>
    <col min="5" max="6" width="8.85546875" style="19" customWidth="1"/>
    <col min="7" max="16384" width="9.140625" style="1"/>
  </cols>
  <sheetData>
    <row r="1" spans="1:6" ht="10.5" customHeight="1">
      <c r="D1" s="1043" t="s">
        <v>408</v>
      </c>
      <c r="E1" s="1043"/>
      <c r="F1" s="1043"/>
    </row>
    <row r="2" spans="1:6" ht="31.5" customHeight="1">
      <c r="A2" s="1092" t="s">
        <v>0</v>
      </c>
      <c r="B2" s="1085" t="s">
        <v>181</v>
      </c>
      <c r="C2" s="1094"/>
      <c r="D2" s="1102" t="s">
        <v>297</v>
      </c>
      <c r="E2" s="1102"/>
      <c r="F2" s="1102"/>
    </row>
    <row r="3" spans="1:6" s="2" customFormat="1" ht="12.75" customHeight="1">
      <c r="A3" s="1124"/>
      <c r="B3" s="1121"/>
      <c r="C3" s="1122"/>
      <c r="D3" s="476" t="s">
        <v>178</v>
      </c>
      <c r="E3" s="640" t="s">
        <v>695</v>
      </c>
      <c r="F3" s="641" t="s">
        <v>1012</v>
      </c>
    </row>
    <row r="4" spans="1:6" s="88" customFormat="1" ht="13.5" customHeight="1">
      <c r="A4" s="1093"/>
      <c r="B4" s="1087"/>
      <c r="C4" s="1095"/>
      <c r="D4" s="1118" t="s">
        <v>188</v>
      </c>
      <c r="E4" s="1119"/>
      <c r="F4" s="1120"/>
    </row>
    <row r="5" spans="1:6" ht="12" customHeight="1">
      <c r="A5" s="12" t="s">
        <v>2</v>
      </c>
      <c r="B5" s="1024" t="s">
        <v>1</v>
      </c>
      <c r="C5" s="1024"/>
      <c r="D5" s="29">
        <f>80618+1794</f>
        <v>82412</v>
      </c>
      <c r="E5" s="4">
        <f>-500-888</f>
        <v>-1388</v>
      </c>
      <c r="F5" s="29">
        <f>+D5+E5</f>
        <v>81024</v>
      </c>
    </row>
    <row r="6" spans="1:6" ht="12" customHeight="1">
      <c r="A6" s="3" t="s">
        <v>4</v>
      </c>
      <c r="B6" s="1024" t="s">
        <v>3</v>
      </c>
      <c r="C6" s="1024"/>
      <c r="D6" s="29"/>
      <c r="E6" s="4">
        <v>111</v>
      </c>
      <c r="F6" s="29">
        <f t="shared" ref="F6:F18" si="0">+D6+E6</f>
        <v>111</v>
      </c>
    </row>
    <row r="7" spans="1:6" ht="12" customHeight="1">
      <c r="A7" s="3" t="s">
        <v>6</v>
      </c>
      <c r="B7" s="1024" t="s">
        <v>5</v>
      </c>
      <c r="C7" s="1024"/>
      <c r="D7" s="29">
        <v>3960</v>
      </c>
      <c r="E7" s="4"/>
      <c r="F7" s="29">
        <f t="shared" si="0"/>
        <v>3960</v>
      </c>
    </row>
    <row r="8" spans="1:6" ht="12" customHeight="1">
      <c r="A8" s="3" t="s">
        <v>8</v>
      </c>
      <c r="B8" s="1024" t="s">
        <v>7</v>
      </c>
      <c r="C8" s="1024"/>
      <c r="D8" s="29"/>
      <c r="E8" s="4">
        <f>500+888</f>
        <v>1388</v>
      </c>
      <c r="F8" s="29">
        <f t="shared" si="0"/>
        <v>1388</v>
      </c>
    </row>
    <row r="9" spans="1:6" ht="12" customHeight="1">
      <c r="A9" s="3" t="s">
        <v>10</v>
      </c>
      <c r="B9" s="1024" t="s">
        <v>9</v>
      </c>
      <c r="C9" s="1024"/>
      <c r="D9" s="29"/>
      <c r="E9" s="4"/>
      <c r="F9" s="29">
        <f t="shared" si="0"/>
        <v>0</v>
      </c>
    </row>
    <row r="10" spans="1:6" ht="12" customHeight="1">
      <c r="A10" s="3" t="s">
        <v>12</v>
      </c>
      <c r="B10" s="1024" t="s">
        <v>11</v>
      </c>
      <c r="C10" s="1024"/>
      <c r="D10" s="30"/>
      <c r="E10" s="20"/>
      <c r="F10" s="29">
        <f t="shared" si="0"/>
        <v>0</v>
      </c>
    </row>
    <row r="11" spans="1:6" ht="12" customHeight="1">
      <c r="A11" s="3" t="s">
        <v>14</v>
      </c>
      <c r="B11" s="1024" t="s">
        <v>13</v>
      </c>
      <c r="C11" s="1024"/>
      <c r="D11" s="30">
        <f>3757+60</f>
        <v>3817</v>
      </c>
      <c r="E11" s="20"/>
      <c r="F11" s="29">
        <f t="shared" si="0"/>
        <v>3817</v>
      </c>
    </row>
    <row r="12" spans="1:6" ht="12" customHeight="1">
      <c r="A12" s="3" t="s">
        <v>16</v>
      </c>
      <c r="B12" s="1024" t="s">
        <v>15</v>
      </c>
      <c r="C12" s="1024"/>
      <c r="D12" s="30"/>
      <c r="E12" s="20"/>
      <c r="F12" s="29">
        <f t="shared" si="0"/>
        <v>0</v>
      </c>
    </row>
    <row r="13" spans="1:6" ht="12" customHeight="1">
      <c r="A13" s="3" t="s">
        <v>18</v>
      </c>
      <c r="B13" s="1024" t="s">
        <v>17</v>
      </c>
      <c r="C13" s="1024"/>
      <c r="D13" s="30">
        <v>4308</v>
      </c>
      <c r="E13" s="20"/>
      <c r="F13" s="29">
        <f t="shared" si="0"/>
        <v>4308</v>
      </c>
    </row>
    <row r="14" spans="1:6" ht="12" customHeight="1">
      <c r="A14" s="3" t="s">
        <v>20</v>
      </c>
      <c r="B14" s="1024" t="s">
        <v>19</v>
      </c>
      <c r="C14" s="1024"/>
      <c r="D14" s="30">
        <v>114</v>
      </c>
      <c r="E14" s="20"/>
      <c r="F14" s="29">
        <f t="shared" si="0"/>
        <v>114</v>
      </c>
    </row>
    <row r="15" spans="1:6" ht="12" customHeight="1">
      <c r="A15" s="3" t="s">
        <v>22</v>
      </c>
      <c r="B15" s="1024" t="s">
        <v>21</v>
      </c>
      <c r="C15" s="1024"/>
      <c r="D15" s="30"/>
      <c r="E15" s="20"/>
      <c r="F15" s="29">
        <f t="shared" si="0"/>
        <v>0</v>
      </c>
    </row>
    <row r="16" spans="1:6" ht="12" customHeight="1">
      <c r="A16" s="3" t="s">
        <v>24</v>
      </c>
      <c r="B16" s="1024" t="s">
        <v>23</v>
      </c>
      <c r="C16" s="1024"/>
      <c r="D16" s="30">
        <v>200</v>
      </c>
      <c r="E16" s="20"/>
      <c r="F16" s="29">
        <f t="shared" si="0"/>
        <v>200</v>
      </c>
    </row>
    <row r="17" spans="1:6" ht="12" customHeight="1">
      <c r="A17" s="3" t="s">
        <v>25</v>
      </c>
      <c r="B17" s="1024" t="s">
        <v>176</v>
      </c>
      <c r="C17" s="1024"/>
      <c r="D17" s="30"/>
      <c r="E17" s="20">
        <f>500+314+7</f>
        <v>821</v>
      </c>
      <c r="F17" s="29">
        <f t="shared" si="0"/>
        <v>821</v>
      </c>
    </row>
    <row r="18" spans="1:6" ht="12" customHeight="1">
      <c r="A18" s="3" t="s">
        <v>25</v>
      </c>
      <c r="B18" s="1024" t="s">
        <v>26</v>
      </c>
      <c r="C18" s="1024"/>
      <c r="D18" s="30"/>
      <c r="E18" s="20"/>
      <c r="F18" s="29">
        <f t="shared" si="0"/>
        <v>0</v>
      </c>
    </row>
    <row r="19" spans="1:6" ht="12" customHeight="1">
      <c r="A19" s="5" t="s">
        <v>27</v>
      </c>
      <c r="B19" s="1028" t="s">
        <v>175</v>
      </c>
      <c r="C19" s="1028"/>
      <c r="D19" s="62">
        <f>SUM(D5:D18)</f>
        <v>94811</v>
      </c>
      <c r="E19" s="48">
        <f>SUM(E5:E18)</f>
        <v>932</v>
      </c>
      <c r="F19" s="48">
        <f>SUM(F5:F18)</f>
        <v>95743</v>
      </c>
    </row>
    <row r="20" spans="1:6" ht="12" customHeight="1">
      <c r="A20" s="3" t="s">
        <v>29</v>
      </c>
      <c r="B20" s="1024" t="s">
        <v>28</v>
      </c>
      <c r="C20" s="1024"/>
      <c r="D20" s="30"/>
      <c r="E20" s="20"/>
      <c r="F20" s="30">
        <f>+D20+E20</f>
        <v>0</v>
      </c>
    </row>
    <row r="21" spans="1:6" ht="12" customHeight="1">
      <c r="A21" s="3" t="s">
        <v>31</v>
      </c>
      <c r="B21" s="1024" t="s">
        <v>30</v>
      </c>
      <c r="C21" s="1024"/>
      <c r="D21" s="30">
        <v>1100</v>
      </c>
      <c r="E21" s="20"/>
      <c r="F21" s="30">
        <f t="shared" ref="F21:F22" si="1">+D21+E21</f>
        <v>1100</v>
      </c>
    </row>
    <row r="22" spans="1:6" ht="12" customHeight="1">
      <c r="A22" s="3" t="s">
        <v>33</v>
      </c>
      <c r="B22" s="1024" t="s">
        <v>32</v>
      </c>
      <c r="C22" s="1024"/>
      <c r="D22" s="30">
        <v>77</v>
      </c>
      <c r="E22" s="20"/>
      <c r="F22" s="30">
        <f t="shared" si="1"/>
        <v>77</v>
      </c>
    </row>
    <row r="23" spans="1:6" ht="12" customHeight="1">
      <c r="A23" s="5" t="s">
        <v>34</v>
      </c>
      <c r="B23" s="1028" t="s">
        <v>174</v>
      </c>
      <c r="C23" s="1028"/>
      <c r="D23" s="62">
        <f>SUM(D20:D22)</f>
        <v>1177</v>
      </c>
      <c r="E23" s="48">
        <f>SUM(E20:E22)</f>
        <v>0</v>
      </c>
      <c r="F23" s="48">
        <f>SUM(F20:F22)</f>
        <v>1177</v>
      </c>
    </row>
    <row r="24" spans="1:6" s="50" customFormat="1" ht="12" customHeight="1">
      <c r="A24" s="6" t="s">
        <v>35</v>
      </c>
      <c r="B24" s="1026" t="s">
        <v>173</v>
      </c>
      <c r="C24" s="1026"/>
      <c r="D24" s="59">
        <f>+D23+D19</f>
        <v>95988</v>
      </c>
      <c r="E24" s="46">
        <f>+E23+E19</f>
        <v>932</v>
      </c>
      <c r="F24" s="46">
        <f>+F23+F19</f>
        <v>96920</v>
      </c>
    </row>
    <row r="25" spans="1:6" ht="10.5" customHeight="1">
      <c r="A25" s="7"/>
      <c r="B25" s="8"/>
      <c r="C25" s="8"/>
      <c r="D25" s="31"/>
      <c r="E25" s="22"/>
      <c r="F25" s="23"/>
    </row>
    <row r="26" spans="1:6" s="50" customFormat="1" ht="12" customHeight="1">
      <c r="A26" s="9" t="s">
        <v>36</v>
      </c>
      <c r="B26" s="1026" t="s">
        <v>172</v>
      </c>
      <c r="C26" s="1026"/>
      <c r="D26" s="58">
        <f>SUM(D27:D31)</f>
        <v>27007</v>
      </c>
      <c r="E26" s="49">
        <f>SUM(E27:E31)</f>
        <v>249</v>
      </c>
      <c r="F26" s="49">
        <f>SUM(F27:F31)</f>
        <v>27256</v>
      </c>
    </row>
    <row r="27" spans="1:6" ht="12" customHeight="1">
      <c r="A27" s="35" t="s">
        <v>36</v>
      </c>
      <c r="B27" s="42"/>
      <c r="C27" s="36" t="s">
        <v>37</v>
      </c>
      <c r="D27" s="32">
        <f>23134+484</f>
        <v>23618</v>
      </c>
      <c r="E27" s="20">
        <f>86+135+2-61+85+2</f>
        <v>249</v>
      </c>
      <c r="F27" s="30">
        <f>+D27+E27</f>
        <v>23867</v>
      </c>
    </row>
    <row r="28" spans="1:6" ht="12" customHeight="1">
      <c r="A28" s="35" t="s">
        <v>36</v>
      </c>
      <c r="B28" s="42"/>
      <c r="C28" s="36" t="s">
        <v>38</v>
      </c>
      <c r="D28" s="32">
        <v>1929</v>
      </c>
      <c r="E28" s="20"/>
      <c r="F28" s="30">
        <f t="shared" ref="F28:F31" si="2">+D28+E28</f>
        <v>1929</v>
      </c>
    </row>
    <row r="29" spans="1:6" ht="12" customHeight="1">
      <c r="A29" s="35" t="s">
        <v>36</v>
      </c>
      <c r="B29" s="42"/>
      <c r="C29" s="36" t="s">
        <v>39</v>
      </c>
      <c r="D29" s="32">
        <f>686+10</f>
        <v>696</v>
      </c>
      <c r="E29" s="20"/>
      <c r="F29" s="30">
        <f t="shared" si="2"/>
        <v>696</v>
      </c>
    </row>
    <row r="30" spans="1:6" ht="12" customHeight="1">
      <c r="A30" s="35" t="s">
        <v>36</v>
      </c>
      <c r="B30" s="42"/>
      <c r="C30" s="36" t="s">
        <v>40</v>
      </c>
      <c r="D30" s="32"/>
      <c r="E30" s="20"/>
      <c r="F30" s="30">
        <f t="shared" si="2"/>
        <v>0</v>
      </c>
    </row>
    <row r="31" spans="1:6" ht="12" customHeight="1">
      <c r="A31" s="37" t="s">
        <v>36</v>
      </c>
      <c r="B31" s="42"/>
      <c r="C31" s="36" t="s">
        <v>41</v>
      </c>
      <c r="D31" s="477">
        <f>752+12</f>
        <v>764</v>
      </c>
      <c r="E31" s="21"/>
      <c r="F31" s="30">
        <f t="shared" si="2"/>
        <v>764</v>
      </c>
    </row>
    <row r="32" spans="1:6" ht="8.25" customHeight="1">
      <c r="A32" s="10"/>
      <c r="B32" s="26"/>
      <c r="C32" s="11"/>
      <c r="D32" s="31"/>
      <c r="E32" s="22"/>
      <c r="F32" s="23"/>
    </row>
    <row r="33" spans="1:6" ht="12" customHeight="1">
      <c r="A33" s="12" t="s">
        <v>43</v>
      </c>
      <c r="B33" s="1027" t="s">
        <v>42</v>
      </c>
      <c r="C33" s="1027"/>
      <c r="D33" s="33">
        <v>150</v>
      </c>
      <c r="E33" s="24"/>
      <c r="F33" s="33">
        <f>+D33+E33</f>
        <v>150</v>
      </c>
    </row>
    <row r="34" spans="1:6" ht="12" customHeight="1">
      <c r="A34" s="3" t="s">
        <v>45</v>
      </c>
      <c r="B34" s="1024" t="s">
        <v>44</v>
      </c>
      <c r="C34" s="1024"/>
      <c r="D34" s="30">
        <v>1650</v>
      </c>
      <c r="E34" s="20"/>
      <c r="F34" s="33">
        <f t="shared" ref="F34:F57" si="3">+D34+E34</f>
        <v>1650</v>
      </c>
    </row>
    <row r="35" spans="1:6" ht="12" customHeight="1">
      <c r="A35" s="3" t="s">
        <v>47</v>
      </c>
      <c r="B35" s="1024" t="s">
        <v>46</v>
      </c>
      <c r="C35" s="1024"/>
      <c r="D35" s="30">
        <v>0</v>
      </c>
      <c r="E35" s="20"/>
      <c r="F35" s="33">
        <f t="shared" si="3"/>
        <v>0</v>
      </c>
    </row>
    <row r="36" spans="1:6" s="50" customFormat="1" ht="12" customHeight="1">
      <c r="A36" s="5" t="s">
        <v>48</v>
      </c>
      <c r="B36" s="1028" t="s">
        <v>171</v>
      </c>
      <c r="C36" s="1028"/>
      <c r="D36" s="62">
        <f>SUM(D33:D35)</f>
        <v>1800</v>
      </c>
      <c r="E36" s="62">
        <f t="shared" ref="E36:F36" si="4">SUM(E33:E35)</f>
        <v>0</v>
      </c>
      <c r="F36" s="62">
        <f t="shared" si="4"/>
        <v>1800</v>
      </c>
    </row>
    <row r="37" spans="1:6" ht="12" customHeight="1">
      <c r="A37" s="3" t="s">
        <v>50</v>
      </c>
      <c r="B37" s="1024" t="s">
        <v>49</v>
      </c>
      <c r="C37" s="1024"/>
      <c r="D37" s="30">
        <v>1250</v>
      </c>
      <c r="E37" s="20"/>
      <c r="F37" s="33">
        <f t="shared" si="3"/>
        <v>1250</v>
      </c>
    </row>
    <row r="38" spans="1:6" ht="12" customHeight="1">
      <c r="A38" s="3" t="s">
        <v>52</v>
      </c>
      <c r="B38" s="1024" t="s">
        <v>51</v>
      </c>
      <c r="C38" s="1024"/>
      <c r="D38" s="30">
        <v>1100</v>
      </c>
      <c r="E38" s="20"/>
      <c r="F38" s="33">
        <f t="shared" si="3"/>
        <v>1100</v>
      </c>
    </row>
    <row r="39" spans="1:6" s="50" customFormat="1" ht="12" customHeight="1">
      <c r="A39" s="5" t="s">
        <v>53</v>
      </c>
      <c r="B39" s="1028" t="s">
        <v>170</v>
      </c>
      <c r="C39" s="1028"/>
      <c r="D39" s="62">
        <f>SUM(D37:D38)</f>
        <v>2350</v>
      </c>
      <c r="E39" s="62">
        <f t="shared" ref="E39:F39" si="5">SUM(E37:E38)</f>
        <v>0</v>
      </c>
      <c r="F39" s="62">
        <f t="shared" si="5"/>
        <v>2350</v>
      </c>
    </row>
    <row r="40" spans="1:6" ht="12" customHeight="1">
      <c r="A40" s="3" t="s">
        <v>55</v>
      </c>
      <c r="B40" s="1024" t="s">
        <v>54</v>
      </c>
      <c r="C40" s="1024"/>
      <c r="D40" s="30"/>
      <c r="E40" s="20"/>
      <c r="F40" s="33">
        <f t="shared" si="3"/>
        <v>0</v>
      </c>
    </row>
    <row r="41" spans="1:6" ht="12" customHeight="1">
      <c r="A41" s="3" t="s">
        <v>57</v>
      </c>
      <c r="B41" s="1024" t="s">
        <v>56</v>
      </c>
      <c r="C41" s="1024"/>
      <c r="D41" s="30"/>
      <c r="E41" s="20"/>
      <c r="F41" s="33">
        <f t="shared" si="3"/>
        <v>0</v>
      </c>
    </row>
    <row r="42" spans="1:6" ht="12" customHeight="1">
      <c r="A42" s="3" t="s">
        <v>58</v>
      </c>
      <c r="B42" s="1024" t="s">
        <v>168</v>
      </c>
      <c r="C42" s="1024"/>
      <c r="D42" s="30"/>
      <c r="E42" s="20"/>
      <c r="F42" s="33">
        <f t="shared" si="3"/>
        <v>0</v>
      </c>
    </row>
    <row r="43" spans="1:6" ht="12" customHeight="1">
      <c r="A43" s="3" t="s">
        <v>60</v>
      </c>
      <c r="B43" s="1024" t="s">
        <v>59</v>
      </c>
      <c r="C43" s="1024"/>
      <c r="D43" s="30">
        <v>965</v>
      </c>
      <c r="E43" s="20"/>
      <c r="F43" s="33">
        <f t="shared" si="3"/>
        <v>965</v>
      </c>
    </row>
    <row r="44" spans="1:6" ht="12" customHeight="1">
      <c r="A44" s="3" t="s">
        <v>61</v>
      </c>
      <c r="B44" s="1041" t="s">
        <v>167</v>
      </c>
      <c r="C44" s="1041"/>
      <c r="D44" s="30">
        <f>+D45+D46</f>
        <v>0</v>
      </c>
      <c r="E44" s="20"/>
      <c r="F44" s="33">
        <f t="shared" si="3"/>
        <v>0</v>
      </c>
    </row>
    <row r="45" spans="1:6" ht="12" customHeight="1">
      <c r="A45" s="35" t="s">
        <v>61</v>
      </c>
      <c r="B45" s="42"/>
      <c r="C45" s="36" t="s">
        <v>62</v>
      </c>
      <c r="D45" s="32"/>
      <c r="E45" s="20"/>
      <c r="F45" s="33">
        <f t="shared" si="3"/>
        <v>0</v>
      </c>
    </row>
    <row r="46" spans="1:6" ht="12" customHeight="1">
      <c r="A46" s="35" t="s">
        <v>61</v>
      </c>
      <c r="B46" s="42"/>
      <c r="C46" s="36" t="s">
        <v>169</v>
      </c>
      <c r="D46" s="32"/>
      <c r="E46" s="20"/>
      <c r="F46" s="33">
        <f t="shared" si="3"/>
        <v>0</v>
      </c>
    </row>
    <row r="47" spans="1:6" ht="12" customHeight="1">
      <c r="A47" s="3" t="s">
        <v>64</v>
      </c>
      <c r="B47" s="1027" t="s">
        <v>63</v>
      </c>
      <c r="C47" s="1027"/>
      <c r="D47" s="30">
        <v>1165</v>
      </c>
      <c r="E47" s="20"/>
      <c r="F47" s="33">
        <f t="shared" si="3"/>
        <v>1165</v>
      </c>
    </row>
    <row r="48" spans="1:6" ht="12" customHeight="1">
      <c r="A48" s="3" t="s">
        <v>66</v>
      </c>
      <c r="B48" s="1024" t="s">
        <v>65</v>
      </c>
      <c r="C48" s="1024"/>
      <c r="D48" s="30">
        <v>4910</v>
      </c>
      <c r="E48" s="20">
        <v>54</v>
      </c>
      <c r="F48" s="33">
        <f t="shared" si="3"/>
        <v>4964</v>
      </c>
    </row>
    <row r="49" spans="1:6" s="50" customFormat="1" ht="12" customHeight="1">
      <c r="A49" s="5" t="s">
        <v>67</v>
      </c>
      <c r="B49" s="1028" t="s">
        <v>157</v>
      </c>
      <c r="C49" s="1028"/>
      <c r="D49" s="62">
        <f>+D48+D47+D44+D43+D42+D41+D40</f>
        <v>7040</v>
      </c>
      <c r="E49" s="62">
        <f t="shared" ref="E49:F49" si="6">+E48+E47+E44+E43+E42+E41+E40</f>
        <v>54</v>
      </c>
      <c r="F49" s="62">
        <f t="shared" si="6"/>
        <v>7094</v>
      </c>
    </row>
    <row r="50" spans="1:6" ht="12" customHeight="1">
      <c r="A50" s="3" t="s">
        <v>69</v>
      </c>
      <c r="B50" s="1024" t="s">
        <v>68</v>
      </c>
      <c r="C50" s="1024"/>
      <c r="D50" s="30">
        <v>300</v>
      </c>
      <c r="E50" s="20"/>
      <c r="F50" s="33">
        <f t="shared" si="3"/>
        <v>300</v>
      </c>
    </row>
    <row r="51" spans="1:6" ht="12" customHeight="1">
      <c r="A51" s="3" t="s">
        <v>71</v>
      </c>
      <c r="B51" s="1024" t="s">
        <v>70</v>
      </c>
      <c r="C51" s="1024"/>
      <c r="D51" s="30"/>
      <c r="E51" s="20"/>
      <c r="F51" s="33">
        <f t="shared" si="3"/>
        <v>0</v>
      </c>
    </row>
    <row r="52" spans="1:6" ht="12" customHeight="1">
      <c r="A52" s="5" t="s">
        <v>72</v>
      </c>
      <c r="B52" s="1028" t="s">
        <v>156</v>
      </c>
      <c r="C52" s="1028"/>
      <c r="D52" s="62">
        <f>SUM(D50:D51)</f>
        <v>300</v>
      </c>
      <c r="E52" s="62">
        <f t="shared" ref="E52:F52" si="7">SUM(E50:E51)</f>
        <v>0</v>
      </c>
      <c r="F52" s="62">
        <f t="shared" si="7"/>
        <v>300</v>
      </c>
    </row>
    <row r="53" spans="1:6" ht="12" customHeight="1">
      <c r="A53" s="3" t="s">
        <v>74</v>
      </c>
      <c r="B53" s="1024" t="s">
        <v>73</v>
      </c>
      <c r="C53" s="1024"/>
      <c r="D53" s="30">
        <v>1700</v>
      </c>
      <c r="E53" s="20"/>
      <c r="F53" s="33">
        <f t="shared" si="3"/>
        <v>1700</v>
      </c>
    </row>
    <row r="54" spans="1:6" ht="12" customHeight="1">
      <c r="A54" s="3" t="s">
        <v>76</v>
      </c>
      <c r="B54" s="1024" t="s">
        <v>75</v>
      </c>
      <c r="C54" s="1024"/>
      <c r="D54" s="30"/>
      <c r="E54" s="20"/>
      <c r="F54" s="33">
        <f t="shared" si="3"/>
        <v>0</v>
      </c>
    </row>
    <row r="55" spans="1:6" ht="12" customHeight="1">
      <c r="A55" s="3" t="s">
        <v>77</v>
      </c>
      <c r="B55" s="1024" t="s">
        <v>155</v>
      </c>
      <c r="C55" s="1024"/>
      <c r="D55" s="30"/>
      <c r="E55" s="20"/>
      <c r="F55" s="33">
        <f t="shared" si="3"/>
        <v>0</v>
      </c>
    </row>
    <row r="56" spans="1:6" ht="12" customHeight="1">
      <c r="A56" s="3" t="s">
        <v>78</v>
      </c>
      <c r="B56" s="1024" t="s">
        <v>154</v>
      </c>
      <c r="C56" s="1024"/>
      <c r="D56" s="30"/>
      <c r="E56" s="20"/>
      <c r="F56" s="33">
        <f t="shared" si="3"/>
        <v>0</v>
      </c>
    </row>
    <row r="57" spans="1:6" ht="12" customHeight="1">
      <c r="A57" s="3" t="s">
        <v>80</v>
      </c>
      <c r="B57" s="1024" t="s">
        <v>79</v>
      </c>
      <c r="C57" s="1024"/>
      <c r="D57" s="30">
        <v>866</v>
      </c>
      <c r="E57" s="20">
        <f>107+3</f>
        <v>110</v>
      </c>
      <c r="F57" s="33">
        <f t="shared" si="3"/>
        <v>976</v>
      </c>
    </row>
    <row r="58" spans="1:6" ht="12" customHeight="1">
      <c r="A58" s="5" t="s">
        <v>81</v>
      </c>
      <c r="B58" s="1028" t="s">
        <v>153</v>
      </c>
      <c r="C58" s="1028"/>
      <c r="D58" s="62">
        <f>SUM(D53:D57)</f>
        <v>2566</v>
      </c>
      <c r="E58" s="62">
        <f t="shared" ref="E58:F58" si="8">SUM(E53:E57)</f>
        <v>110</v>
      </c>
      <c r="F58" s="62">
        <f t="shared" si="8"/>
        <v>2676</v>
      </c>
    </row>
    <row r="59" spans="1:6" ht="12" customHeight="1">
      <c r="A59" s="6" t="s">
        <v>82</v>
      </c>
      <c r="B59" s="1026" t="s">
        <v>152</v>
      </c>
      <c r="C59" s="1026"/>
      <c r="D59" s="59">
        <f>+D58+D52+D49+D39+D36</f>
        <v>14056</v>
      </c>
      <c r="E59" s="59">
        <f t="shared" ref="E59:F59" si="9">+E58+E52+E49+E39+E36</f>
        <v>164</v>
      </c>
      <c r="F59" s="59">
        <f t="shared" si="9"/>
        <v>14220</v>
      </c>
    </row>
    <row r="60" spans="1:6" ht="12" customHeight="1">
      <c r="A60" s="7"/>
      <c r="B60" s="8"/>
      <c r="C60" s="8"/>
      <c r="D60" s="31"/>
      <c r="E60" s="22"/>
      <c r="F60" s="23"/>
    </row>
    <row r="61" spans="1:6" ht="12" customHeight="1">
      <c r="A61" s="3" t="s">
        <v>97</v>
      </c>
      <c r="B61" s="1025" t="s">
        <v>766</v>
      </c>
      <c r="C61" s="1025"/>
      <c r="D61" s="30"/>
      <c r="E61" s="20">
        <v>56</v>
      </c>
      <c r="F61" s="30">
        <f>+D61+E61</f>
        <v>56</v>
      </c>
    </row>
    <row r="62" spans="1:6" ht="12" customHeight="1">
      <c r="A62" s="3" t="s">
        <v>102</v>
      </c>
      <c r="B62" s="1025" t="s">
        <v>767</v>
      </c>
      <c r="C62" s="1025"/>
      <c r="D62" s="30"/>
      <c r="E62" s="20">
        <v>175</v>
      </c>
      <c r="F62" s="30">
        <f>+D62+E62</f>
        <v>175</v>
      </c>
    </row>
    <row r="63" spans="1:6" ht="12" customHeight="1">
      <c r="A63" s="3" t="s">
        <v>106</v>
      </c>
      <c r="B63" s="1123" t="s">
        <v>165</v>
      </c>
      <c r="C63" s="1071"/>
      <c r="D63" s="30">
        <f>+D64</f>
        <v>9762</v>
      </c>
      <c r="E63" s="20"/>
      <c r="F63" s="30">
        <f>+D63+E63</f>
        <v>9762</v>
      </c>
    </row>
    <row r="64" spans="1:6" ht="12" customHeight="1">
      <c r="A64" s="44" t="s">
        <v>106</v>
      </c>
      <c r="B64" s="42"/>
      <c r="C64" s="38" t="s">
        <v>105</v>
      </c>
      <c r="D64" s="30">
        <v>9762</v>
      </c>
      <c r="E64" s="20"/>
      <c r="F64" s="30">
        <f>+D64+E64</f>
        <v>9762</v>
      </c>
    </row>
    <row r="65" spans="1:6" ht="12" customHeight="1">
      <c r="A65" s="6" t="s">
        <v>109</v>
      </c>
      <c r="B65" s="1026" t="s">
        <v>164</v>
      </c>
      <c r="C65" s="1026"/>
      <c r="D65" s="59">
        <f>+D63+D61+D62</f>
        <v>9762</v>
      </c>
      <c r="E65" s="59">
        <f t="shared" ref="E65:F65" si="10">+E63+E61+E62</f>
        <v>231</v>
      </c>
      <c r="F65" s="59">
        <f t="shared" si="10"/>
        <v>9993</v>
      </c>
    </row>
    <row r="66" spans="1:6" ht="12" customHeight="1">
      <c r="A66" s="7"/>
      <c r="B66" s="8"/>
      <c r="C66" s="8"/>
      <c r="D66" s="31"/>
      <c r="E66" s="22"/>
      <c r="F66" s="23"/>
    </row>
    <row r="67" spans="1:6" ht="12" customHeight="1">
      <c r="A67" s="12" t="s">
        <v>111</v>
      </c>
      <c r="B67" s="1027" t="s">
        <v>110</v>
      </c>
      <c r="C67" s="1027"/>
      <c r="D67" s="33">
        <v>100</v>
      </c>
      <c r="E67" s="24"/>
      <c r="F67" s="33">
        <f>+D67+E67</f>
        <v>100</v>
      </c>
    </row>
    <row r="68" spans="1:6" ht="12" customHeight="1">
      <c r="A68" s="3" t="s">
        <v>112</v>
      </c>
      <c r="B68" s="1024" t="s">
        <v>163</v>
      </c>
      <c r="C68" s="1024"/>
      <c r="D68" s="30"/>
      <c r="E68" s="20"/>
      <c r="F68" s="33">
        <f t="shared" ref="F68:F74" si="11">+D68+E68</f>
        <v>0</v>
      </c>
    </row>
    <row r="69" spans="1:6" ht="12" customHeight="1">
      <c r="A69" s="39" t="s">
        <v>112</v>
      </c>
      <c r="B69" s="42"/>
      <c r="C69" s="45" t="s">
        <v>113</v>
      </c>
      <c r="D69" s="30"/>
      <c r="E69" s="20"/>
      <c r="F69" s="33">
        <f t="shared" si="11"/>
        <v>0</v>
      </c>
    </row>
    <row r="70" spans="1:6" ht="12" customHeight="1">
      <c r="A70" s="3" t="s">
        <v>115</v>
      </c>
      <c r="B70" s="1024" t="s">
        <v>114</v>
      </c>
      <c r="C70" s="1024"/>
      <c r="D70" s="30">
        <v>300</v>
      </c>
      <c r="E70" s="20">
        <f>300+108</f>
        <v>408</v>
      </c>
      <c r="F70" s="33">
        <f t="shared" si="11"/>
        <v>708</v>
      </c>
    </row>
    <row r="71" spans="1:6" ht="12" customHeight="1">
      <c r="A71" s="3" t="s">
        <v>117</v>
      </c>
      <c r="B71" s="1024" t="s">
        <v>116</v>
      </c>
      <c r="C71" s="1024"/>
      <c r="D71" s="30">
        <v>500</v>
      </c>
      <c r="E71" s="20">
        <v>-300</v>
      </c>
      <c r="F71" s="33">
        <f t="shared" si="11"/>
        <v>200</v>
      </c>
    </row>
    <row r="72" spans="1:6" ht="12" customHeight="1">
      <c r="A72" s="3" t="s">
        <v>119</v>
      </c>
      <c r="B72" s="1024" t="s">
        <v>118</v>
      </c>
      <c r="C72" s="1024"/>
      <c r="D72" s="30"/>
      <c r="E72" s="20"/>
      <c r="F72" s="33">
        <f t="shared" si="11"/>
        <v>0</v>
      </c>
    </row>
    <row r="73" spans="1:6" ht="12" customHeight="1">
      <c r="A73" s="3" t="s">
        <v>121</v>
      </c>
      <c r="B73" s="1024" t="s">
        <v>120</v>
      </c>
      <c r="C73" s="1024"/>
      <c r="D73" s="30"/>
      <c r="E73" s="20"/>
      <c r="F73" s="33">
        <f t="shared" si="11"/>
        <v>0</v>
      </c>
    </row>
    <row r="74" spans="1:6" ht="12" customHeight="1">
      <c r="A74" s="3" t="s">
        <v>123</v>
      </c>
      <c r="B74" s="1024" t="s">
        <v>122</v>
      </c>
      <c r="C74" s="1024"/>
      <c r="D74" s="30">
        <v>243</v>
      </c>
      <c r="E74" s="20">
        <v>30</v>
      </c>
      <c r="F74" s="33">
        <f t="shared" si="11"/>
        <v>273</v>
      </c>
    </row>
    <row r="75" spans="1:6" ht="12" customHeight="1">
      <c r="A75" s="6" t="s">
        <v>124</v>
      </c>
      <c r="B75" s="1026" t="s">
        <v>162</v>
      </c>
      <c r="C75" s="1026"/>
      <c r="D75" s="59">
        <f>+D74+D73+D72+D71+D70+D68+D67</f>
        <v>1143</v>
      </c>
      <c r="E75" s="46">
        <f>+E74+E73+E72+E71+E70+E68+E67</f>
        <v>138</v>
      </c>
      <c r="F75" s="46">
        <f>+F74+F73+F72+F71+F70+F68+F67</f>
        <v>1281</v>
      </c>
    </row>
    <row r="76" spans="1:6" ht="12" customHeight="1">
      <c r="A76" s="7"/>
      <c r="B76" s="8"/>
      <c r="C76" s="8"/>
      <c r="D76" s="31"/>
      <c r="E76" s="22"/>
      <c r="F76" s="23"/>
    </row>
    <row r="77" spans="1:6" ht="12" hidden="1" customHeight="1">
      <c r="A77" s="12" t="s">
        <v>126</v>
      </c>
      <c r="B77" s="1027" t="s">
        <v>125</v>
      </c>
      <c r="C77" s="1027"/>
      <c r="D77" s="33"/>
      <c r="E77" s="24"/>
      <c r="F77" s="24"/>
    </row>
    <row r="78" spans="1:6" ht="12" hidden="1" customHeight="1">
      <c r="A78" s="3" t="s">
        <v>128</v>
      </c>
      <c r="B78" s="1024" t="s">
        <v>127</v>
      </c>
      <c r="C78" s="1024"/>
      <c r="D78" s="30"/>
      <c r="E78" s="20"/>
      <c r="F78" s="20"/>
    </row>
    <row r="79" spans="1:6" ht="12" hidden="1" customHeight="1">
      <c r="A79" s="3" t="s">
        <v>130</v>
      </c>
      <c r="B79" s="1024" t="s">
        <v>129</v>
      </c>
      <c r="C79" s="1024"/>
      <c r="D79" s="30"/>
      <c r="E79" s="20"/>
      <c r="F79" s="20"/>
    </row>
    <row r="80" spans="1:6" ht="12" hidden="1" customHeight="1">
      <c r="A80" s="3" t="s">
        <v>132</v>
      </c>
      <c r="B80" s="1024" t="s">
        <v>131</v>
      </c>
      <c r="C80" s="1024"/>
      <c r="D80" s="30"/>
      <c r="E80" s="20"/>
      <c r="F80" s="20"/>
    </row>
    <row r="81" spans="1:6" ht="12" customHeight="1">
      <c r="A81" s="5" t="s">
        <v>133</v>
      </c>
      <c r="B81" s="1028" t="s">
        <v>161</v>
      </c>
      <c r="C81" s="1028"/>
      <c r="D81" s="62">
        <f>SUM(D77:D80)</f>
        <v>0</v>
      </c>
      <c r="E81" s="48">
        <f>SUM(E77:E80)</f>
        <v>0</v>
      </c>
      <c r="F81" s="48">
        <f>SUM(F77:F80)</f>
        <v>0</v>
      </c>
    </row>
    <row r="82" spans="1:6" ht="12" customHeight="1">
      <c r="A82" s="7"/>
      <c r="B82" s="16"/>
      <c r="C82" s="16"/>
      <c r="D82" s="31"/>
      <c r="E82" s="22"/>
      <c r="F82" s="23"/>
    </row>
    <row r="83" spans="1:6" ht="12" customHeight="1">
      <c r="A83" s="15" t="s">
        <v>135</v>
      </c>
      <c r="B83" s="1030" t="s">
        <v>159</v>
      </c>
      <c r="C83" s="1030"/>
      <c r="D83" s="30"/>
      <c r="E83" s="20"/>
      <c r="F83" s="20"/>
    </row>
    <row r="84" spans="1:6" ht="12" customHeight="1" thickBot="1">
      <c r="A84" s="51"/>
      <c r="B84" s="52"/>
      <c r="C84" s="52"/>
      <c r="D84" s="361"/>
      <c r="E84" s="53"/>
      <c r="F84" s="25"/>
    </row>
    <row r="85" spans="1:6" ht="12" customHeight="1" thickBot="1">
      <c r="A85" s="54" t="s">
        <v>136</v>
      </c>
      <c r="B85" s="1031" t="s">
        <v>158</v>
      </c>
      <c r="C85" s="1031"/>
      <c r="D85" s="69">
        <f>+D83+D81+D75+D65+D59+D26+D24</f>
        <v>147956</v>
      </c>
      <c r="E85" s="55">
        <f>+E83+E81+E75+E65+E59+E26+E24</f>
        <v>1714</v>
      </c>
      <c r="F85" s="55">
        <f>+F83+F81+F75+F65+F59+F26+F24</f>
        <v>149670</v>
      </c>
    </row>
  </sheetData>
  <mergeCells count="70">
    <mergeCell ref="B52:C52"/>
    <mergeCell ref="B53:C53"/>
    <mergeCell ref="B54:C54"/>
    <mergeCell ref="B49:C49"/>
    <mergeCell ref="B40:C40"/>
    <mergeCell ref="B41:C41"/>
    <mergeCell ref="D1:F1"/>
    <mergeCell ref="B50:C50"/>
    <mergeCell ref="B51:C51"/>
    <mergeCell ref="B20:C20"/>
    <mergeCell ref="B21:C21"/>
    <mergeCell ref="B42:C42"/>
    <mergeCell ref="B43:C43"/>
    <mergeCell ref="B44:C44"/>
    <mergeCell ref="B47:C47"/>
    <mergeCell ref="B48:C48"/>
    <mergeCell ref="B36:C36"/>
    <mergeCell ref="B37:C37"/>
    <mergeCell ref="B34:C34"/>
    <mergeCell ref="B35:C35"/>
    <mergeCell ref="B9:C9"/>
    <mergeCell ref="B18:C18"/>
    <mergeCell ref="A2:A4"/>
    <mergeCell ref="B38:C38"/>
    <mergeCell ref="B39:C39"/>
    <mergeCell ref="B12:C12"/>
    <mergeCell ref="B85:C85"/>
    <mergeCell ref="B75:C75"/>
    <mergeCell ref="B77:C77"/>
    <mergeCell ref="B78:C78"/>
    <mergeCell ref="B79:C79"/>
    <mergeCell ref="B80:C80"/>
    <mergeCell ref="B55:C55"/>
    <mergeCell ref="B56:C56"/>
    <mergeCell ref="B81:C81"/>
    <mergeCell ref="B83:C83"/>
    <mergeCell ref="B70:C70"/>
    <mergeCell ref="B71:C71"/>
    <mergeCell ref="B72:C72"/>
    <mergeCell ref="B73:C73"/>
    <mergeCell ref="B74:C74"/>
    <mergeCell ref="B57:C57"/>
    <mergeCell ref="B58:C58"/>
    <mergeCell ref="B59:C59"/>
    <mergeCell ref="B63:C63"/>
    <mergeCell ref="B65:C65"/>
    <mergeCell ref="B67:C67"/>
    <mergeCell ref="B68:C68"/>
    <mergeCell ref="B61:C61"/>
    <mergeCell ref="B62:C62"/>
    <mergeCell ref="B33:C33"/>
    <mergeCell ref="B2:C4"/>
    <mergeCell ref="B13:C13"/>
    <mergeCell ref="B14:C14"/>
    <mergeCell ref="B15:C15"/>
    <mergeCell ref="B16:C16"/>
    <mergeCell ref="B19:C19"/>
    <mergeCell ref="B7:C7"/>
    <mergeCell ref="B8:C8"/>
    <mergeCell ref="B10:C10"/>
    <mergeCell ref="B11:C11"/>
    <mergeCell ref="B17:C17"/>
    <mergeCell ref="B23:C23"/>
    <mergeCell ref="B24:C24"/>
    <mergeCell ref="D2:F2"/>
    <mergeCell ref="D4:F4"/>
    <mergeCell ref="B5:C5"/>
    <mergeCell ref="B26:C26"/>
    <mergeCell ref="B22:C22"/>
    <mergeCell ref="B6:C6"/>
  </mergeCells>
  <printOptions horizontalCentered="1"/>
  <pageMargins left="0.70866141732283472" right="0.31496062992125984" top="0.55118110236220474" bottom="0.15748031496062992" header="0.31496062992125984" footer="0.31496062992125984"/>
  <pageSetup paperSize="9" scale="77" orientation="portrait" r:id="rId1"/>
  <headerFooter>
    <oddHeader>&amp;C&amp;"Times New Roman,Félkövér"&amp;12Martonvásár Város Önkormányzatának kiadásai 2015. 
Polgármesteri Hivatal&amp;R&amp;"Times New Roman,Normál"&amp;10
6.a melléklet</oddHeader>
  </headerFooter>
  <rowBreaks count="1" manualBreakCount="1">
    <brk id="59" max="16383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U86"/>
  <sheetViews>
    <sheetView view="pageLayout" topLeftCell="F1" workbookViewId="0">
      <selection activeCell="S9" sqref="S9"/>
    </sheetView>
  </sheetViews>
  <sheetFormatPr defaultColWidth="8.7109375" defaultRowHeight="15"/>
  <cols>
    <col min="1" max="1" width="6.140625" style="297" customWidth="1"/>
    <col min="2" max="2" width="7.140625" style="298" customWidth="1"/>
    <col min="3" max="3" width="25" style="298" customWidth="1"/>
    <col min="4" max="4" width="7.42578125" style="299" customWidth="1"/>
    <col min="5" max="5" width="6.42578125" style="299" customWidth="1"/>
    <col min="6" max="6" width="7.42578125" style="299" customWidth="1"/>
    <col min="7" max="7" width="7.140625" style="299" customWidth="1"/>
    <col min="8" max="8" width="6.7109375" style="299" customWidth="1"/>
    <col min="9" max="9" width="7.42578125" style="299" customWidth="1"/>
    <col min="10" max="10" width="8.28515625" style="299" customWidth="1"/>
    <col min="11" max="11" width="8" style="299" customWidth="1"/>
    <col min="12" max="12" width="7.7109375" style="299" customWidth="1"/>
    <col min="13" max="13" width="6.85546875" style="299" customWidth="1"/>
    <col min="14" max="16" width="7.42578125" style="299" customWidth="1"/>
    <col min="17" max="17" width="6.7109375" style="299" customWidth="1"/>
    <col min="18" max="19" width="7.42578125" style="299" customWidth="1"/>
    <col min="20" max="20" width="6.140625" style="299" customWidth="1"/>
    <col min="21" max="21" width="7.7109375" style="299" customWidth="1"/>
    <col min="22" max="16384" width="8.7109375" style="255"/>
  </cols>
  <sheetData>
    <row r="1" spans="1:21">
      <c r="A1" s="256"/>
      <c r="B1" s="257"/>
      <c r="C1" s="257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1134" t="s">
        <v>408</v>
      </c>
      <c r="T1" s="1134"/>
      <c r="U1" s="1134"/>
    </row>
    <row r="2" spans="1:21" ht="40.5" customHeight="1">
      <c r="A2" s="1128" t="s">
        <v>0</v>
      </c>
      <c r="B2" s="1128" t="s">
        <v>181</v>
      </c>
      <c r="C2" s="1128"/>
      <c r="D2" s="1131" t="s">
        <v>179</v>
      </c>
      <c r="E2" s="1132"/>
      <c r="F2" s="1133"/>
      <c r="G2" s="1129" t="s">
        <v>184</v>
      </c>
      <c r="H2" s="1129"/>
      <c r="I2" s="1129"/>
      <c r="J2" s="1129" t="s">
        <v>292</v>
      </c>
      <c r="K2" s="1129"/>
      <c r="L2" s="1129"/>
      <c r="M2" s="1129" t="s">
        <v>293</v>
      </c>
      <c r="N2" s="1129"/>
      <c r="O2" s="1129"/>
      <c r="P2" s="1129" t="s">
        <v>293</v>
      </c>
      <c r="Q2" s="1129"/>
      <c r="R2" s="1129"/>
      <c r="S2" s="1129" t="s">
        <v>688</v>
      </c>
      <c r="T2" s="1129"/>
      <c r="U2" s="1129"/>
    </row>
    <row r="3" spans="1:21">
      <c r="A3" s="1128"/>
      <c r="B3" s="1128"/>
      <c r="C3" s="1128"/>
      <c r="D3" s="1131"/>
      <c r="E3" s="1132"/>
      <c r="F3" s="1133"/>
      <c r="G3" s="1129" t="s">
        <v>188</v>
      </c>
      <c r="H3" s="1129"/>
      <c r="I3" s="1129"/>
      <c r="J3" s="1129" t="s">
        <v>188</v>
      </c>
      <c r="K3" s="1129"/>
      <c r="L3" s="1129"/>
      <c r="M3" s="1129" t="s">
        <v>188</v>
      </c>
      <c r="N3" s="1129"/>
      <c r="O3" s="1129"/>
      <c r="P3" s="1129" t="s">
        <v>296</v>
      </c>
      <c r="Q3" s="1129"/>
      <c r="R3" s="1129"/>
      <c r="S3" s="1129" t="s">
        <v>188</v>
      </c>
      <c r="T3" s="1129"/>
      <c r="U3" s="1129"/>
    </row>
    <row r="4" spans="1:21" s="259" customFormat="1" ht="25.5" customHeight="1">
      <c r="A4" s="1128"/>
      <c r="B4" s="1128"/>
      <c r="C4" s="1128"/>
      <c r="D4" s="476" t="s">
        <v>178</v>
      </c>
      <c r="E4" s="640" t="s">
        <v>695</v>
      </c>
      <c r="F4" s="641" t="s">
        <v>1012</v>
      </c>
      <c r="G4" s="476" t="s">
        <v>178</v>
      </c>
      <c r="H4" s="640" t="s">
        <v>695</v>
      </c>
      <c r="I4" s="641" t="s">
        <v>1012</v>
      </c>
      <c r="J4" s="476" t="s">
        <v>178</v>
      </c>
      <c r="K4" s="640" t="s">
        <v>695</v>
      </c>
      <c r="L4" s="641" t="s">
        <v>1012</v>
      </c>
      <c r="M4" s="476" t="s">
        <v>178</v>
      </c>
      <c r="N4" s="640" t="s">
        <v>695</v>
      </c>
      <c r="O4" s="641" t="s">
        <v>1012</v>
      </c>
      <c r="P4" s="476" t="s">
        <v>178</v>
      </c>
      <c r="Q4" s="640" t="s">
        <v>695</v>
      </c>
      <c r="R4" s="641" t="s">
        <v>1012</v>
      </c>
      <c r="S4" s="476" t="s">
        <v>178</v>
      </c>
      <c r="T4" s="640" t="s">
        <v>695</v>
      </c>
      <c r="U4" s="641" t="s">
        <v>1012</v>
      </c>
    </row>
    <row r="5" spans="1:21">
      <c r="A5" s="260" t="s">
        <v>2</v>
      </c>
      <c r="B5" s="1125" t="s">
        <v>1</v>
      </c>
      <c r="C5" s="1125"/>
      <c r="D5" s="261">
        <f>+G5+J5+M5+P5+S5</f>
        <v>89725</v>
      </c>
      <c r="E5" s="344">
        <f t="shared" ref="E5:F18" si="0">+H5+K5+N5+Q5+T5</f>
        <v>-632</v>
      </c>
      <c r="F5" s="344">
        <f t="shared" si="0"/>
        <v>89093</v>
      </c>
      <c r="G5" s="261">
        <v>89725</v>
      </c>
      <c r="H5" s="261">
        <f>-32-158-51-391</f>
        <v>-632</v>
      </c>
      <c r="I5" s="261">
        <f>+G5+H5</f>
        <v>89093</v>
      </c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</row>
    <row r="6" spans="1:21">
      <c r="A6" s="260" t="s">
        <v>4</v>
      </c>
      <c r="B6" s="1125" t="s">
        <v>3</v>
      </c>
      <c r="C6" s="1125"/>
      <c r="D6" s="261">
        <f t="shared" ref="D6:D18" si="1">+G6+J6+M6+P6+S6</f>
        <v>0</v>
      </c>
      <c r="E6" s="344">
        <f t="shared" si="0"/>
        <v>0</v>
      </c>
      <c r="F6" s="344">
        <f t="shared" si="0"/>
        <v>0</v>
      </c>
      <c r="G6" s="261"/>
      <c r="H6" s="261"/>
      <c r="I6" s="344">
        <f t="shared" ref="I6:I18" si="2">+G6+H6</f>
        <v>0</v>
      </c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</row>
    <row r="7" spans="1:21">
      <c r="A7" s="260" t="s">
        <v>6</v>
      </c>
      <c r="B7" s="1125" t="s">
        <v>5</v>
      </c>
      <c r="C7" s="1125"/>
      <c r="D7" s="261">
        <f t="shared" si="1"/>
        <v>0</v>
      </c>
      <c r="E7" s="344">
        <f t="shared" si="0"/>
        <v>0</v>
      </c>
      <c r="F7" s="344">
        <f t="shared" si="0"/>
        <v>0</v>
      </c>
      <c r="G7" s="261"/>
      <c r="H7" s="261"/>
      <c r="I7" s="344">
        <f t="shared" si="2"/>
        <v>0</v>
      </c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</row>
    <row r="8" spans="1:21">
      <c r="A8" s="260" t="s">
        <v>8</v>
      </c>
      <c r="B8" s="1125" t="s">
        <v>7</v>
      </c>
      <c r="C8" s="1125"/>
      <c r="D8" s="261">
        <f t="shared" si="1"/>
        <v>1034</v>
      </c>
      <c r="E8" s="344">
        <f t="shared" si="0"/>
        <v>0</v>
      </c>
      <c r="F8" s="344">
        <f t="shared" si="0"/>
        <v>1034</v>
      </c>
      <c r="G8" s="261">
        <v>1034</v>
      </c>
      <c r="H8" s="261"/>
      <c r="I8" s="344">
        <f t="shared" si="2"/>
        <v>1034</v>
      </c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</row>
    <row r="9" spans="1:21">
      <c r="A9" s="260" t="s">
        <v>10</v>
      </c>
      <c r="B9" s="1125" t="s">
        <v>9</v>
      </c>
      <c r="C9" s="1125"/>
      <c r="D9" s="261">
        <f t="shared" si="1"/>
        <v>0</v>
      </c>
      <c r="E9" s="344">
        <f t="shared" si="0"/>
        <v>0</v>
      </c>
      <c r="F9" s="344">
        <f t="shared" si="0"/>
        <v>0</v>
      </c>
      <c r="G9" s="261"/>
      <c r="H9" s="261"/>
      <c r="I9" s="344">
        <f t="shared" si="2"/>
        <v>0</v>
      </c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</row>
    <row r="10" spans="1:21">
      <c r="A10" s="260" t="s">
        <v>12</v>
      </c>
      <c r="B10" s="1125" t="s">
        <v>11</v>
      </c>
      <c r="C10" s="1125"/>
      <c r="D10" s="261">
        <f t="shared" si="1"/>
        <v>0</v>
      </c>
      <c r="E10" s="344">
        <f t="shared" si="0"/>
        <v>0</v>
      </c>
      <c r="F10" s="344">
        <f t="shared" si="0"/>
        <v>0</v>
      </c>
      <c r="G10" s="261"/>
      <c r="H10" s="261"/>
      <c r="I10" s="344">
        <f t="shared" si="2"/>
        <v>0</v>
      </c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</row>
    <row r="11" spans="1:21">
      <c r="A11" s="260" t="s">
        <v>14</v>
      </c>
      <c r="B11" s="1125" t="s">
        <v>13</v>
      </c>
      <c r="C11" s="1125"/>
      <c r="D11" s="261">
        <f t="shared" si="1"/>
        <v>2100</v>
      </c>
      <c r="E11" s="344">
        <f t="shared" si="0"/>
        <v>0</v>
      </c>
      <c r="F11" s="344">
        <f t="shared" si="0"/>
        <v>2100</v>
      </c>
      <c r="G11" s="261">
        <v>2100</v>
      </c>
      <c r="H11" s="261"/>
      <c r="I11" s="344">
        <f t="shared" si="2"/>
        <v>2100</v>
      </c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</row>
    <row r="12" spans="1:21">
      <c r="A12" s="260" t="s">
        <v>16</v>
      </c>
      <c r="B12" s="1125" t="s">
        <v>15</v>
      </c>
      <c r="C12" s="1125"/>
      <c r="D12" s="261">
        <f t="shared" si="1"/>
        <v>0</v>
      </c>
      <c r="E12" s="344">
        <f t="shared" si="0"/>
        <v>0</v>
      </c>
      <c r="F12" s="344">
        <f t="shared" si="0"/>
        <v>0</v>
      </c>
      <c r="G12" s="261"/>
      <c r="H12" s="261"/>
      <c r="I12" s="344">
        <f t="shared" si="2"/>
        <v>0</v>
      </c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</row>
    <row r="13" spans="1:21">
      <c r="A13" s="260" t="s">
        <v>18</v>
      </c>
      <c r="B13" s="1125" t="s">
        <v>17</v>
      </c>
      <c r="C13" s="1125"/>
      <c r="D13" s="261">
        <f t="shared" si="1"/>
        <v>935</v>
      </c>
      <c r="E13" s="344">
        <f t="shared" si="0"/>
        <v>0</v>
      </c>
      <c r="F13" s="344">
        <f t="shared" si="0"/>
        <v>935</v>
      </c>
      <c r="G13" s="261">
        <v>935</v>
      </c>
      <c r="H13" s="261"/>
      <c r="I13" s="344">
        <f t="shared" si="2"/>
        <v>935</v>
      </c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</row>
    <row r="14" spans="1:21">
      <c r="A14" s="260" t="s">
        <v>20</v>
      </c>
      <c r="B14" s="1125" t="s">
        <v>19</v>
      </c>
      <c r="C14" s="1125"/>
      <c r="D14" s="261">
        <f t="shared" si="1"/>
        <v>0</v>
      </c>
      <c r="E14" s="344">
        <f t="shared" si="0"/>
        <v>0</v>
      </c>
      <c r="F14" s="344">
        <f t="shared" si="0"/>
        <v>0</v>
      </c>
      <c r="G14" s="261"/>
      <c r="H14" s="261"/>
      <c r="I14" s="344">
        <f t="shared" si="2"/>
        <v>0</v>
      </c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</row>
    <row r="15" spans="1:21">
      <c r="A15" s="260" t="s">
        <v>22</v>
      </c>
      <c r="B15" s="1125" t="s">
        <v>21</v>
      </c>
      <c r="C15" s="1125"/>
      <c r="D15" s="261">
        <f t="shared" si="1"/>
        <v>0</v>
      </c>
      <c r="E15" s="344">
        <f t="shared" si="0"/>
        <v>0</v>
      </c>
      <c r="F15" s="344">
        <f t="shared" si="0"/>
        <v>0</v>
      </c>
      <c r="G15" s="261"/>
      <c r="H15" s="261"/>
      <c r="I15" s="344">
        <f t="shared" si="2"/>
        <v>0</v>
      </c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</row>
    <row r="16" spans="1:21">
      <c r="A16" s="260" t="s">
        <v>24</v>
      </c>
      <c r="B16" s="1125" t="s">
        <v>23</v>
      </c>
      <c r="C16" s="1125"/>
      <c r="D16" s="261">
        <f t="shared" si="1"/>
        <v>0</v>
      </c>
      <c r="E16" s="344">
        <f t="shared" si="0"/>
        <v>0</v>
      </c>
      <c r="F16" s="344">
        <f t="shared" si="0"/>
        <v>0</v>
      </c>
      <c r="G16" s="261"/>
      <c r="H16" s="261"/>
      <c r="I16" s="344">
        <f t="shared" si="2"/>
        <v>0</v>
      </c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</row>
    <row r="17" spans="1:21">
      <c r="A17" s="260" t="s">
        <v>25</v>
      </c>
      <c r="B17" s="1125" t="s">
        <v>176</v>
      </c>
      <c r="C17" s="1125"/>
      <c r="D17" s="261">
        <f t="shared" si="1"/>
        <v>0</v>
      </c>
      <c r="E17" s="344">
        <f t="shared" si="0"/>
        <v>745</v>
      </c>
      <c r="F17" s="344">
        <f t="shared" si="0"/>
        <v>745</v>
      </c>
      <c r="G17" s="261"/>
      <c r="H17" s="261">
        <f>196+158+391</f>
        <v>745</v>
      </c>
      <c r="I17" s="344">
        <f t="shared" si="2"/>
        <v>745</v>
      </c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</row>
    <row r="18" spans="1:21">
      <c r="A18" s="260" t="s">
        <v>25</v>
      </c>
      <c r="B18" s="1125" t="s">
        <v>26</v>
      </c>
      <c r="C18" s="1125"/>
      <c r="D18" s="261">
        <f t="shared" si="1"/>
        <v>0</v>
      </c>
      <c r="E18" s="344">
        <f t="shared" si="0"/>
        <v>0</v>
      </c>
      <c r="F18" s="344">
        <f t="shared" si="0"/>
        <v>0</v>
      </c>
      <c r="G18" s="261"/>
      <c r="H18" s="261"/>
      <c r="I18" s="344">
        <f t="shared" si="2"/>
        <v>0</v>
      </c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</row>
    <row r="19" spans="1:21" s="347" customFormat="1">
      <c r="A19" s="345" t="s">
        <v>27</v>
      </c>
      <c r="B19" s="1127" t="s">
        <v>443</v>
      </c>
      <c r="C19" s="1127"/>
      <c r="D19" s="346">
        <f>SUM(D5:D18)</f>
        <v>93794</v>
      </c>
      <c r="E19" s="346">
        <f t="shared" ref="E19:U19" si="3">SUM(E5:E18)</f>
        <v>113</v>
      </c>
      <c r="F19" s="346">
        <f t="shared" si="3"/>
        <v>93907</v>
      </c>
      <c r="G19" s="346">
        <f t="shared" si="3"/>
        <v>93794</v>
      </c>
      <c r="H19" s="346">
        <f t="shared" si="3"/>
        <v>113</v>
      </c>
      <c r="I19" s="346">
        <f t="shared" si="3"/>
        <v>93907</v>
      </c>
      <c r="J19" s="346">
        <f t="shared" si="3"/>
        <v>0</v>
      </c>
      <c r="K19" s="346">
        <f t="shared" si="3"/>
        <v>0</v>
      </c>
      <c r="L19" s="346">
        <f t="shared" si="3"/>
        <v>0</v>
      </c>
      <c r="M19" s="346">
        <f t="shared" si="3"/>
        <v>0</v>
      </c>
      <c r="N19" s="346">
        <f t="shared" si="3"/>
        <v>0</v>
      </c>
      <c r="O19" s="346">
        <f t="shared" si="3"/>
        <v>0</v>
      </c>
      <c r="P19" s="346">
        <f t="shared" si="3"/>
        <v>0</v>
      </c>
      <c r="Q19" s="346">
        <f t="shared" si="3"/>
        <v>0</v>
      </c>
      <c r="R19" s="346">
        <f t="shared" si="3"/>
        <v>0</v>
      </c>
      <c r="S19" s="346">
        <f t="shared" si="3"/>
        <v>0</v>
      </c>
      <c r="T19" s="346">
        <f t="shared" si="3"/>
        <v>0</v>
      </c>
      <c r="U19" s="346">
        <f t="shared" si="3"/>
        <v>0</v>
      </c>
    </row>
    <row r="20" spans="1:21">
      <c r="A20" s="260" t="s">
        <v>29</v>
      </c>
      <c r="B20" s="1125" t="s">
        <v>28</v>
      </c>
      <c r="C20" s="1125"/>
      <c r="D20" s="261">
        <f>(((+G20+J20)+M20)+P20)+S20</f>
        <v>0</v>
      </c>
      <c r="E20" s="344">
        <f t="shared" ref="E20:F20" si="4">(((+H20+K20)+N20)+Q20)+T20</f>
        <v>0</v>
      </c>
      <c r="F20" s="344">
        <f t="shared" si="4"/>
        <v>0</v>
      </c>
      <c r="G20" s="261"/>
      <c r="H20" s="261"/>
      <c r="I20" s="261">
        <f>+G20+H20</f>
        <v>0</v>
      </c>
      <c r="J20" s="261"/>
      <c r="K20" s="261"/>
      <c r="L20" s="261"/>
      <c r="M20" s="261"/>
      <c r="N20" s="261"/>
      <c r="O20" s="261">
        <f>+M20+N20</f>
        <v>0</v>
      </c>
      <c r="P20" s="261"/>
      <c r="Q20" s="261"/>
      <c r="R20" s="261"/>
      <c r="S20" s="261"/>
      <c r="T20" s="261"/>
      <c r="U20" s="261"/>
    </row>
    <row r="21" spans="1:21" ht="28.5" customHeight="1">
      <c r="A21" s="260" t="s">
        <v>31</v>
      </c>
      <c r="B21" s="1125" t="s">
        <v>30</v>
      </c>
      <c r="C21" s="1125"/>
      <c r="D21" s="261">
        <f>+G21+J21+M21+P21+S21</f>
        <v>2310</v>
      </c>
      <c r="E21" s="344">
        <f t="shared" ref="E21:F22" si="5">+H21+K21+N21+Q21+T21</f>
        <v>45</v>
      </c>
      <c r="F21" s="344">
        <f t="shared" si="5"/>
        <v>2355</v>
      </c>
      <c r="G21" s="261"/>
      <c r="H21" s="261">
        <v>51</v>
      </c>
      <c r="I21" s="344">
        <f t="shared" ref="I21:I22" si="6">+G21+H21</f>
        <v>51</v>
      </c>
      <c r="J21" s="261"/>
      <c r="K21" s="261"/>
      <c r="L21" s="261"/>
      <c r="M21" s="261">
        <v>2310</v>
      </c>
      <c r="N21" s="261">
        <v>-6</v>
      </c>
      <c r="O21" s="344">
        <f t="shared" ref="O21:O22" si="7">+M21+N21</f>
        <v>2304</v>
      </c>
      <c r="P21" s="261"/>
      <c r="Q21" s="261"/>
      <c r="R21" s="261"/>
      <c r="S21" s="261"/>
      <c r="T21" s="261"/>
      <c r="U21" s="261"/>
    </row>
    <row r="22" spans="1:21">
      <c r="A22" s="260" t="s">
        <v>33</v>
      </c>
      <c r="B22" s="1125" t="s">
        <v>32</v>
      </c>
      <c r="C22" s="1125"/>
      <c r="D22" s="261">
        <f>+G22+J22+M22+P22+S22</f>
        <v>0</v>
      </c>
      <c r="E22" s="344">
        <f t="shared" si="5"/>
        <v>10</v>
      </c>
      <c r="F22" s="344">
        <f t="shared" si="5"/>
        <v>10</v>
      </c>
      <c r="G22" s="261"/>
      <c r="H22" s="261">
        <v>10</v>
      </c>
      <c r="I22" s="344">
        <f t="shared" si="6"/>
        <v>10</v>
      </c>
      <c r="J22" s="261"/>
      <c r="K22" s="261"/>
      <c r="L22" s="261"/>
      <c r="M22" s="261"/>
      <c r="N22" s="261"/>
      <c r="O22" s="344">
        <f t="shared" si="7"/>
        <v>0</v>
      </c>
      <c r="P22" s="261"/>
      <c r="Q22" s="261"/>
      <c r="R22" s="261"/>
      <c r="S22" s="261"/>
      <c r="T22" s="261"/>
      <c r="U22" s="261"/>
    </row>
    <row r="23" spans="1:21" s="347" customFormat="1">
      <c r="A23" s="345" t="s">
        <v>34</v>
      </c>
      <c r="B23" s="1127" t="s">
        <v>444</v>
      </c>
      <c r="C23" s="1127"/>
      <c r="D23" s="346">
        <f>SUM(D20:D22)</f>
        <v>2310</v>
      </c>
      <c r="E23" s="346">
        <f t="shared" ref="E23:U23" si="8">SUM(E20:E22)</f>
        <v>55</v>
      </c>
      <c r="F23" s="346">
        <f t="shared" si="8"/>
        <v>2365</v>
      </c>
      <c r="G23" s="346">
        <f t="shared" si="8"/>
        <v>0</v>
      </c>
      <c r="H23" s="346">
        <f t="shared" si="8"/>
        <v>61</v>
      </c>
      <c r="I23" s="346">
        <f t="shared" si="8"/>
        <v>61</v>
      </c>
      <c r="J23" s="346">
        <f t="shared" si="8"/>
        <v>0</v>
      </c>
      <c r="K23" s="346">
        <f t="shared" si="8"/>
        <v>0</v>
      </c>
      <c r="L23" s="346">
        <f t="shared" si="8"/>
        <v>0</v>
      </c>
      <c r="M23" s="346">
        <f t="shared" si="8"/>
        <v>2310</v>
      </c>
      <c r="N23" s="346">
        <f t="shared" si="8"/>
        <v>-6</v>
      </c>
      <c r="O23" s="346">
        <f t="shared" si="8"/>
        <v>2304</v>
      </c>
      <c r="P23" s="346">
        <f t="shared" si="8"/>
        <v>0</v>
      </c>
      <c r="Q23" s="346">
        <f t="shared" si="8"/>
        <v>0</v>
      </c>
      <c r="R23" s="346">
        <f t="shared" si="8"/>
        <v>0</v>
      </c>
      <c r="S23" s="346">
        <f t="shared" si="8"/>
        <v>0</v>
      </c>
      <c r="T23" s="346">
        <f t="shared" si="8"/>
        <v>0</v>
      </c>
      <c r="U23" s="346">
        <f t="shared" si="8"/>
        <v>0</v>
      </c>
    </row>
    <row r="24" spans="1:21" s="265" customFormat="1">
      <c r="A24" s="263" t="s">
        <v>35</v>
      </c>
      <c r="B24" s="1127" t="s">
        <v>445</v>
      </c>
      <c r="C24" s="1127"/>
      <c r="D24" s="264">
        <f>+D23+D19</f>
        <v>96104</v>
      </c>
      <c r="E24" s="264">
        <f t="shared" ref="E24:U24" si="9">+E23+E19</f>
        <v>168</v>
      </c>
      <c r="F24" s="264">
        <f t="shared" si="9"/>
        <v>96272</v>
      </c>
      <c r="G24" s="264">
        <f t="shared" si="9"/>
        <v>93794</v>
      </c>
      <c r="H24" s="264">
        <f t="shared" si="9"/>
        <v>174</v>
      </c>
      <c r="I24" s="264">
        <f t="shared" si="9"/>
        <v>93968</v>
      </c>
      <c r="J24" s="264">
        <f t="shared" si="9"/>
        <v>0</v>
      </c>
      <c r="K24" s="264">
        <f t="shared" si="9"/>
        <v>0</v>
      </c>
      <c r="L24" s="264">
        <f t="shared" si="9"/>
        <v>0</v>
      </c>
      <c r="M24" s="264">
        <f t="shared" si="9"/>
        <v>2310</v>
      </c>
      <c r="N24" s="264">
        <f>+N23+N19</f>
        <v>-6</v>
      </c>
      <c r="O24" s="264">
        <f t="shared" si="9"/>
        <v>2304</v>
      </c>
      <c r="P24" s="264">
        <f t="shared" si="9"/>
        <v>0</v>
      </c>
      <c r="Q24" s="264">
        <f t="shared" si="9"/>
        <v>0</v>
      </c>
      <c r="R24" s="264">
        <f t="shared" si="9"/>
        <v>0</v>
      </c>
      <c r="S24" s="264">
        <f t="shared" si="9"/>
        <v>0</v>
      </c>
      <c r="T24" s="264">
        <f t="shared" si="9"/>
        <v>0</v>
      </c>
      <c r="U24" s="264">
        <f t="shared" si="9"/>
        <v>0</v>
      </c>
    </row>
    <row r="25" spans="1:21">
      <c r="A25" s="266"/>
      <c r="B25" s="267"/>
      <c r="C25" s="267"/>
      <c r="D25" s="268"/>
      <c r="E25" s="268"/>
      <c r="F25" s="269"/>
      <c r="G25" s="270"/>
      <c r="H25" s="268"/>
      <c r="I25" s="269"/>
      <c r="J25" s="270"/>
      <c r="K25" s="268"/>
      <c r="L25" s="269"/>
      <c r="M25" s="270"/>
      <c r="N25" s="268"/>
      <c r="O25" s="269"/>
      <c r="P25" s="270"/>
      <c r="Q25" s="268"/>
      <c r="R25" s="269"/>
      <c r="S25" s="270"/>
      <c r="T25" s="268"/>
      <c r="U25" s="269"/>
    </row>
    <row r="26" spans="1:21" s="348" customFormat="1">
      <c r="A26" s="345" t="s">
        <v>36</v>
      </c>
      <c r="B26" s="1127" t="s">
        <v>446</v>
      </c>
      <c r="C26" s="1127"/>
      <c r="D26" s="346">
        <f t="shared" ref="D26:D31" si="10">+G26+J26+M26+P26+S26</f>
        <v>26844</v>
      </c>
      <c r="E26" s="346">
        <f t="shared" ref="E26" si="11">+H26+K26+N26+Q26+T26</f>
        <v>-5</v>
      </c>
      <c r="F26" s="346">
        <f t="shared" ref="F26" si="12">+I26+L26+O26+R26+U26</f>
        <v>26839</v>
      </c>
      <c r="G26" s="346">
        <f t="shared" ref="G26:U26" si="13">SUM(G27:G31)</f>
        <v>26220</v>
      </c>
      <c r="H26" s="346">
        <f t="shared" si="13"/>
        <v>-5</v>
      </c>
      <c r="I26" s="346">
        <f t="shared" si="13"/>
        <v>26215</v>
      </c>
      <c r="J26" s="346">
        <f t="shared" si="13"/>
        <v>0</v>
      </c>
      <c r="K26" s="346">
        <f t="shared" si="13"/>
        <v>0</v>
      </c>
      <c r="L26" s="346">
        <f t="shared" si="13"/>
        <v>0</v>
      </c>
      <c r="M26" s="346">
        <f t="shared" si="13"/>
        <v>624</v>
      </c>
      <c r="N26" s="346">
        <f t="shared" si="13"/>
        <v>0</v>
      </c>
      <c r="O26" s="346">
        <f t="shared" si="13"/>
        <v>624</v>
      </c>
      <c r="P26" s="346">
        <f t="shared" si="13"/>
        <v>0</v>
      </c>
      <c r="Q26" s="346">
        <f t="shared" si="13"/>
        <v>0</v>
      </c>
      <c r="R26" s="346">
        <f t="shared" si="13"/>
        <v>0</v>
      </c>
      <c r="S26" s="346">
        <f t="shared" si="13"/>
        <v>0</v>
      </c>
      <c r="T26" s="346">
        <f t="shared" si="13"/>
        <v>0</v>
      </c>
      <c r="U26" s="346">
        <f t="shared" si="13"/>
        <v>0</v>
      </c>
    </row>
    <row r="27" spans="1:21" ht="25.5">
      <c r="A27" s="271" t="s">
        <v>36</v>
      </c>
      <c r="B27" s="272"/>
      <c r="C27" s="273" t="s">
        <v>37</v>
      </c>
      <c r="D27" s="344">
        <f t="shared" si="10"/>
        <v>25129</v>
      </c>
      <c r="E27" s="344">
        <f t="shared" ref="E27:E31" si="14">+H27+K27+N27+Q27+T27</f>
        <v>-117</v>
      </c>
      <c r="F27" s="344">
        <f t="shared" ref="F27:F31" si="15">+I27+L27+O27+R27+U27</f>
        <v>25012</v>
      </c>
      <c r="G27" s="261">
        <v>24505</v>
      </c>
      <c r="H27" s="261">
        <f>53-112-58</f>
        <v>-117</v>
      </c>
      <c r="I27" s="261">
        <f>+G27+H27</f>
        <v>24388</v>
      </c>
      <c r="J27" s="261"/>
      <c r="K27" s="261"/>
      <c r="L27" s="261"/>
      <c r="M27" s="261">
        <v>624</v>
      </c>
      <c r="N27" s="261"/>
      <c r="O27" s="261">
        <f>+M27+N27</f>
        <v>624</v>
      </c>
      <c r="P27" s="261"/>
      <c r="Q27" s="261"/>
      <c r="R27" s="261"/>
      <c r="S27" s="261"/>
      <c r="T27" s="261"/>
      <c r="U27" s="261"/>
    </row>
    <row r="28" spans="1:21" ht="25.5">
      <c r="A28" s="271" t="s">
        <v>36</v>
      </c>
      <c r="B28" s="272"/>
      <c r="C28" s="273" t="s">
        <v>38</v>
      </c>
      <c r="D28" s="344">
        <f t="shared" si="10"/>
        <v>965</v>
      </c>
      <c r="E28" s="344">
        <f t="shared" si="14"/>
        <v>0</v>
      </c>
      <c r="F28" s="344">
        <f t="shared" si="15"/>
        <v>965</v>
      </c>
      <c r="G28" s="261">
        <v>965</v>
      </c>
      <c r="H28" s="261"/>
      <c r="I28" s="344">
        <f t="shared" ref="I28:I31" si="16">+G28+H28</f>
        <v>965</v>
      </c>
      <c r="J28" s="261"/>
      <c r="K28" s="261"/>
      <c r="L28" s="261"/>
      <c r="M28" s="261"/>
      <c r="N28" s="261"/>
      <c r="O28" s="344">
        <f t="shared" ref="O28:O31" si="17">+M28+N28</f>
        <v>0</v>
      </c>
      <c r="P28" s="261"/>
      <c r="Q28" s="261"/>
      <c r="R28" s="261"/>
      <c r="S28" s="261"/>
      <c r="T28" s="261"/>
      <c r="U28" s="261"/>
    </row>
    <row r="29" spans="1:21" ht="25.5">
      <c r="A29" s="271" t="s">
        <v>36</v>
      </c>
      <c r="B29" s="272"/>
      <c r="C29" s="273" t="s">
        <v>39</v>
      </c>
      <c r="D29" s="344">
        <f t="shared" si="10"/>
        <v>350</v>
      </c>
      <c r="E29" s="344">
        <f t="shared" si="14"/>
        <v>0</v>
      </c>
      <c r="F29" s="344">
        <f t="shared" si="15"/>
        <v>350</v>
      </c>
      <c r="G29" s="261">
        <v>350</v>
      </c>
      <c r="H29" s="261"/>
      <c r="I29" s="344">
        <f t="shared" si="16"/>
        <v>350</v>
      </c>
      <c r="J29" s="261"/>
      <c r="K29" s="261"/>
      <c r="L29" s="261"/>
      <c r="M29" s="261"/>
      <c r="N29" s="261"/>
      <c r="O29" s="344">
        <f t="shared" si="17"/>
        <v>0</v>
      </c>
      <c r="P29" s="261"/>
      <c r="Q29" s="261"/>
      <c r="R29" s="261"/>
      <c r="S29" s="261"/>
      <c r="T29" s="261"/>
      <c r="U29" s="261"/>
    </row>
    <row r="30" spans="1:21" ht="13.5" customHeight="1">
      <c r="A30" s="271" t="s">
        <v>36</v>
      </c>
      <c r="B30" s="272"/>
      <c r="C30" s="273" t="s">
        <v>40</v>
      </c>
      <c r="D30" s="344">
        <f t="shared" si="10"/>
        <v>0</v>
      </c>
      <c r="E30" s="344">
        <f t="shared" si="14"/>
        <v>0</v>
      </c>
      <c r="F30" s="344">
        <f t="shared" si="15"/>
        <v>0</v>
      </c>
      <c r="G30" s="261"/>
      <c r="H30" s="261"/>
      <c r="I30" s="344">
        <f t="shared" si="16"/>
        <v>0</v>
      </c>
      <c r="J30" s="261"/>
      <c r="K30" s="261"/>
      <c r="L30" s="261"/>
      <c r="M30" s="261"/>
      <c r="N30" s="261"/>
      <c r="O30" s="344">
        <f t="shared" si="17"/>
        <v>0</v>
      </c>
      <c r="P30" s="261"/>
      <c r="Q30" s="261"/>
      <c r="R30" s="261"/>
      <c r="S30" s="261"/>
      <c r="T30" s="261"/>
      <c r="U30" s="261"/>
    </row>
    <row r="31" spans="1:21" ht="25.5" customHeight="1">
      <c r="A31" s="271" t="s">
        <v>36</v>
      </c>
      <c r="B31" s="272"/>
      <c r="C31" s="273" t="s">
        <v>41</v>
      </c>
      <c r="D31" s="344">
        <f t="shared" si="10"/>
        <v>400</v>
      </c>
      <c r="E31" s="344">
        <f t="shared" si="14"/>
        <v>112</v>
      </c>
      <c r="F31" s="344">
        <f t="shared" si="15"/>
        <v>512</v>
      </c>
      <c r="G31" s="261">
        <v>400</v>
      </c>
      <c r="H31" s="261">
        <v>112</v>
      </c>
      <c r="I31" s="344">
        <f t="shared" si="16"/>
        <v>512</v>
      </c>
      <c r="J31" s="261"/>
      <c r="K31" s="261"/>
      <c r="L31" s="261"/>
      <c r="M31" s="261"/>
      <c r="N31" s="261"/>
      <c r="O31" s="344">
        <f t="shared" si="17"/>
        <v>0</v>
      </c>
      <c r="P31" s="261"/>
      <c r="Q31" s="261"/>
      <c r="R31" s="261"/>
      <c r="S31" s="261"/>
      <c r="T31" s="261"/>
      <c r="U31" s="261"/>
    </row>
    <row r="32" spans="1:21">
      <c r="A32" s="274"/>
      <c r="B32" s="275"/>
      <c r="C32" s="276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</row>
    <row r="33" spans="1:21">
      <c r="A33" s="260" t="s">
        <v>43</v>
      </c>
      <c r="B33" s="1125" t="s">
        <v>42</v>
      </c>
      <c r="C33" s="1125"/>
      <c r="D33" s="261">
        <f>+G33+J33+M33+P33+S33</f>
        <v>705</v>
      </c>
      <c r="E33" s="344">
        <f t="shared" ref="E33:F35" si="18">+H33+K33+N33+Q33+T33</f>
        <v>-10</v>
      </c>
      <c r="F33" s="344">
        <f t="shared" si="18"/>
        <v>695</v>
      </c>
      <c r="G33" s="261">
        <v>705</v>
      </c>
      <c r="H33" s="261">
        <v>-10</v>
      </c>
      <c r="I33" s="261">
        <f>+G33+H33</f>
        <v>695</v>
      </c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</row>
    <row r="34" spans="1:21">
      <c r="A34" s="260" t="s">
        <v>45</v>
      </c>
      <c r="B34" s="1125" t="s">
        <v>44</v>
      </c>
      <c r="C34" s="1125"/>
      <c r="D34" s="261">
        <f t="shared" ref="D34:D57" si="19">+G34+J34+M34+P34+S34</f>
        <v>1225</v>
      </c>
      <c r="E34" s="344">
        <f t="shared" si="18"/>
        <v>0</v>
      </c>
      <c r="F34" s="344">
        <f t="shared" si="18"/>
        <v>1225</v>
      </c>
      <c r="G34" s="261">
        <v>1225</v>
      </c>
      <c r="H34" s="261"/>
      <c r="I34" s="344">
        <f t="shared" ref="I34:I35" si="20">+G34+H34</f>
        <v>1225</v>
      </c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</row>
    <row r="35" spans="1:21">
      <c r="A35" s="260" t="s">
        <v>47</v>
      </c>
      <c r="B35" s="1125" t="s">
        <v>46</v>
      </c>
      <c r="C35" s="1125"/>
      <c r="D35" s="261">
        <f t="shared" si="19"/>
        <v>0</v>
      </c>
      <c r="E35" s="344">
        <f t="shared" si="18"/>
        <v>0</v>
      </c>
      <c r="F35" s="344">
        <f t="shared" si="18"/>
        <v>0</v>
      </c>
      <c r="G35" s="261"/>
      <c r="H35" s="261"/>
      <c r="I35" s="344">
        <f t="shared" si="20"/>
        <v>0</v>
      </c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</row>
    <row r="36" spans="1:21" s="348" customFormat="1">
      <c r="A36" s="345" t="s">
        <v>48</v>
      </c>
      <c r="B36" s="1127" t="s">
        <v>448</v>
      </c>
      <c r="C36" s="1127"/>
      <c r="D36" s="346">
        <f>SUM(D33:D35)</f>
        <v>1930</v>
      </c>
      <c r="E36" s="346">
        <f t="shared" ref="E36:U36" si="21">SUM(E33:E35)</f>
        <v>-10</v>
      </c>
      <c r="F36" s="346">
        <f t="shared" si="21"/>
        <v>1920</v>
      </c>
      <c r="G36" s="346">
        <f t="shared" si="21"/>
        <v>1930</v>
      </c>
      <c r="H36" s="346">
        <f t="shared" si="21"/>
        <v>-10</v>
      </c>
      <c r="I36" s="346">
        <f t="shared" si="21"/>
        <v>1920</v>
      </c>
      <c r="J36" s="346">
        <f t="shared" si="21"/>
        <v>0</v>
      </c>
      <c r="K36" s="346">
        <f t="shared" si="21"/>
        <v>0</v>
      </c>
      <c r="L36" s="346">
        <f t="shared" si="21"/>
        <v>0</v>
      </c>
      <c r="M36" s="346">
        <f t="shared" si="21"/>
        <v>0</v>
      </c>
      <c r="N36" s="346">
        <f t="shared" si="21"/>
        <v>0</v>
      </c>
      <c r="O36" s="346">
        <f t="shared" si="21"/>
        <v>0</v>
      </c>
      <c r="P36" s="346">
        <f t="shared" si="21"/>
        <v>0</v>
      </c>
      <c r="Q36" s="346">
        <f t="shared" si="21"/>
        <v>0</v>
      </c>
      <c r="R36" s="346">
        <f t="shared" si="21"/>
        <v>0</v>
      </c>
      <c r="S36" s="346">
        <f t="shared" si="21"/>
        <v>0</v>
      </c>
      <c r="T36" s="346">
        <f t="shared" si="21"/>
        <v>0</v>
      </c>
      <c r="U36" s="346">
        <f t="shared" si="21"/>
        <v>0</v>
      </c>
    </row>
    <row r="37" spans="1:21">
      <c r="A37" s="260" t="s">
        <v>50</v>
      </c>
      <c r="B37" s="1125" t="s">
        <v>49</v>
      </c>
      <c r="C37" s="1125"/>
      <c r="D37" s="261">
        <f t="shared" si="19"/>
        <v>250</v>
      </c>
      <c r="E37" s="344">
        <f t="shared" ref="E37:E38" si="22">+H37+K37+N37+Q37+T37</f>
        <v>0</v>
      </c>
      <c r="F37" s="344">
        <f t="shared" ref="F37:F38" si="23">+I37+L37+O37+R37+U37</f>
        <v>250</v>
      </c>
      <c r="G37" s="261"/>
      <c r="H37" s="261"/>
      <c r="I37" s="261"/>
      <c r="J37" s="261">
        <v>250</v>
      </c>
      <c r="K37" s="261"/>
      <c r="L37" s="261">
        <f>+J37+K37</f>
        <v>250</v>
      </c>
      <c r="M37" s="261"/>
      <c r="N37" s="261"/>
      <c r="O37" s="261"/>
      <c r="P37" s="261"/>
      <c r="Q37" s="261"/>
      <c r="R37" s="261"/>
      <c r="S37" s="261"/>
      <c r="T37" s="261"/>
      <c r="U37" s="261"/>
    </row>
    <row r="38" spans="1:21">
      <c r="A38" s="260" t="s">
        <v>52</v>
      </c>
      <c r="B38" s="1125" t="s">
        <v>51</v>
      </c>
      <c r="C38" s="1125"/>
      <c r="D38" s="261">
        <f t="shared" si="19"/>
        <v>0</v>
      </c>
      <c r="E38" s="344">
        <f t="shared" si="22"/>
        <v>0</v>
      </c>
      <c r="F38" s="344">
        <f t="shared" si="23"/>
        <v>0</v>
      </c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1"/>
      <c r="T38" s="261"/>
      <c r="U38" s="261"/>
    </row>
    <row r="39" spans="1:21" s="348" customFormat="1">
      <c r="A39" s="345" t="s">
        <v>53</v>
      </c>
      <c r="B39" s="1127" t="s">
        <v>449</v>
      </c>
      <c r="C39" s="1127"/>
      <c r="D39" s="346">
        <f>+D38+D37</f>
        <v>250</v>
      </c>
      <c r="E39" s="346">
        <f t="shared" ref="E39:U39" si="24">+E38+E37</f>
        <v>0</v>
      </c>
      <c r="F39" s="346">
        <f t="shared" si="24"/>
        <v>250</v>
      </c>
      <c r="G39" s="346">
        <f t="shared" si="24"/>
        <v>0</v>
      </c>
      <c r="H39" s="346">
        <f t="shared" si="24"/>
        <v>0</v>
      </c>
      <c r="I39" s="346">
        <f t="shared" si="24"/>
        <v>0</v>
      </c>
      <c r="J39" s="346">
        <f t="shared" si="24"/>
        <v>250</v>
      </c>
      <c r="K39" s="346">
        <f t="shared" si="24"/>
        <v>0</v>
      </c>
      <c r="L39" s="346">
        <f t="shared" si="24"/>
        <v>250</v>
      </c>
      <c r="M39" s="346">
        <f t="shared" si="24"/>
        <v>0</v>
      </c>
      <c r="N39" s="346">
        <f t="shared" si="24"/>
        <v>0</v>
      </c>
      <c r="O39" s="346">
        <f t="shared" si="24"/>
        <v>0</v>
      </c>
      <c r="P39" s="346">
        <f t="shared" si="24"/>
        <v>0</v>
      </c>
      <c r="Q39" s="346">
        <f t="shared" si="24"/>
        <v>0</v>
      </c>
      <c r="R39" s="346">
        <f t="shared" si="24"/>
        <v>0</v>
      </c>
      <c r="S39" s="346">
        <f t="shared" si="24"/>
        <v>0</v>
      </c>
      <c r="T39" s="346">
        <f t="shared" si="24"/>
        <v>0</v>
      </c>
      <c r="U39" s="346">
        <f t="shared" si="24"/>
        <v>0</v>
      </c>
    </row>
    <row r="40" spans="1:21">
      <c r="A40" s="260" t="s">
        <v>55</v>
      </c>
      <c r="B40" s="1125" t="s">
        <v>54</v>
      </c>
      <c r="C40" s="1125"/>
      <c r="D40" s="261">
        <f t="shared" si="19"/>
        <v>0</v>
      </c>
      <c r="E40" s="344">
        <f t="shared" ref="E40:E48" si="25">+H40+K40+N40+Q40+T40</f>
        <v>0</v>
      </c>
      <c r="F40" s="344">
        <f t="shared" ref="F40:F48" si="26">+I40+L40+O40+R40+U40</f>
        <v>0</v>
      </c>
      <c r="G40" s="261"/>
      <c r="H40" s="261"/>
      <c r="I40" s="261">
        <f>+G40+H40</f>
        <v>0</v>
      </c>
      <c r="J40" s="261"/>
      <c r="K40" s="261"/>
      <c r="L40" s="261">
        <f>+J40+K40</f>
        <v>0</v>
      </c>
      <c r="M40" s="261"/>
      <c r="N40" s="261"/>
      <c r="O40" s="261">
        <f>+M40+N40</f>
        <v>0</v>
      </c>
      <c r="P40" s="261"/>
      <c r="Q40" s="261"/>
      <c r="R40" s="261"/>
      <c r="S40" s="261"/>
      <c r="T40" s="261"/>
      <c r="U40" s="261">
        <f>+S40+T40</f>
        <v>0</v>
      </c>
    </row>
    <row r="41" spans="1:21">
      <c r="A41" s="260" t="s">
        <v>57</v>
      </c>
      <c r="B41" s="1125" t="s">
        <v>56</v>
      </c>
      <c r="C41" s="1125"/>
      <c r="D41" s="261">
        <f t="shared" si="19"/>
        <v>8400</v>
      </c>
      <c r="E41" s="344">
        <f t="shared" si="25"/>
        <v>0</v>
      </c>
      <c r="F41" s="344">
        <f t="shared" si="26"/>
        <v>8400</v>
      </c>
      <c r="G41" s="261"/>
      <c r="H41" s="261"/>
      <c r="I41" s="344">
        <f t="shared" ref="I41:I48" si="27">+G41+H41</f>
        <v>0</v>
      </c>
      <c r="J41" s="261"/>
      <c r="K41" s="261"/>
      <c r="L41" s="344">
        <f t="shared" ref="L41:L48" si="28">+J41+K41</f>
        <v>0</v>
      </c>
      <c r="M41" s="261"/>
      <c r="N41" s="261"/>
      <c r="O41" s="344">
        <f t="shared" ref="O41:O48" si="29">+M41+N41</f>
        <v>0</v>
      </c>
      <c r="P41" s="261"/>
      <c r="Q41" s="261"/>
      <c r="R41" s="261"/>
      <c r="S41" s="261">
        <v>8400</v>
      </c>
      <c r="T41" s="261"/>
      <c r="U41" s="344">
        <f t="shared" ref="U41:U48" si="30">+S41+T41</f>
        <v>8400</v>
      </c>
    </row>
    <row r="42" spans="1:21">
      <c r="A42" s="260" t="s">
        <v>58</v>
      </c>
      <c r="B42" s="1125" t="s">
        <v>450</v>
      </c>
      <c r="C42" s="1125"/>
      <c r="D42" s="261">
        <f t="shared" si="19"/>
        <v>20</v>
      </c>
      <c r="E42" s="344">
        <f t="shared" si="25"/>
        <v>0</v>
      </c>
      <c r="F42" s="344">
        <f t="shared" si="26"/>
        <v>20</v>
      </c>
      <c r="G42" s="261"/>
      <c r="H42" s="261"/>
      <c r="I42" s="344">
        <f t="shared" si="27"/>
        <v>0</v>
      </c>
      <c r="J42" s="261">
        <v>20</v>
      </c>
      <c r="K42" s="261"/>
      <c r="L42" s="344">
        <f t="shared" si="28"/>
        <v>20</v>
      </c>
      <c r="M42" s="261"/>
      <c r="N42" s="261"/>
      <c r="O42" s="344">
        <f t="shared" si="29"/>
        <v>0</v>
      </c>
      <c r="P42" s="261"/>
      <c r="Q42" s="261"/>
      <c r="R42" s="261"/>
      <c r="S42" s="261"/>
      <c r="T42" s="261"/>
      <c r="U42" s="344">
        <f t="shared" si="30"/>
        <v>0</v>
      </c>
    </row>
    <row r="43" spans="1:21">
      <c r="A43" s="260" t="s">
        <v>60</v>
      </c>
      <c r="B43" s="1125" t="s">
        <v>59</v>
      </c>
      <c r="C43" s="1125"/>
      <c r="D43" s="261">
        <f t="shared" si="19"/>
        <v>0</v>
      </c>
      <c r="E43" s="344">
        <f t="shared" si="25"/>
        <v>0</v>
      </c>
      <c r="F43" s="344">
        <f t="shared" si="26"/>
        <v>0</v>
      </c>
      <c r="G43" s="261"/>
      <c r="H43" s="261"/>
      <c r="I43" s="344">
        <f t="shared" si="27"/>
        <v>0</v>
      </c>
      <c r="J43" s="261"/>
      <c r="K43" s="261"/>
      <c r="L43" s="344">
        <f t="shared" si="28"/>
        <v>0</v>
      </c>
      <c r="M43" s="261"/>
      <c r="N43" s="261"/>
      <c r="O43" s="344">
        <f t="shared" si="29"/>
        <v>0</v>
      </c>
      <c r="P43" s="261"/>
      <c r="Q43" s="261"/>
      <c r="R43" s="261"/>
      <c r="S43" s="261"/>
      <c r="T43" s="261"/>
      <c r="U43" s="344">
        <f t="shared" si="30"/>
        <v>0</v>
      </c>
    </row>
    <row r="44" spans="1:21">
      <c r="A44" s="260" t="s">
        <v>61</v>
      </c>
      <c r="B44" s="1125" t="s">
        <v>167</v>
      </c>
      <c r="C44" s="1125"/>
      <c r="D44" s="261">
        <f t="shared" si="19"/>
        <v>0</v>
      </c>
      <c r="E44" s="344">
        <f t="shared" si="25"/>
        <v>0</v>
      </c>
      <c r="F44" s="344">
        <f t="shared" si="26"/>
        <v>0</v>
      </c>
      <c r="G44" s="261"/>
      <c r="H44" s="261"/>
      <c r="I44" s="344">
        <f t="shared" si="27"/>
        <v>0</v>
      </c>
      <c r="J44" s="261"/>
      <c r="K44" s="261"/>
      <c r="L44" s="344">
        <f t="shared" si="28"/>
        <v>0</v>
      </c>
      <c r="M44" s="261"/>
      <c r="N44" s="261"/>
      <c r="O44" s="344">
        <f t="shared" si="29"/>
        <v>0</v>
      </c>
      <c r="P44" s="261"/>
      <c r="Q44" s="261"/>
      <c r="R44" s="261"/>
      <c r="S44" s="261"/>
      <c r="T44" s="261"/>
      <c r="U44" s="344">
        <f t="shared" si="30"/>
        <v>0</v>
      </c>
    </row>
    <row r="45" spans="1:21" ht="25.5">
      <c r="A45" s="271" t="s">
        <v>61</v>
      </c>
      <c r="B45" s="272"/>
      <c r="C45" s="273" t="s">
        <v>62</v>
      </c>
      <c r="D45" s="261">
        <f t="shared" si="19"/>
        <v>0</v>
      </c>
      <c r="E45" s="344">
        <f t="shared" si="25"/>
        <v>0</v>
      </c>
      <c r="F45" s="344">
        <f t="shared" si="26"/>
        <v>0</v>
      </c>
      <c r="G45" s="261"/>
      <c r="H45" s="261"/>
      <c r="I45" s="344">
        <f t="shared" si="27"/>
        <v>0</v>
      </c>
      <c r="J45" s="261"/>
      <c r="K45" s="261"/>
      <c r="L45" s="344">
        <f t="shared" si="28"/>
        <v>0</v>
      </c>
      <c r="M45" s="261"/>
      <c r="N45" s="261"/>
      <c r="O45" s="344">
        <f t="shared" si="29"/>
        <v>0</v>
      </c>
      <c r="P45" s="261"/>
      <c r="Q45" s="261"/>
      <c r="R45" s="261"/>
      <c r="S45" s="261"/>
      <c r="T45" s="261"/>
      <c r="U45" s="344">
        <f t="shared" si="30"/>
        <v>0</v>
      </c>
    </row>
    <row r="46" spans="1:21" ht="25.5">
      <c r="A46" s="271" t="s">
        <v>61</v>
      </c>
      <c r="B46" s="272"/>
      <c r="C46" s="273" t="s">
        <v>169</v>
      </c>
      <c r="D46" s="261">
        <f t="shared" si="19"/>
        <v>0</v>
      </c>
      <c r="E46" s="344">
        <f t="shared" si="25"/>
        <v>0</v>
      </c>
      <c r="F46" s="344">
        <f t="shared" si="26"/>
        <v>0</v>
      </c>
      <c r="G46" s="261"/>
      <c r="H46" s="261"/>
      <c r="I46" s="344">
        <f t="shared" si="27"/>
        <v>0</v>
      </c>
      <c r="J46" s="261"/>
      <c r="K46" s="261"/>
      <c r="L46" s="344">
        <f t="shared" si="28"/>
        <v>0</v>
      </c>
      <c r="M46" s="261"/>
      <c r="N46" s="261"/>
      <c r="O46" s="344">
        <f t="shared" si="29"/>
        <v>0</v>
      </c>
      <c r="P46" s="261"/>
      <c r="Q46" s="261"/>
      <c r="R46" s="261"/>
      <c r="S46" s="261"/>
      <c r="T46" s="261"/>
      <c r="U46" s="344">
        <f t="shared" si="30"/>
        <v>0</v>
      </c>
    </row>
    <row r="47" spans="1:21">
      <c r="A47" s="260" t="s">
        <v>64</v>
      </c>
      <c r="B47" s="1125" t="s">
        <v>451</v>
      </c>
      <c r="C47" s="1125"/>
      <c r="D47" s="261">
        <f t="shared" si="19"/>
        <v>260</v>
      </c>
      <c r="E47" s="344">
        <f t="shared" si="25"/>
        <v>38</v>
      </c>
      <c r="F47" s="344">
        <f t="shared" si="26"/>
        <v>298</v>
      </c>
      <c r="G47" s="261">
        <v>210</v>
      </c>
      <c r="H47" s="261">
        <f>32</f>
        <v>32</v>
      </c>
      <c r="I47" s="344">
        <f t="shared" si="27"/>
        <v>242</v>
      </c>
      <c r="J47" s="261">
        <v>50</v>
      </c>
      <c r="K47" s="261"/>
      <c r="L47" s="344">
        <f t="shared" si="28"/>
        <v>50</v>
      </c>
      <c r="M47" s="261"/>
      <c r="N47" s="261">
        <v>6</v>
      </c>
      <c r="O47" s="344">
        <f t="shared" si="29"/>
        <v>6</v>
      </c>
      <c r="P47" s="261"/>
      <c r="Q47" s="261"/>
      <c r="R47" s="261"/>
      <c r="S47" s="261"/>
      <c r="T47" s="261"/>
      <c r="U47" s="344">
        <f t="shared" si="30"/>
        <v>0</v>
      </c>
    </row>
    <row r="48" spans="1:21">
      <c r="A48" s="260" t="s">
        <v>66</v>
      </c>
      <c r="B48" s="1125" t="s">
        <v>452</v>
      </c>
      <c r="C48" s="1125"/>
      <c r="D48" s="261">
        <f t="shared" si="19"/>
        <v>725</v>
      </c>
      <c r="E48" s="344">
        <f t="shared" si="25"/>
        <v>0</v>
      </c>
      <c r="F48" s="344">
        <f t="shared" si="26"/>
        <v>725</v>
      </c>
      <c r="G48" s="261">
        <v>680</v>
      </c>
      <c r="H48" s="261"/>
      <c r="I48" s="344">
        <f t="shared" si="27"/>
        <v>680</v>
      </c>
      <c r="J48" s="261"/>
      <c r="K48" s="261"/>
      <c r="L48" s="344">
        <f t="shared" si="28"/>
        <v>0</v>
      </c>
      <c r="M48" s="261">
        <v>45</v>
      </c>
      <c r="N48" s="261"/>
      <c r="O48" s="344">
        <f t="shared" si="29"/>
        <v>45</v>
      </c>
      <c r="P48" s="261"/>
      <c r="Q48" s="261"/>
      <c r="R48" s="261"/>
      <c r="S48" s="261"/>
      <c r="T48" s="261"/>
      <c r="U48" s="344">
        <f t="shared" si="30"/>
        <v>0</v>
      </c>
    </row>
    <row r="49" spans="1:21" s="348" customFormat="1">
      <c r="A49" s="345" t="s">
        <v>67</v>
      </c>
      <c r="B49" s="1127" t="s">
        <v>453</v>
      </c>
      <c r="C49" s="1127"/>
      <c r="D49" s="346">
        <f>SUM(D40:D48)</f>
        <v>9405</v>
      </c>
      <c r="E49" s="346">
        <f t="shared" ref="E49:U49" si="31">SUM(E40:E48)</f>
        <v>38</v>
      </c>
      <c r="F49" s="346">
        <f t="shared" si="31"/>
        <v>9443</v>
      </c>
      <c r="G49" s="346">
        <f t="shared" si="31"/>
        <v>890</v>
      </c>
      <c r="H49" s="346">
        <f t="shared" si="31"/>
        <v>32</v>
      </c>
      <c r="I49" s="346">
        <f t="shared" si="31"/>
        <v>922</v>
      </c>
      <c r="J49" s="346">
        <f t="shared" si="31"/>
        <v>70</v>
      </c>
      <c r="K49" s="346">
        <f t="shared" si="31"/>
        <v>0</v>
      </c>
      <c r="L49" s="346">
        <f t="shared" si="31"/>
        <v>70</v>
      </c>
      <c r="M49" s="346">
        <f t="shared" si="31"/>
        <v>45</v>
      </c>
      <c r="N49" s="346">
        <f t="shared" si="31"/>
        <v>6</v>
      </c>
      <c r="O49" s="346">
        <f t="shared" si="31"/>
        <v>51</v>
      </c>
      <c r="P49" s="346">
        <f t="shared" si="31"/>
        <v>0</v>
      </c>
      <c r="Q49" s="346">
        <f t="shared" si="31"/>
        <v>0</v>
      </c>
      <c r="R49" s="346">
        <f t="shared" si="31"/>
        <v>0</v>
      </c>
      <c r="S49" s="346">
        <f t="shared" si="31"/>
        <v>8400</v>
      </c>
      <c r="T49" s="346">
        <f t="shared" si="31"/>
        <v>0</v>
      </c>
      <c r="U49" s="346">
        <f t="shared" si="31"/>
        <v>8400</v>
      </c>
    </row>
    <row r="50" spans="1:21">
      <c r="A50" s="260" t="s">
        <v>69</v>
      </c>
      <c r="B50" s="1125" t="s">
        <v>68</v>
      </c>
      <c r="C50" s="1125"/>
      <c r="D50" s="261">
        <f>G50</f>
        <v>120</v>
      </c>
      <c r="E50" s="344">
        <f t="shared" ref="E50:F50" si="32">H50</f>
        <v>0</v>
      </c>
      <c r="F50" s="344">
        <f t="shared" si="32"/>
        <v>120</v>
      </c>
      <c r="G50" s="261">
        <v>120</v>
      </c>
      <c r="H50" s="261"/>
      <c r="I50" s="261">
        <f>+G50+H50</f>
        <v>120</v>
      </c>
      <c r="J50" s="261"/>
      <c r="K50" s="261"/>
      <c r="L50" s="261"/>
      <c r="M50" s="261"/>
      <c r="N50" s="261"/>
      <c r="O50" s="261"/>
      <c r="P50" s="261"/>
      <c r="Q50" s="261"/>
      <c r="R50" s="261"/>
      <c r="S50" s="261"/>
      <c r="T50" s="261"/>
      <c r="U50" s="261"/>
    </row>
    <row r="51" spans="1:21">
      <c r="A51" s="260" t="s">
        <v>71</v>
      </c>
      <c r="B51" s="1125" t="s">
        <v>70</v>
      </c>
      <c r="C51" s="1125"/>
      <c r="D51" s="261"/>
      <c r="E51" s="344"/>
      <c r="F51" s="344"/>
      <c r="G51" s="261"/>
      <c r="H51" s="261"/>
      <c r="I51" s="344">
        <f>+G51+H51</f>
        <v>0</v>
      </c>
      <c r="J51" s="261"/>
      <c r="K51" s="261"/>
      <c r="L51" s="261"/>
      <c r="M51" s="261"/>
      <c r="N51" s="261"/>
      <c r="O51" s="261"/>
      <c r="P51" s="261"/>
      <c r="Q51" s="261"/>
      <c r="R51" s="261"/>
      <c r="S51" s="261"/>
      <c r="T51" s="261"/>
      <c r="U51" s="261"/>
    </row>
    <row r="52" spans="1:21" s="347" customFormat="1">
      <c r="A52" s="345" t="s">
        <v>72</v>
      </c>
      <c r="B52" s="1127" t="s">
        <v>156</v>
      </c>
      <c r="C52" s="1127"/>
      <c r="D52" s="346">
        <f>+D51+D50</f>
        <v>120</v>
      </c>
      <c r="E52" s="346">
        <f t="shared" ref="E52:U52" si="33">+E51+E50</f>
        <v>0</v>
      </c>
      <c r="F52" s="346">
        <f t="shared" si="33"/>
        <v>120</v>
      </c>
      <c r="G52" s="346">
        <f t="shared" si="33"/>
        <v>120</v>
      </c>
      <c r="H52" s="346">
        <f t="shared" si="33"/>
        <v>0</v>
      </c>
      <c r="I52" s="346">
        <f t="shared" si="33"/>
        <v>120</v>
      </c>
      <c r="J52" s="346">
        <f t="shared" si="33"/>
        <v>0</v>
      </c>
      <c r="K52" s="346">
        <f t="shared" si="33"/>
        <v>0</v>
      </c>
      <c r="L52" s="346">
        <f t="shared" si="33"/>
        <v>0</v>
      </c>
      <c r="M52" s="346">
        <f t="shared" si="33"/>
        <v>0</v>
      </c>
      <c r="N52" s="346">
        <f t="shared" si="33"/>
        <v>0</v>
      </c>
      <c r="O52" s="346">
        <f t="shared" si="33"/>
        <v>0</v>
      </c>
      <c r="P52" s="346">
        <f t="shared" si="33"/>
        <v>0</v>
      </c>
      <c r="Q52" s="346">
        <f t="shared" si="33"/>
        <v>0</v>
      </c>
      <c r="R52" s="346">
        <f t="shared" si="33"/>
        <v>0</v>
      </c>
      <c r="S52" s="346">
        <f t="shared" si="33"/>
        <v>0</v>
      </c>
      <c r="T52" s="346">
        <f t="shared" si="33"/>
        <v>0</v>
      </c>
      <c r="U52" s="346">
        <f t="shared" si="33"/>
        <v>0</v>
      </c>
    </row>
    <row r="53" spans="1:21">
      <c r="A53" s="260" t="s">
        <v>74</v>
      </c>
      <c r="B53" s="1125" t="s">
        <v>73</v>
      </c>
      <c r="C53" s="1125"/>
      <c r="D53" s="261">
        <f t="shared" si="19"/>
        <v>2960</v>
      </c>
      <c r="E53" s="344">
        <f t="shared" ref="E53:E57" si="34">+H53+K53+N53+Q53+T53</f>
        <v>0</v>
      </c>
      <c r="F53" s="344">
        <f t="shared" ref="F53:F57" si="35">+I53+L53+O53+R53+U53</f>
        <v>2960</v>
      </c>
      <c r="G53" s="261">
        <v>600</v>
      </c>
      <c r="H53" s="261"/>
      <c r="I53" s="261">
        <f>+G53+H53</f>
        <v>600</v>
      </c>
      <c r="J53" s="261">
        <v>80</v>
      </c>
      <c r="K53" s="261"/>
      <c r="L53" s="261">
        <f>+J53+K53</f>
        <v>80</v>
      </c>
      <c r="M53" s="261">
        <v>12</v>
      </c>
      <c r="N53" s="261"/>
      <c r="O53" s="261">
        <f>+M53+N53</f>
        <v>12</v>
      </c>
      <c r="P53" s="261"/>
      <c r="Q53" s="261"/>
      <c r="R53" s="261"/>
      <c r="S53" s="261">
        <v>2268</v>
      </c>
      <c r="T53" s="261"/>
      <c r="U53" s="261">
        <f>+S53+T53</f>
        <v>2268</v>
      </c>
    </row>
    <row r="54" spans="1:21">
      <c r="A54" s="260" t="s">
        <v>76</v>
      </c>
      <c r="B54" s="1125" t="s">
        <v>454</v>
      </c>
      <c r="C54" s="1125"/>
      <c r="D54" s="261">
        <f t="shared" si="19"/>
        <v>0</v>
      </c>
      <c r="E54" s="344">
        <f t="shared" si="34"/>
        <v>0</v>
      </c>
      <c r="F54" s="344">
        <f t="shared" si="35"/>
        <v>0</v>
      </c>
      <c r="G54" s="261"/>
      <c r="H54" s="261"/>
      <c r="I54" s="344">
        <f t="shared" ref="I54:I57" si="36">+G54+H54</f>
        <v>0</v>
      </c>
      <c r="J54" s="261"/>
      <c r="K54" s="261"/>
      <c r="L54" s="344">
        <f t="shared" ref="L54:L57" si="37">+J54+K54</f>
        <v>0</v>
      </c>
      <c r="M54" s="261"/>
      <c r="N54" s="261"/>
      <c r="O54" s="344">
        <f t="shared" ref="O54:O57" si="38">+M54+N54</f>
        <v>0</v>
      </c>
      <c r="P54" s="261"/>
      <c r="Q54" s="261"/>
      <c r="R54" s="261"/>
      <c r="S54" s="261"/>
      <c r="T54" s="261"/>
      <c r="U54" s="344">
        <f t="shared" ref="U54:U57" si="39">+S54+T54</f>
        <v>0</v>
      </c>
    </row>
    <row r="55" spans="1:21">
      <c r="A55" s="260" t="s">
        <v>77</v>
      </c>
      <c r="B55" s="1125" t="s">
        <v>455</v>
      </c>
      <c r="C55" s="1125"/>
      <c r="D55" s="261">
        <f t="shared" si="19"/>
        <v>0</v>
      </c>
      <c r="E55" s="344">
        <f t="shared" si="34"/>
        <v>0</v>
      </c>
      <c r="F55" s="344">
        <f t="shared" si="35"/>
        <v>0</v>
      </c>
      <c r="G55" s="261"/>
      <c r="H55" s="261"/>
      <c r="I55" s="344">
        <f t="shared" si="36"/>
        <v>0</v>
      </c>
      <c r="J55" s="261"/>
      <c r="K55" s="261"/>
      <c r="L55" s="344">
        <f t="shared" si="37"/>
        <v>0</v>
      </c>
      <c r="M55" s="261"/>
      <c r="N55" s="261"/>
      <c r="O55" s="344">
        <f t="shared" si="38"/>
        <v>0</v>
      </c>
      <c r="P55" s="261"/>
      <c r="Q55" s="261"/>
      <c r="R55" s="261"/>
      <c r="S55" s="261"/>
      <c r="T55" s="261"/>
      <c r="U55" s="344">
        <f t="shared" si="39"/>
        <v>0</v>
      </c>
    </row>
    <row r="56" spans="1:21">
      <c r="A56" s="260" t="s">
        <v>78</v>
      </c>
      <c r="B56" s="1125" t="s">
        <v>456</v>
      </c>
      <c r="C56" s="1125"/>
      <c r="D56" s="261">
        <f t="shared" si="19"/>
        <v>0</v>
      </c>
      <c r="E56" s="344">
        <f t="shared" si="34"/>
        <v>0</v>
      </c>
      <c r="F56" s="344">
        <f t="shared" si="35"/>
        <v>0</v>
      </c>
      <c r="G56" s="261"/>
      <c r="H56" s="261"/>
      <c r="I56" s="344">
        <f t="shared" si="36"/>
        <v>0</v>
      </c>
      <c r="J56" s="261"/>
      <c r="K56" s="261"/>
      <c r="L56" s="344">
        <f t="shared" si="37"/>
        <v>0</v>
      </c>
      <c r="M56" s="261"/>
      <c r="N56" s="261"/>
      <c r="O56" s="344">
        <f t="shared" si="38"/>
        <v>0</v>
      </c>
      <c r="P56" s="261"/>
      <c r="Q56" s="261"/>
      <c r="R56" s="261"/>
      <c r="S56" s="261"/>
      <c r="T56" s="261"/>
      <c r="U56" s="344">
        <f t="shared" si="39"/>
        <v>0</v>
      </c>
    </row>
    <row r="57" spans="1:21">
      <c r="A57" s="260" t="s">
        <v>80</v>
      </c>
      <c r="B57" s="1125" t="s">
        <v>79</v>
      </c>
      <c r="C57" s="1125"/>
      <c r="D57" s="261">
        <f t="shared" si="19"/>
        <v>0</v>
      </c>
      <c r="E57" s="344">
        <f t="shared" si="34"/>
        <v>0</v>
      </c>
      <c r="F57" s="344">
        <f t="shared" si="35"/>
        <v>0</v>
      </c>
      <c r="G57" s="261"/>
      <c r="H57" s="261"/>
      <c r="I57" s="344">
        <f t="shared" si="36"/>
        <v>0</v>
      </c>
      <c r="J57" s="261"/>
      <c r="K57" s="261"/>
      <c r="L57" s="344">
        <f t="shared" si="37"/>
        <v>0</v>
      </c>
      <c r="M57" s="261"/>
      <c r="N57" s="261"/>
      <c r="O57" s="344">
        <f t="shared" si="38"/>
        <v>0</v>
      </c>
      <c r="P57" s="261"/>
      <c r="Q57" s="261"/>
      <c r="R57" s="261"/>
      <c r="S57" s="261"/>
      <c r="T57" s="261"/>
      <c r="U57" s="344">
        <f t="shared" si="39"/>
        <v>0</v>
      </c>
    </row>
    <row r="58" spans="1:21" s="347" customFormat="1">
      <c r="A58" s="345" t="s">
        <v>81</v>
      </c>
      <c r="B58" s="1127" t="s">
        <v>153</v>
      </c>
      <c r="C58" s="1127"/>
      <c r="D58" s="346">
        <f>SUM(D53:D57)</f>
        <v>2960</v>
      </c>
      <c r="E58" s="346">
        <f t="shared" ref="E58:U58" si="40">SUM(E53:E57)</f>
        <v>0</v>
      </c>
      <c r="F58" s="346">
        <f t="shared" si="40"/>
        <v>2960</v>
      </c>
      <c r="G58" s="346">
        <f t="shared" si="40"/>
        <v>600</v>
      </c>
      <c r="H58" s="346">
        <f t="shared" si="40"/>
        <v>0</v>
      </c>
      <c r="I58" s="346">
        <f t="shared" si="40"/>
        <v>600</v>
      </c>
      <c r="J58" s="346">
        <f t="shared" si="40"/>
        <v>80</v>
      </c>
      <c r="K58" s="346">
        <f t="shared" si="40"/>
        <v>0</v>
      </c>
      <c r="L58" s="346">
        <f t="shared" si="40"/>
        <v>80</v>
      </c>
      <c r="M58" s="346">
        <f t="shared" si="40"/>
        <v>12</v>
      </c>
      <c r="N58" s="346">
        <f t="shared" si="40"/>
        <v>0</v>
      </c>
      <c r="O58" s="346">
        <f t="shared" si="40"/>
        <v>12</v>
      </c>
      <c r="P58" s="346">
        <f t="shared" si="40"/>
        <v>0</v>
      </c>
      <c r="Q58" s="346">
        <f t="shared" si="40"/>
        <v>0</v>
      </c>
      <c r="R58" s="346">
        <f t="shared" si="40"/>
        <v>0</v>
      </c>
      <c r="S58" s="346">
        <f t="shared" si="40"/>
        <v>2268</v>
      </c>
      <c r="T58" s="346">
        <f t="shared" si="40"/>
        <v>0</v>
      </c>
      <c r="U58" s="346">
        <f t="shared" si="40"/>
        <v>2268</v>
      </c>
    </row>
    <row r="59" spans="1:21">
      <c r="A59" s="263" t="s">
        <v>82</v>
      </c>
      <c r="B59" s="1127" t="s">
        <v>346</v>
      </c>
      <c r="C59" s="1127"/>
      <c r="D59" s="264">
        <f>+D58+D52+D49+D39+D36</f>
        <v>14665</v>
      </c>
      <c r="E59" s="264">
        <f t="shared" ref="E59:U59" si="41">+E58+E52+E49+E39+E36</f>
        <v>28</v>
      </c>
      <c r="F59" s="264">
        <f t="shared" si="41"/>
        <v>14693</v>
      </c>
      <c r="G59" s="264">
        <f t="shared" si="41"/>
        <v>3540</v>
      </c>
      <c r="H59" s="264">
        <f t="shared" si="41"/>
        <v>22</v>
      </c>
      <c r="I59" s="264">
        <f t="shared" si="41"/>
        <v>3562</v>
      </c>
      <c r="J59" s="264">
        <f t="shared" si="41"/>
        <v>400</v>
      </c>
      <c r="K59" s="264">
        <f t="shared" si="41"/>
        <v>0</v>
      </c>
      <c r="L59" s="264">
        <f t="shared" si="41"/>
        <v>400</v>
      </c>
      <c r="M59" s="264">
        <f t="shared" si="41"/>
        <v>57</v>
      </c>
      <c r="N59" s="264">
        <f t="shared" si="41"/>
        <v>6</v>
      </c>
      <c r="O59" s="264">
        <f t="shared" si="41"/>
        <v>63</v>
      </c>
      <c r="P59" s="264">
        <f t="shared" si="41"/>
        <v>0</v>
      </c>
      <c r="Q59" s="264">
        <f t="shared" si="41"/>
        <v>0</v>
      </c>
      <c r="R59" s="264">
        <f t="shared" si="41"/>
        <v>0</v>
      </c>
      <c r="S59" s="264">
        <f t="shared" si="41"/>
        <v>10668</v>
      </c>
      <c r="T59" s="264">
        <f t="shared" si="41"/>
        <v>0</v>
      </c>
      <c r="U59" s="264">
        <f t="shared" si="41"/>
        <v>10668</v>
      </c>
    </row>
    <row r="60" spans="1:21">
      <c r="A60" s="266"/>
      <c r="B60" s="1130"/>
      <c r="C60" s="1130"/>
      <c r="D60" s="268"/>
      <c r="E60" s="268"/>
      <c r="F60" s="269"/>
      <c r="G60" s="270"/>
      <c r="H60" s="268"/>
      <c r="I60" s="269"/>
      <c r="J60" s="270"/>
      <c r="K60" s="268"/>
      <c r="L60" s="269"/>
      <c r="M60" s="270"/>
      <c r="N60" s="268"/>
      <c r="O60" s="269"/>
      <c r="P60" s="270"/>
      <c r="Q60" s="268"/>
      <c r="R60" s="269"/>
      <c r="S60" s="270"/>
      <c r="T60" s="268"/>
      <c r="U60" s="269"/>
    </row>
    <row r="61" spans="1:21">
      <c r="A61" s="260" t="s">
        <v>97</v>
      </c>
      <c r="B61" s="1025" t="s">
        <v>766</v>
      </c>
      <c r="C61" s="1025"/>
      <c r="D61" s="344">
        <f>+G61+J61+M61+P61+S61</f>
        <v>0</v>
      </c>
      <c r="E61" s="344">
        <f t="shared" ref="E61:F61" si="42">+H61+K61+N61+Q61+T61</f>
        <v>58</v>
      </c>
      <c r="F61" s="344">
        <f t="shared" si="42"/>
        <v>58</v>
      </c>
      <c r="G61" s="344"/>
      <c r="H61" s="344">
        <v>58</v>
      </c>
      <c r="I61" s="344">
        <f>+G61+H61</f>
        <v>58</v>
      </c>
      <c r="J61" s="344"/>
      <c r="K61" s="344"/>
      <c r="L61" s="344"/>
      <c r="M61" s="344"/>
      <c r="N61" s="344"/>
      <c r="O61" s="344"/>
      <c r="P61" s="344"/>
      <c r="Q61" s="344"/>
      <c r="R61" s="344"/>
      <c r="S61" s="344"/>
      <c r="T61" s="344"/>
      <c r="U61" s="344"/>
    </row>
    <row r="62" spans="1:21" ht="15" customHeight="1">
      <c r="A62" s="260" t="s">
        <v>102</v>
      </c>
      <c r="B62" s="1025" t="s">
        <v>767</v>
      </c>
      <c r="C62" s="1025"/>
      <c r="D62" s="344">
        <f>+G62+J62+M62+P62+S62</f>
        <v>0</v>
      </c>
      <c r="E62" s="344">
        <f t="shared" ref="E62:F62" si="43">+H62+K62+N62+Q62+T62</f>
        <v>35</v>
      </c>
      <c r="F62" s="344">
        <f t="shared" si="43"/>
        <v>35</v>
      </c>
      <c r="G62" s="344"/>
      <c r="H62" s="344">
        <v>35</v>
      </c>
      <c r="I62" s="344">
        <f>+G62+H62</f>
        <v>35</v>
      </c>
      <c r="J62" s="344"/>
      <c r="K62" s="344"/>
      <c r="L62" s="344"/>
      <c r="M62" s="344"/>
      <c r="N62" s="344"/>
      <c r="O62" s="344"/>
      <c r="P62" s="344"/>
      <c r="Q62" s="344"/>
      <c r="R62" s="344"/>
      <c r="S62" s="344"/>
      <c r="T62" s="344"/>
      <c r="U62" s="344"/>
    </row>
    <row r="63" spans="1:21">
      <c r="A63" s="260" t="s">
        <v>106</v>
      </c>
      <c r="B63" s="1125" t="s">
        <v>165</v>
      </c>
      <c r="C63" s="1125"/>
      <c r="D63" s="344">
        <f t="shared" ref="D63:D64" si="44">+G63+J63+M63+P63+S63</f>
        <v>11181</v>
      </c>
      <c r="E63" s="344">
        <f t="shared" ref="E63:E64" si="45">+H63+K63+N63+Q63+T63</f>
        <v>0</v>
      </c>
      <c r="F63" s="344">
        <f t="shared" ref="F63:F64" si="46">+I63+L63+O63+R63+U63</f>
        <v>11181</v>
      </c>
      <c r="G63" s="261"/>
      <c r="H63" s="261"/>
      <c r="I63" s="261"/>
      <c r="J63" s="261">
        <v>11181</v>
      </c>
      <c r="K63" s="261"/>
      <c r="L63" s="261">
        <f>+J63+K63</f>
        <v>11181</v>
      </c>
      <c r="M63" s="261"/>
      <c r="N63" s="261"/>
      <c r="O63" s="261"/>
      <c r="P63" s="261"/>
      <c r="Q63" s="261"/>
      <c r="R63" s="261"/>
      <c r="S63" s="261"/>
      <c r="T63" s="261"/>
      <c r="U63" s="261"/>
    </row>
    <row r="64" spans="1:21" ht="25.5" customHeight="1">
      <c r="A64" s="282" t="s">
        <v>106</v>
      </c>
      <c r="B64" s="272"/>
      <c r="C64" s="283" t="s">
        <v>105</v>
      </c>
      <c r="D64" s="344">
        <f t="shared" si="44"/>
        <v>11181</v>
      </c>
      <c r="E64" s="344">
        <f t="shared" si="45"/>
        <v>0</v>
      </c>
      <c r="F64" s="344">
        <f t="shared" si="46"/>
        <v>11181</v>
      </c>
      <c r="G64" s="261"/>
      <c r="H64" s="261"/>
      <c r="I64" s="261"/>
      <c r="J64" s="261">
        <v>11181</v>
      </c>
      <c r="K64" s="261"/>
      <c r="L64" s="344">
        <f>+J64+K64</f>
        <v>11181</v>
      </c>
      <c r="M64" s="261"/>
      <c r="N64" s="261"/>
      <c r="O64" s="261"/>
      <c r="P64" s="261"/>
      <c r="Q64" s="261"/>
      <c r="R64" s="261"/>
      <c r="S64" s="261"/>
      <c r="T64" s="261"/>
      <c r="U64" s="261"/>
    </row>
    <row r="65" spans="1:21">
      <c r="A65" s="263" t="s">
        <v>109</v>
      </c>
      <c r="B65" s="1127" t="s">
        <v>164</v>
      </c>
      <c r="C65" s="1127"/>
      <c r="D65" s="264">
        <f>+D63+D62+D61</f>
        <v>11181</v>
      </c>
      <c r="E65" s="346">
        <f t="shared" ref="E65:U65" si="47">+E63+E62+E61</f>
        <v>93</v>
      </c>
      <c r="F65" s="346">
        <f t="shared" si="47"/>
        <v>11274</v>
      </c>
      <c r="G65" s="346">
        <f t="shared" si="47"/>
        <v>0</v>
      </c>
      <c r="H65" s="346">
        <f t="shared" si="47"/>
        <v>93</v>
      </c>
      <c r="I65" s="346">
        <f t="shared" si="47"/>
        <v>93</v>
      </c>
      <c r="J65" s="346">
        <f t="shared" si="47"/>
        <v>11181</v>
      </c>
      <c r="K65" s="346">
        <f t="shared" si="47"/>
        <v>0</v>
      </c>
      <c r="L65" s="346">
        <f t="shared" si="47"/>
        <v>11181</v>
      </c>
      <c r="M65" s="346">
        <f t="shared" si="47"/>
        <v>0</v>
      </c>
      <c r="N65" s="346">
        <f t="shared" si="47"/>
        <v>0</v>
      </c>
      <c r="O65" s="346">
        <f t="shared" si="47"/>
        <v>0</v>
      </c>
      <c r="P65" s="346">
        <f t="shared" si="47"/>
        <v>0</v>
      </c>
      <c r="Q65" s="346">
        <f t="shared" si="47"/>
        <v>0</v>
      </c>
      <c r="R65" s="346">
        <f t="shared" si="47"/>
        <v>0</v>
      </c>
      <c r="S65" s="346">
        <f t="shared" si="47"/>
        <v>0</v>
      </c>
      <c r="T65" s="346">
        <f t="shared" si="47"/>
        <v>0</v>
      </c>
      <c r="U65" s="346">
        <f t="shared" si="47"/>
        <v>0</v>
      </c>
    </row>
    <row r="66" spans="1:21" ht="8.25" customHeight="1">
      <c r="A66" s="284"/>
      <c r="B66" s="285"/>
      <c r="C66" s="285"/>
      <c r="D66" s="286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</row>
    <row r="67" spans="1:21" ht="11.25" customHeight="1">
      <c r="A67" s="287"/>
      <c r="B67" s="288"/>
      <c r="C67" s="288"/>
      <c r="D67" s="281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</row>
    <row r="68" spans="1:21">
      <c r="A68" s="260" t="s">
        <v>111</v>
      </c>
      <c r="B68" s="1125" t="s">
        <v>110</v>
      </c>
      <c r="C68" s="1125"/>
      <c r="D68" s="261">
        <f>+G68+J68+M68+P68+S68</f>
        <v>0</v>
      </c>
      <c r="E68" s="344">
        <f t="shared" ref="E68:F75" si="48">+H68+K68+N68+Q68+T68</f>
        <v>0</v>
      </c>
      <c r="F68" s="344">
        <f t="shared" si="48"/>
        <v>0</v>
      </c>
      <c r="G68" s="261"/>
      <c r="H68" s="261"/>
      <c r="I68" s="261">
        <f>+G68+H68</f>
        <v>0</v>
      </c>
      <c r="J68" s="261"/>
      <c r="K68" s="261"/>
      <c r="L68" s="261"/>
      <c r="M68" s="261"/>
      <c r="N68" s="261"/>
      <c r="O68" s="261"/>
      <c r="P68" s="261"/>
      <c r="Q68" s="261"/>
      <c r="R68" s="261"/>
      <c r="S68" s="261"/>
      <c r="T68" s="261"/>
      <c r="U68" s="261"/>
    </row>
    <row r="69" spans="1:21">
      <c r="A69" s="260" t="s">
        <v>112</v>
      </c>
      <c r="B69" s="1125" t="s">
        <v>457</v>
      </c>
      <c r="C69" s="1125"/>
      <c r="D69" s="261">
        <f t="shared" ref="D69:D75" si="49">+G69+J69+M69+P69+S69</f>
        <v>0</v>
      </c>
      <c r="E69" s="344">
        <f t="shared" si="48"/>
        <v>0</v>
      </c>
      <c r="F69" s="344">
        <f t="shared" si="48"/>
        <v>0</v>
      </c>
      <c r="G69" s="261"/>
      <c r="H69" s="261"/>
      <c r="I69" s="344">
        <f t="shared" ref="I69:I75" si="50">+G69+H69</f>
        <v>0</v>
      </c>
      <c r="J69" s="261"/>
      <c r="K69" s="261"/>
      <c r="L69" s="261"/>
      <c r="M69" s="261"/>
      <c r="N69" s="261"/>
      <c r="O69" s="261"/>
      <c r="P69" s="261"/>
      <c r="Q69" s="261"/>
      <c r="R69" s="261"/>
      <c r="S69" s="261"/>
      <c r="T69" s="261"/>
      <c r="U69" s="261"/>
    </row>
    <row r="70" spans="1:21" ht="25.5">
      <c r="A70" s="271" t="s">
        <v>112</v>
      </c>
      <c r="B70" s="272"/>
      <c r="C70" s="283" t="s">
        <v>113</v>
      </c>
      <c r="D70" s="261">
        <f t="shared" si="49"/>
        <v>0</v>
      </c>
      <c r="E70" s="344">
        <f t="shared" si="48"/>
        <v>0</v>
      </c>
      <c r="F70" s="344">
        <f t="shared" si="48"/>
        <v>0</v>
      </c>
      <c r="G70" s="261"/>
      <c r="H70" s="261"/>
      <c r="I70" s="344">
        <f t="shared" si="50"/>
        <v>0</v>
      </c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</row>
    <row r="71" spans="1:21">
      <c r="A71" s="260" t="s">
        <v>115</v>
      </c>
      <c r="B71" s="1125" t="s">
        <v>114</v>
      </c>
      <c r="C71" s="1125"/>
      <c r="D71" s="261">
        <f t="shared" si="49"/>
        <v>200</v>
      </c>
      <c r="E71" s="344">
        <f t="shared" si="48"/>
        <v>0</v>
      </c>
      <c r="F71" s="344">
        <f t="shared" si="48"/>
        <v>200</v>
      </c>
      <c r="G71" s="261">
        <v>200</v>
      </c>
      <c r="H71" s="261"/>
      <c r="I71" s="344">
        <f t="shared" si="50"/>
        <v>200</v>
      </c>
      <c r="J71" s="261"/>
      <c r="K71" s="261"/>
      <c r="L71" s="261"/>
      <c r="M71" s="261"/>
      <c r="N71" s="261"/>
      <c r="O71" s="261"/>
      <c r="P71" s="261"/>
      <c r="Q71" s="261"/>
      <c r="R71" s="261"/>
      <c r="S71" s="261"/>
      <c r="T71" s="261"/>
      <c r="U71" s="261"/>
    </row>
    <row r="72" spans="1:21">
      <c r="A72" s="260" t="s">
        <v>117</v>
      </c>
      <c r="B72" s="1125" t="s">
        <v>116</v>
      </c>
      <c r="C72" s="1125"/>
      <c r="D72" s="261">
        <f t="shared" si="49"/>
        <v>400</v>
      </c>
      <c r="E72" s="344">
        <f t="shared" si="48"/>
        <v>0</v>
      </c>
      <c r="F72" s="344">
        <f t="shared" si="48"/>
        <v>400</v>
      </c>
      <c r="G72" s="261">
        <v>400</v>
      </c>
      <c r="H72" s="261"/>
      <c r="I72" s="344">
        <f t="shared" si="50"/>
        <v>400</v>
      </c>
      <c r="J72" s="261"/>
      <c r="K72" s="261"/>
      <c r="L72" s="261"/>
      <c r="M72" s="261"/>
      <c r="N72" s="261"/>
      <c r="O72" s="261"/>
      <c r="P72" s="261"/>
      <c r="Q72" s="261"/>
      <c r="R72" s="261"/>
      <c r="S72" s="261"/>
      <c r="T72" s="261"/>
      <c r="U72" s="261"/>
    </row>
    <row r="73" spans="1:21">
      <c r="A73" s="260" t="s">
        <v>119</v>
      </c>
      <c r="B73" s="1125" t="s">
        <v>118</v>
      </c>
      <c r="C73" s="1125"/>
      <c r="D73" s="261">
        <f t="shared" si="49"/>
        <v>0</v>
      </c>
      <c r="E73" s="344">
        <f t="shared" si="48"/>
        <v>0</v>
      </c>
      <c r="F73" s="344">
        <f t="shared" si="48"/>
        <v>0</v>
      </c>
      <c r="G73" s="261"/>
      <c r="H73" s="261"/>
      <c r="I73" s="344">
        <f t="shared" si="50"/>
        <v>0</v>
      </c>
      <c r="J73" s="261"/>
      <c r="K73" s="261"/>
      <c r="L73" s="261"/>
      <c r="M73" s="261"/>
      <c r="N73" s="261"/>
      <c r="O73" s="261"/>
      <c r="P73" s="261"/>
      <c r="Q73" s="261"/>
      <c r="R73" s="261"/>
      <c r="S73" s="261"/>
      <c r="T73" s="261"/>
      <c r="U73" s="261"/>
    </row>
    <row r="74" spans="1:21">
      <c r="A74" s="260" t="s">
        <v>121</v>
      </c>
      <c r="B74" s="1125" t="s">
        <v>120</v>
      </c>
      <c r="C74" s="1125"/>
      <c r="D74" s="261">
        <f t="shared" si="49"/>
        <v>0</v>
      </c>
      <c r="E74" s="344">
        <f t="shared" si="48"/>
        <v>0</v>
      </c>
      <c r="F74" s="344">
        <f t="shared" si="48"/>
        <v>0</v>
      </c>
      <c r="G74" s="261"/>
      <c r="H74" s="261"/>
      <c r="I74" s="344">
        <f t="shared" si="50"/>
        <v>0</v>
      </c>
      <c r="J74" s="261"/>
      <c r="K74" s="261"/>
      <c r="L74" s="261"/>
      <c r="M74" s="261"/>
      <c r="N74" s="261"/>
      <c r="O74" s="261"/>
      <c r="P74" s="261"/>
      <c r="Q74" s="261"/>
      <c r="R74" s="261"/>
      <c r="S74" s="261"/>
      <c r="T74" s="261"/>
      <c r="U74" s="261"/>
    </row>
    <row r="75" spans="1:21">
      <c r="A75" s="260" t="s">
        <v>123</v>
      </c>
      <c r="B75" s="1125" t="s">
        <v>122</v>
      </c>
      <c r="C75" s="1125"/>
      <c r="D75" s="261">
        <f t="shared" si="49"/>
        <v>0</v>
      </c>
      <c r="E75" s="344">
        <f t="shared" si="48"/>
        <v>0</v>
      </c>
      <c r="F75" s="344">
        <f t="shared" si="48"/>
        <v>0</v>
      </c>
      <c r="G75" s="261"/>
      <c r="H75" s="261"/>
      <c r="I75" s="344">
        <f t="shared" si="50"/>
        <v>0</v>
      </c>
      <c r="J75" s="261"/>
      <c r="K75" s="261"/>
      <c r="L75" s="261"/>
      <c r="M75" s="261"/>
      <c r="N75" s="261"/>
      <c r="O75" s="261"/>
      <c r="P75" s="261"/>
      <c r="Q75" s="261"/>
      <c r="R75" s="261"/>
      <c r="S75" s="261"/>
      <c r="T75" s="261"/>
      <c r="U75" s="261"/>
    </row>
    <row r="76" spans="1:21">
      <c r="A76" s="263" t="s">
        <v>124</v>
      </c>
      <c r="B76" s="1127" t="s">
        <v>162</v>
      </c>
      <c r="C76" s="1127"/>
      <c r="D76" s="264">
        <f>SUM(D68:D75)</f>
        <v>600</v>
      </c>
      <c r="E76" s="264">
        <f t="shared" ref="E76:U76" si="51">(((((+E75+E74)+E73)+E72)+E71)+E69)+E68</f>
        <v>0</v>
      </c>
      <c r="F76" s="264">
        <f t="shared" si="51"/>
        <v>600</v>
      </c>
      <c r="G76" s="264">
        <f t="shared" si="51"/>
        <v>600</v>
      </c>
      <c r="H76" s="264">
        <f t="shared" si="51"/>
        <v>0</v>
      </c>
      <c r="I76" s="264">
        <f t="shared" si="51"/>
        <v>600</v>
      </c>
      <c r="J76" s="264">
        <f t="shared" si="51"/>
        <v>0</v>
      </c>
      <c r="K76" s="264">
        <f t="shared" si="51"/>
        <v>0</v>
      </c>
      <c r="L76" s="264">
        <f t="shared" si="51"/>
        <v>0</v>
      </c>
      <c r="M76" s="264">
        <f t="shared" si="51"/>
        <v>0</v>
      </c>
      <c r="N76" s="264">
        <f t="shared" si="51"/>
        <v>0</v>
      </c>
      <c r="O76" s="264">
        <f t="shared" si="51"/>
        <v>0</v>
      </c>
      <c r="P76" s="264">
        <f t="shared" si="51"/>
        <v>0</v>
      </c>
      <c r="Q76" s="264">
        <f t="shared" si="51"/>
        <v>0</v>
      </c>
      <c r="R76" s="264">
        <f t="shared" si="51"/>
        <v>0</v>
      </c>
      <c r="S76" s="264">
        <f t="shared" si="51"/>
        <v>0</v>
      </c>
      <c r="T76" s="264">
        <f t="shared" si="51"/>
        <v>0</v>
      </c>
      <c r="U76" s="264">
        <f t="shared" si="51"/>
        <v>0</v>
      </c>
    </row>
    <row r="77" spans="1:21">
      <c r="A77" s="266"/>
      <c r="B77" s="267"/>
      <c r="C77" s="267"/>
      <c r="D77" s="268"/>
      <c r="E77" s="268"/>
      <c r="F77" s="269"/>
      <c r="G77" s="270"/>
      <c r="H77" s="268"/>
      <c r="I77" s="269"/>
      <c r="J77" s="270"/>
      <c r="K77" s="268"/>
      <c r="L77" s="269"/>
      <c r="M77" s="270"/>
      <c r="N77" s="268"/>
      <c r="O77" s="269"/>
      <c r="P77" s="270"/>
      <c r="Q77" s="268"/>
      <c r="R77" s="269"/>
      <c r="S77" s="270"/>
      <c r="T77" s="268"/>
      <c r="U77" s="269"/>
    </row>
    <row r="78" spans="1:21" hidden="1">
      <c r="A78" s="260" t="s">
        <v>126</v>
      </c>
      <c r="B78" s="1125" t="s">
        <v>125</v>
      </c>
      <c r="C78" s="1125"/>
      <c r="D78" s="261">
        <f>(((+G78+J78)+M78)+P78)+S78</f>
        <v>0</v>
      </c>
      <c r="E78" s="261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261"/>
      <c r="Q78" s="261"/>
      <c r="R78" s="261"/>
      <c r="S78" s="261"/>
      <c r="T78" s="261"/>
      <c r="U78" s="261"/>
    </row>
    <row r="79" spans="1:21" hidden="1">
      <c r="A79" s="260" t="s">
        <v>128</v>
      </c>
      <c r="B79" s="1125" t="s">
        <v>127</v>
      </c>
      <c r="C79" s="1125"/>
      <c r="D79" s="261">
        <f>(((+G79+J79)+M79)+P79)+S79</f>
        <v>0</v>
      </c>
      <c r="E79" s="261"/>
      <c r="F79" s="261"/>
      <c r="G79" s="261"/>
      <c r="H79" s="261"/>
      <c r="I79" s="261"/>
      <c r="J79" s="261"/>
      <c r="K79" s="261"/>
      <c r="L79" s="261"/>
      <c r="M79" s="261"/>
      <c r="N79" s="261"/>
      <c r="O79" s="261"/>
      <c r="P79" s="261"/>
      <c r="Q79" s="261"/>
      <c r="R79" s="261"/>
      <c r="S79" s="261"/>
      <c r="T79" s="261"/>
      <c r="U79" s="261"/>
    </row>
    <row r="80" spans="1:21" hidden="1">
      <c r="A80" s="260" t="s">
        <v>130</v>
      </c>
      <c r="B80" s="1125" t="s">
        <v>458</v>
      </c>
      <c r="C80" s="1125"/>
      <c r="D80" s="261">
        <f>(((+G80+J80)+M80)+P80)+S80</f>
        <v>0</v>
      </c>
      <c r="E80" s="261"/>
      <c r="F80" s="261"/>
      <c r="G80" s="261"/>
      <c r="H80" s="261"/>
      <c r="I80" s="261"/>
      <c r="J80" s="261"/>
      <c r="K80" s="261"/>
      <c r="L80" s="261"/>
      <c r="M80" s="261"/>
      <c r="N80" s="261"/>
      <c r="O80" s="261"/>
      <c r="P80" s="261"/>
      <c r="Q80" s="261"/>
      <c r="R80" s="261"/>
      <c r="S80" s="261"/>
      <c r="T80" s="261"/>
      <c r="U80" s="261"/>
    </row>
    <row r="81" spans="1:21" hidden="1">
      <c r="A81" s="260" t="s">
        <v>132</v>
      </c>
      <c r="B81" s="1125" t="s">
        <v>131</v>
      </c>
      <c r="C81" s="1125"/>
      <c r="D81" s="261">
        <f>(((+G81+J81)+M81)+P81)+S81</f>
        <v>0</v>
      </c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  <c r="T81" s="261"/>
      <c r="U81" s="261"/>
    </row>
    <row r="82" spans="1:21">
      <c r="A82" s="263" t="s">
        <v>133</v>
      </c>
      <c r="B82" s="1127" t="s">
        <v>317</v>
      </c>
      <c r="C82" s="1127"/>
      <c r="D82" s="264">
        <f t="shared" ref="D82:U82" si="52">SUM(D78:D81)</f>
        <v>0</v>
      </c>
      <c r="E82" s="264">
        <f t="shared" si="52"/>
        <v>0</v>
      </c>
      <c r="F82" s="264">
        <f t="shared" si="52"/>
        <v>0</v>
      </c>
      <c r="G82" s="264">
        <f t="shared" si="52"/>
        <v>0</v>
      </c>
      <c r="H82" s="264">
        <f t="shared" si="52"/>
        <v>0</v>
      </c>
      <c r="I82" s="264">
        <f t="shared" si="52"/>
        <v>0</v>
      </c>
      <c r="J82" s="264">
        <f t="shared" si="52"/>
        <v>0</v>
      </c>
      <c r="K82" s="264">
        <f t="shared" si="52"/>
        <v>0</v>
      </c>
      <c r="L82" s="264">
        <f t="shared" si="52"/>
        <v>0</v>
      </c>
      <c r="M82" s="264">
        <f t="shared" si="52"/>
        <v>0</v>
      </c>
      <c r="N82" s="264">
        <f t="shared" si="52"/>
        <v>0</v>
      </c>
      <c r="O82" s="264">
        <f t="shared" si="52"/>
        <v>0</v>
      </c>
      <c r="P82" s="264">
        <f t="shared" si="52"/>
        <v>0</v>
      </c>
      <c r="Q82" s="264">
        <f t="shared" si="52"/>
        <v>0</v>
      </c>
      <c r="R82" s="264">
        <f t="shared" si="52"/>
        <v>0</v>
      </c>
      <c r="S82" s="264">
        <f t="shared" si="52"/>
        <v>0</v>
      </c>
      <c r="T82" s="264">
        <f t="shared" si="52"/>
        <v>0</v>
      </c>
      <c r="U82" s="264">
        <f t="shared" si="52"/>
        <v>0</v>
      </c>
    </row>
    <row r="83" spans="1:21">
      <c r="A83" s="266"/>
      <c r="B83" s="289"/>
      <c r="C83" s="289"/>
      <c r="D83" s="268"/>
      <c r="E83" s="268"/>
      <c r="F83" s="269"/>
      <c r="G83" s="270"/>
      <c r="H83" s="268"/>
      <c r="I83" s="269"/>
      <c r="J83" s="270"/>
      <c r="K83" s="268"/>
      <c r="L83" s="269"/>
      <c r="M83" s="270"/>
      <c r="N83" s="268"/>
      <c r="O83" s="269"/>
      <c r="P83" s="270"/>
      <c r="Q83" s="268"/>
      <c r="R83" s="269"/>
      <c r="S83" s="270"/>
      <c r="T83" s="268"/>
      <c r="U83" s="269"/>
    </row>
    <row r="84" spans="1:21">
      <c r="A84" s="263" t="s">
        <v>135</v>
      </c>
      <c r="B84" s="1127" t="s">
        <v>159</v>
      </c>
      <c r="C84" s="1127"/>
      <c r="D84" s="261"/>
      <c r="E84" s="261"/>
      <c r="F84" s="261"/>
      <c r="G84" s="261"/>
      <c r="H84" s="261"/>
      <c r="I84" s="261"/>
      <c r="J84" s="261"/>
      <c r="K84" s="261"/>
      <c r="L84" s="261"/>
      <c r="M84" s="261"/>
      <c r="N84" s="261"/>
      <c r="O84" s="261"/>
      <c r="P84" s="261"/>
      <c r="Q84" s="261"/>
      <c r="R84" s="261"/>
      <c r="S84" s="261"/>
      <c r="T84" s="261"/>
      <c r="U84" s="261"/>
    </row>
    <row r="85" spans="1:21" ht="15.75" customHeight="1" thickBot="1">
      <c r="A85" s="529"/>
      <c r="B85" s="285"/>
      <c r="C85" s="285"/>
      <c r="D85" s="277"/>
      <c r="E85" s="277"/>
      <c r="F85" s="530"/>
      <c r="G85" s="531"/>
      <c r="H85" s="277"/>
      <c r="I85" s="530"/>
      <c r="J85" s="531"/>
      <c r="K85" s="277"/>
      <c r="L85" s="530"/>
      <c r="M85" s="531"/>
      <c r="N85" s="277"/>
      <c r="O85" s="530"/>
      <c r="P85" s="531"/>
      <c r="Q85" s="277"/>
      <c r="R85" s="530"/>
      <c r="S85" s="531"/>
      <c r="T85" s="277"/>
      <c r="U85" s="530"/>
    </row>
    <row r="86" spans="1:21" ht="15.75" customHeight="1" thickBot="1">
      <c r="A86" s="295" t="s">
        <v>136</v>
      </c>
      <c r="B86" s="1126" t="s">
        <v>459</v>
      </c>
      <c r="C86" s="1126"/>
      <c r="D86" s="296">
        <f>+D84+D82+D76+D65+D59+D26+D24</f>
        <v>149394</v>
      </c>
      <c r="E86" s="296">
        <f t="shared" ref="E86:U86" si="53">+E84+E82+E76+E65+E59+E26+E24</f>
        <v>284</v>
      </c>
      <c r="F86" s="296">
        <f t="shared" si="53"/>
        <v>149678</v>
      </c>
      <c r="G86" s="296">
        <f t="shared" si="53"/>
        <v>124154</v>
      </c>
      <c r="H86" s="296">
        <f t="shared" si="53"/>
        <v>284</v>
      </c>
      <c r="I86" s="296">
        <f t="shared" si="53"/>
        <v>124438</v>
      </c>
      <c r="J86" s="296">
        <f t="shared" si="53"/>
        <v>11581</v>
      </c>
      <c r="K86" s="296">
        <f t="shared" si="53"/>
        <v>0</v>
      </c>
      <c r="L86" s="296">
        <f t="shared" si="53"/>
        <v>11581</v>
      </c>
      <c r="M86" s="296">
        <f t="shared" si="53"/>
        <v>2991</v>
      </c>
      <c r="N86" s="296">
        <f t="shared" si="53"/>
        <v>0</v>
      </c>
      <c r="O86" s="296">
        <f t="shared" si="53"/>
        <v>2991</v>
      </c>
      <c r="P86" s="296">
        <f t="shared" si="53"/>
        <v>0</v>
      </c>
      <c r="Q86" s="296">
        <f t="shared" si="53"/>
        <v>0</v>
      </c>
      <c r="R86" s="296">
        <f t="shared" si="53"/>
        <v>0</v>
      </c>
      <c r="S86" s="296">
        <f t="shared" si="53"/>
        <v>10668</v>
      </c>
      <c r="T86" s="296">
        <f t="shared" si="53"/>
        <v>0</v>
      </c>
      <c r="U86" s="532">
        <f t="shared" si="53"/>
        <v>10668</v>
      </c>
    </row>
  </sheetData>
  <mergeCells count="80">
    <mergeCell ref="S1:U1"/>
    <mergeCell ref="G2:I2"/>
    <mergeCell ref="M2:O2"/>
    <mergeCell ref="P2:R2"/>
    <mergeCell ref="S2:U2"/>
    <mergeCell ref="J2:L2"/>
    <mergeCell ref="D2:F3"/>
    <mergeCell ref="G3:I3"/>
    <mergeCell ref="J3:L3"/>
    <mergeCell ref="M3:O3"/>
    <mergeCell ref="P3:R3"/>
    <mergeCell ref="S3:U3"/>
    <mergeCell ref="B82:C82"/>
    <mergeCell ref="B84:C84"/>
    <mergeCell ref="B73:C73"/>
    <mergeCell ref="B74:C74"/>
    <mergeCell ref="B76:C76"/>
    <mergeCell ref="B78:C78"/>
    <mergeCell ref="B79:C79"/>
    <mergeCell ref="B81:C81"/>
    <mergeCell ref="B80:C80"/>
    <mergeCell ref="B36:C36"/>
    <mergeCell ref="B37:C37"/>
    <mergeCell ref="B72:C72"/>
    <mergeCell ref="B60:C60"/>
    <mergeCell ref="B59:C59"/>
    <mergeCell ref="B58:C58"/>
    <mergeCell ref="B69:C69"/>
    <mergeCell ref="B71:C71"/>
    <mergeCell ref="B39:C39"/>
    <mergeCell ref="B40:C40"/>
    <mergeCell ref="B41:C41"/>
    <mergeCell ref="B42:C42"/>
    <mergeCell ref="B56:C56"/>
    <mergeCell ref="B43:C43"/>
    <mergeCell ref="B55:C55"/>
    <mergeCell ref="B62:C62"/>
    <mergeCell ref="B61:C61"/>
    <mergeCell ref="B38:C38"/>
    <mergeCell ref="B20:C20"/>
    <mergeCell ref="B21:C21"/>
    <mergeCell ref="B22:C22"/>
    <mergeCell ref="B23:C23"/>
    <mergeCell ref="B24:C24"/>
    <mergeCell ref="B33:C33"/>
    <mergeCell ref="B34:C34"/>
    <mergeCell ref="B35:C35"/>
    <mergeCell ref="B26:C26"/>
    <mergeCell ref="B15:C15"/>
    <mergeCell ref="B16:C16"/>
    <mergeCell ref="B17:C17"/>
    <mergeCell ref="B18:C18"/>
    <mergeCell ref="B19:C19"/>
    <mergeCell ref="B13:C13"/>
    <mergeCell ref="A2:A4"/>
    <mergeCell ref="B2:C4"/>
    <mergeCell ref="B5:C5"/>
    <mergeCell ref="B6:C6"/>
    <mergeCell ref="B7:C7"/>
    <mergeCell ref="B8:C8"/>
    <mergeCell ref="B9:C9"/>
    <mergeCell ref="B10:C10"/>
    <mergeCell ref="B11:C11"/>
    <mergeCell ref="B12:C12"/>
    <mergeCell ref="B14:C14"/>
    <mergeCell ref="B86:C86"/>
    <mergeCell ref="B44:C44"/>
    <mergeCell ref="B63:C63"/>
    <mergeCell ref="B65:C65"/>
    <mergeCell ref="B68:C68"/>
    <mergeCell ref="B75:C75"/>
    <mergeCell ref="B57:C57"/>
    <mergeCell ref="B47:C47"/>
    <mergeCell ref="B48:C48"/>
    <mergeCell ref="B49:C49"/>
    <mergeCell ref="B50:C50"/>
    <mergeCell ref="B51:C51"/>
    <mergeCell ref="B52:C52"/>
    <mergeCell ref="B53:C53"/>
    <mergeCell ref="B54:C54"/>
  </mergeCells>
  <pageMargins left="0.31496062992125984" right="0.11811023622047245" top="0.74803149606299213" bottom="0.74803149606299213" header="0.31496062992125984" footer="0.31496062992125984"/>
  <pageSetup paperSize="9" scale="80" orientation="landscape" cellComments="asDisplayed" r:id="rId1"/>
  <headerFooter>
    <oddHeader>&amp;C&amp;"Times New Roman,Félkövér"&amp;12Martonvásár Város Önkormányzatának kiadásai 2015. 
Brunszvik Teréz Óvoda&amp;R&amp;"Times New Roman,Normál"&amp;10&amp;K000000
 6/b. melléklet</oddHeader>
  </headerFooter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9"/>
  <sheetViews>
    <sheetView topLeftCell="A28" workbookViewId="0">
      <selection activeCell="D36" sqref="D36"/>
    </sheetView>
  </sheetViews>
  <sheetFormatPr defaultRowHeight="15.75"/>
  <cols>
    <col min="1" max="1" width="5.42578125" style="218" customWidth="1"/>
    <col min="2" max="2" width="54.85546875" style="212" customWidth="1"/>
    <col min="3" max="3" width="10.42578125" style="212" customWidth="1"/>
    <col min="4" max="4" width="9.140625" style="212" customWidth="1"/>
    <col min="5" max="5" width="9" style="212" customWidth="1"/>
    <col min="6" max="21" width="9.140625" style="104"/>
    <col min="22" max="16384" width="9.140625" style="212"/>
  </cols>
  <sheetData>
    <row r="1" spans="1:21" ht="15.95" customHeight="1">
      <c r="A1" s="98" t="s">
        <v>304</v>
      </c>
      <c r="B1" s="99"/>
      <c r="C1" s="99"/>
      <c r="D1" s="99"/>
      <c r="E1" s="99"/>
    </row>
    <row r="2" spans="1:21" ht="15.95" customHeight="1">
      <c r="A2" s="971" t="s">
        <v>305</v>
      </c>
      <c r="B2" s="971"/>
      <c r="C2" s="972" t="s">
        <v>404</v>
      </c>
      <c r="D2" s="972"/>
      <c r="E2" s="972"/>
    </row>
    <row r="3" spans="1:21" ht="35.25" customHeight="1">
      <c r="A3" s="219"/>
      <c r="B3" s="219" t="s">
        <v>181</v>
      </c>
      <c r="C3" s="240" t="s">
        <v>178</v>
      </c>
      <c r="D3" s="75" t="s">
        <v>691</v>
      </c>
      <c r="E3" s="75" t="s">
        <v>738</v>
      </c>
      <c r="P3" s="212"/>
      <c r="Q3" s="212"/>
      <c r="R3" s="212"/>
      <c r="S3" s="212"/>
      <c r="T3" s="212"/>
      <c r="U3" s="212"/>
    </row>
    <row r="4" spans="1:21" s="234" customFormat="1">
      <c r="A4" s="232" t="s">
        <v>417</v>
      </c>
      <c r="B4" s="223" t="s">
        <v>416</v>
      </c>
      <c r="C4" s="238">
        <f>+C7+C8+C13+C14</f>
        <v>911894</v>
      </c>
      <c r="D4" s="238">
        <f>+D7+D8+D13+D14</f>
        <v>15836</v>
      </c>
      <c r="E4" s="476">
        <f>+C4+D4</f>
        <v>927730</v>
      </c>
      <c r="F4" s="233"/>
      <c r="G4" s="233"/>
      <c r="H4" s="233"/>
      <c r="I4" s="233"/>
      <c r="J4" s="233"/>
      <c r="K4" s="233"/>
      <c r="L4" s="233"/>
      <c r="M4" s="233"/>
      <c r="N4" s="233"/>
      <c r="O4" s="233"/>
    </row>
    <row r="5" spans="1:21" s="213" customFormat="1" ht="12" customHeight="1">
      <c r="A5" s="110" t="s">
        <v>414</v>
      </c>
      <c r="B5" s="237" t="s">
        <v>334</v>
      </c>
      <c r="C5" s="108">
        <f>+'3.mell. Bevétel'!C10</f>
        <v>552567</v>
      </c>
      <c r="D5" s="108">
        <f>+'3.mell. Bevétel'!D10</f>
        <v>8066</v>
      </c>
      <c r="E5" s="476">
        <f t="shared" ref="E5:E25" si="0">+C5+D5</f>
        <v>560633</v>
      </c>
      <c r="F5" s="104"/>
      <c r="G5" s="104"/>
      <c r="H5" s="104"/>
      <c r="I5" s="104"/>
      <c r="J5" s="104"/>
      <c r="K5" s="104"/>
      <c r="L5" s="104"/>
      <c r="M5" s="104"/>
      <c r="N5" s="104"/>
      <c r="O5" s="104"/>
    </row>
    <row r="6" spans="1:21" s="213" customFormat="1" ht="13.5" customHeight="1">
      <c r="A6" s="236" t="s">
        <v>415</v>
      </c>
      <c r="B6" s="237" t="s">
        <v>206</v>
      </c>
      <c r="C6" s="108">
        <f>+'3.mell. Bevétel'!C11+'6. mell. Int.összesen'!D4</f>
        <v>61914</v>
      </c>
      <c r="D6" s="108">
        <f>+'3.mell. Bevétel'!D11+'6. mell. Int.összesen'!E4</f>
        <v>-6433</v>
      </c>
      <c r="E6" s="476">
        <f t="shared" si="0"/>
        <v>55481</v>
      </c>
      <c r="F6" s="104"/>
      <c r="G6" s="104"/>
      <c r="H6" s="104"/>
      <c r="I6" s="104"/>
      <c r="J6" s="104"/>
      <c r="K6" s="104"/>
      <c r="L6" s="104"/>
      <c r="M6" s="104"/>
      <c r="N6" s="104"/>
      <c r="O6" s="104"/>
    </row>
    <row r="7" spans="1:21" s="235" customFormat="1" ht="12" customHeight="1">
      <c r="A7" s="80" t="s">
        <v>311</v>
      </c>
      <c r="B7" s="66" t="s">
        <v>332</v>
      </c>
      <c r="C7" s="91">
        <f>+C5+C6</f>
        <v>614481</v>
      </c>
      <c r="D7" s="91">
        <f>+D5+D6</f>
        <v>1633</v>
      </c>
      <c r="E7" s="476">
        <f t="shared" si="0"/>
        <v>616114</v>
      </c>
      <c r="F7" s="233"/>
      <c r="G7" s="233"/>
      <c r="H7" s="233"/>
      <c r="I7" s="233"/>
      <c r="J7" s="233"/>
      <c r="K7" s="233"/>
      <c r="L7" s="233"/>
      <c r="M7" s="233"/>
      <c r="N7" s="233"/>
      <c r="O7" s="233"/>
    </row>
    <row r="8" spans="1:21" s="213" customFormat="1" ht="12" customHeight="1">
      <c r="A8" s="225" t="s">
        <v>418</v>
      </c>
      <c r="B8" s="66" t="s">
        <v>338</v>
      </c>
      <c r="C8" s="91">
        <f>SUM(C9:C12)</f>
        <v>228100</v>
      </c>
      <c r="D8" s="91">
        <f>SUM(D9:D12)</f>
        <v>10000</v>
      </c>
      <c r="E8" s="476">
        <f t="shared" si="0"/>
        <v>238100</v>
      </c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9" spans="1:21" s="213" customFormat="1" ht="12" customHeight="1">
      <c r="A9" s="110" t="s">
        <v>419</v>
      </c>
      <c r="B9" s="237" t="s">
        <v>336</v>
      </c>
      <c r="C9" s="91">
        <f>+'3.mell. Bevétel'!C39</f>
        <v>0</v>
      </c>
      <c r="D9" s="91">
        <f>+'3.mell. Bevétel'!D39</f>
        <v>0</v>
      </c>
      <c r="E9" s="476">
        <f t="shared" si="0"/>
        <v>0</v>
      </c>
      <c r="F9" s="104"/>
      <c r="G9" s="104"/>
      <c r="H9" s="104"/>
      <c r="I9" s="104"/>
      <c r="J9" s="104"/>
      <c r="K9" s="104"/>
      <c r="L9" s="104"/>
      <c r="M9" s="104"/>
      <c r="N9" s="104"/>
      <c r="O9" s="104"/>
    </row>
    <row r="10" spans="1:21" s="213" customFormat="1" ht="12" customHeight="1">
      <c r="A10" s="236" t="s">
        <v>420</v>
      </c>
      <c r="B10" s="237" t="s">
        <v>221</v>
      </c>
      <c r="C10" s="91">
        <f>+'3.mell. Bevétel'!C42</f>
        <v>112000</v>
      </c>
      <c r="D10" s="91">
        <f>+'3.mell. Bevétel'!D42</f>
        <v>10000</v>
      </c>
      <c r="E10" s="476">
        <f t="shared" si="0"/>
        <v>122000</v>
      </c>
      <c r="F10" s="104"/>
      <c r="G10" s="104"/>
      <c r="H10" s="104"/>
      <c r="I10" s="104"/>
      <c r="J10" s="104"/>
      <c r="K10" s="104"/>
      <c r="L10" s="104"/>
      <c r="M10" s="104"/>
      <c r="N10" s="104"/>
      <c r="O10" s="104"/>
    </row>
    <row r="11" spans="1:21" s="213" customFormat="1" ht="12" customHeight="1">
      <c r="A11" s="110" t="s">
        <v>421</v>
      </c>
      <c r="B11" s="237" t="s">
        <v>337</v>
      </c>
      <c r="C11" s="91">
        <f>+'3.mell. Bevétel'!C51</f>
        <v>114400</v>
      </c>
      <c r="D11" s="91">
        <f>+'3.mell. Bevétel'!D51</f>
        <v>0</v>
      </c>
      <c r="E11" s="476">
        <f t="shared" si="0"/>
        <v>114400</v>
      </c>
      <c r="F11" s="104"/>
      <c r="G11" s="104"/>
      <c r="H11" s="104"/>
      <c r="I11" s="104"/>
      <c r="J11" s="104"/>
      <c r="K11" s="104"/>
      <c r="L11" s="104"/>
      <c r="M11" s="104"/>
      <c r="N11" s="104"/>
      <c r="O11" s="104"/>
    </row>
    <row r="12" spans="1:21" s="213" customFormat="1" ht="12" customHeight="1">
      <c r="A12" s="236" t="s">
        <v>422</v>
      </c>
      <c r="B12" s="237" t="s">
        <v>234</v>
      </c>
      <c r="C12" s="91">
        <f>+'3.mell. Bevétel'!C52</f>
        <v>1700</v>
      </c>
      <c r="D12" s="91">
        <f>+'3.mell. Bevétel'!D52</f>
        <v>0</v>
      </c>
      <c r="E12" s="476">
        <f t="shared" si="0"/>
        <v>1700</v>
      </c>
      <c r="F12" s="104"/>
      <c r="G12" s="104"/>
      <c r="H12" s="104"/>
      <c r="I12" s="104"/>
      <c r="J12" s="104"/>
      <c r="K12" s="104"/>
      <c r="L12" s="104"/>
      <c r="M12" s="104"/>
      <c r="N12" s="104"/>
      <c r="O12" s="104"/>
    </row>
    <row r="13" spans="1:21" s="213" customFormat="1" ht="12" customHeight="1">
      <c r="A13" s="80">
        <v>3</v>
      </c>
      <c r="B13" s="66" t="s">
        <v>282</v>
      </c>
      <c r="C13" s="91">
        <f>+'3.mell. Bevétel'!C64+'6. mell. Int.összesen'!D36</f>
        <v>46271</v>
      </c>
      <c r="D13" s="91">
        <f>+'3.mell. Bevétel'!D64+'6. mell. Int.összesen'!E36</f>
        <v>4203</v>
      </c>
      <c r="E13" s="476">
        <f t="shared" si="0"/>
        <v>50474</v>
      </c>
      <c r="F13" s="104"/>
      <c r="G13" s="104"/>
      <c r="H13" s="104"/>
      <c r="I13" s="104"/>
      <c r="J13" s="104"/>
      <c r="K13" s="104"/>
      <c r="L13" s="104"/>
      <c r="M13" s="104"/>
      <c r="N13" s="104"/>
      <c r="O13" s="104"/>
    </row>
    <row r="14" spans="1:21" s="213" customFormat="1" ht="12" customHeight="1">
      <c r="A14" s="225">
        <v>4</v>
      </c>
      <c r="B14" s="66" t="s">
        <v>280</v>
      </c>
      <c r="C14" s="91">
        <f>+'3.mell. Bevétel'!C68</f>
        <v>23042</v>
      </c>
      <c r="D14" s="91">
        <f>+'3.mell. Bevétel'!D68</f>
        <v>0</v>
      </c>
      <c r="E14" s="476">
        <f t="shared" si="0"/>
        <v>23042</v>
      </c>
      <c r="F14" s="104"/>
      <c r="G14" s="104"/>
      <c r="H14" s="104"/>
      <c r="I14" s="104"/>
      <c r="J14" s="104"/>
      <c r="K14" s="104"/>
      <c r="L14" s="104"/>
      <c r="M14" s="104"/>
      <c r="N14" s="104"/>
      <c r="O14" s="104"/>
    </row>
    <row r="15" spans="1:21" s="235" customFormat="1" ht="12" customHeight="1">
      <c r="A15" s="81" t="s">
        <v>423</v>
      </c>
      <c r="B15" s="223" t="s">
        <v>281</v>
      </c>
      <c r="C15" s="95">
        <f>SUM(C16:C18)</f>
        <v>43088</v>
      </c>
      <c r="D15" s="95">
        <f>SUM(D16:D18)</f>
        <v>21454</v>
      </c>
      <c r="E15" s="476">
        <f t="shared" si="0"/>
        <v>64542</v>
      </c>
      <c r="F15" s="233"/>
      <c r="G15" s="233"/>
      <c r="H15" s="233"/>
      <c r="I15" s="233"/>
      <c r="J15" s="233"/>
      <c r="K15" s="233"/>
      <c r="L15" s="233"/>
      <c r="M15" s="233"/>
      <c r="N15" s="233"/>
      <c r="O15" s="233"/>
    </row>
    <row r="16" spans="1:21" s="213" customFormat="1" ht="12" customHeight="1">
      <c r="A16" s="225">
        <v>1</v>
      </c>
      <c r="B16" s="66" t="s">
        <v>333</v>
      </c>
      <c r="C16" s="91">
        <f>+'3.mell. Bevétel'!C36+'6. mell. Int.összesen'!D16</f>
        <v>28777</v>
      </c>
      <c r="D16" s="91">
        <f>+'3.mell. Bevétel'!D36+'6. mell. Int.összesen'!E16</f>
        <v>0</v>
      </c>
      <c r="E16" s="476">
        <f t="shared" si="0"/>
        <v>28777</v>
      </c>
      <c r="F16" s="104"/>
      <c r="G16" s="104"/>
      <c r="H16" s="104"/>
      <c r="I16" s="104"/>
      <c r="J16" s="104"/>
      <c r="K16" s="104"/>
      <c r="L16" s="104"/>
      <c r="M16" s="104"/>
      <c r="N16" s="104"/>
      <c r="O16" s="104"/>
    </row>
    <row r="17" spans="1:21" s="213" customFormat="1" ht="12" customHeight="1">
      <c r="A17" s="80">
        <v>2</v>
      </c>
      <c r="B17" s="66" t="s">
        <v>281</v>
      </c>
      <c r="C17" s="91">
        <f>+'3.mell. Bevétel'!C65</f>
        <v>0</v>
      </c>
      <c r="D17" s="91">
        <f>+'3.mell. Bevétel'!D65</f>
        <v>0</v>
      </c>
      <c r="E17" s="476">
        <f t="shared" si="0"/>
        <v>0</v>
      </c>
      <c r="F17" s="104"/>
      <c r="G17" s="104"/>
      <c r="H17" s="104"/>
      <c r="I17" s="104"/>
      <c r="J17" s="104"/>
      <c r="K17" s="104"/>
      <c r="L17" s="104"/>
      <c r="M17" s="104"/>
      <c r="N17" s="104"/>
      <c r="O17" s="104"/>
    </row>
    <row r="18" spans="1:21" s="213" customFormat="1" ht="12" customHeight="1">
      <c r="A18" s="225">
        <v>3</v>
      </c>
      <c r="B18" s="66" t="s">
        <v>286</v>
      </c>
      <c r="C18" s="91">
        <f>+'3.mell. Bevétel'!C71</f>
        <v>14311</v>
      </c>
      <c r="D18" s="91">
        <f>+'3.mell. Bevétel'!D71</f>
        <v>21454</v>
      </c>
      <c r="E18" s="476">
        <f t="shared" si="0"/>
        <v>35765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pans="1:21" s="213" customFormat="1" ht="12" customHeight="1">
      <c r="A19" s="80"/>
      <c r="B19" s="67" t="s">
        <v>401</v>
      </c>
      <c r="C19" s="95">
        <f>+C15+C4</f>
        <v>954982</v>
      </c>
      <c r="D19" s="95">
        <f>+D15+D4</f>
        <v>37290</v>
      </c>
      <c r="E19" s="476">
        <f t="shared" si="0"/>
        <v>992272</v>
      </c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pans="1:21" s="213" customFormat="1" ht="12" customHeight="1">
      <c r="A20" s="232" t="s">
        <v>424</v>
      </c>
      <c r="B20" s="67" t="s">
        <v>289</v>
      </c>
      <c r="C20" s="95">
        <f>+C22+C21</f>
        <v>580822</v>
      </c>
      <c r="D20" s="95">
        <f>+D22+D21</f>
        <v>-104567</v>
      </c>
      <c r="E20" s="476">
        <f t="shared" si="0"/>
        <v>476255</v>
      </c>
      <c r="F20" s="104"/>
      <c r="G20" s="104"/>
      <c r="H20" s="104"/>
      <c r="I20" s="104"/>
      <c r="J20" s="104"/>
      <c r="K20" s="104"/>
      <c r="L20" s="104"/>
      <c r="M20" s="104"/>
      <c r="N20" s="104"/>
      <c r="O20" s="104"/>
    </row>
    <row r="21" spans="1:21" s="213" customFormat="1" ht="12" customHeight="1">
      <c r="A21" s="80">
        <v>1</v>
      </c>
      <c r="B21" s="66" t="s">
        <v>398</v>
      </c>
      <c r="C21" s="91">
        <f>+'3.mell. Bevétel'!C74</f>
        <v>150000</v>
      </c>
      <c r="D21" s="91">
        <f>+'3.mell. Bevétel'!D74</f>
        <v>-150000</v>
      </c>
      <c r="E21" s="476">
        <f t="shared" si="0"/>
        <v>0</v>
      </c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  <row r="22" spans="1:21" s="213" customFormat="1" ht="12" customHeight="1">
      <c r="A22" s="225">
        <v>2</v>
      </c>
      <c r="B22" s="66" t="s">
        <v>339</v>
      </c>
      <c r="C22" s="91">
        <f>SUM(C23:C24)</f>
        <v>430822</v>
      </c>
      <c r="D22" s="91">
        <f>SUM(D23:D24)</f>
        <v>45433</v>
      </c>
      <c r="E22" s="476">
        <f t="shared" si="0"/>
        <v>476255</v>
      </c>
      <c r="F22" s="104"/>
      <c r="G22" s="104"/>
      <c r="H22" s="104"/>
      <c r="I22" s="104"/>
      <c r="J22" s="104"/>
      <c r="K22" s="104"/>
      <c r="L22" s="104"/>
      <c r="M22" s="104"/>
      <c r="N22" s="104"/>
      <c r="O22" s="104"/>
    </row>
    <row r="23" spans="1:21" s="213" customFormat="1" ht="12" customHeight="1">
      <c r="A23" s="80" t="s">
        <v>414</v>
      </c>
      <c r="B23" s="237" t="s">
        <v>399</v>
      </c>
      <c r="C23" s="108">
        <f>+'3.mell. Bevétel'!C76+'6. mell. Int.összesen'!D44</f>
        <v>15000</v>
      </c>
      <c r="D23" s="108">
        <f>+'3.mell. Bevétel'!D76+'6. mell. Int.összesen'!E44</f>
        <v>45433</v>
      </c>
      <c r="E23" s="476">
        <f t="shared" si="0"/>
        <v>60433</v>
      </c>
      <c r="F23" s="104"/>
      <c r="G23" s="104"/>
      <c r="H23" s="104"/>
      <c r="I23" s="104"/>
      <c r="J23" s="104"/>
      <c r="K23" s="104"/>
      <c r="L23" s="104"/>
      <c r="M23" s="104"/>
      <c r="N23" s="104"/>
      <c r="O23" s="104"/>
    </row>
    <row r="24" spans="1:21" s="213" customFormat="1" ht="12" customHeight="1">
      <c r="A24" s="225" t="s">
        <v>415</v>
      </c>
      <c r="B24" s="237" t="s">
        <v>400</v>
      </c>
      <c r="C24" s="108">
        <f>+'3.mell. Bevétel'!C77+'6. mell. Int.összesen'!D45</f>
        <v>415822</v>
      </c>
      <c r="D24" s="108">
        <f>+'3.mell. Bevétel'!D77+'6. mell. Int.összesen'!E45</f>
        <v>0</v>
      </c>
      <c r="E24" s="476">
        <f t="shared" si="0"/>
        <v>415822</v>
      </c>
      <c r="F24" s="104"/>
      <c r="G24" s="104"/>
      <c r="H24" s="104"/>
      <c r="I24" s="104"/>
      <c r="J24" s="104"/>
      <c r="K24" s="104"/>
      <c r="L24" s="104"/>
      <c r="M24" s="104"/>
      <c r="N24" s="104"/>
      <c r="O24" s="104"/>
    </row>
    <row r="25" spans="1:21" s="213" customFormat="1" ht="12.75" customHeight="1">
      <c r="A25" s="966" t="s">
        <v>402</v>
      </c>
      <c r="B25" s="967"/>
      <c r="C25" s="239">
        <f>+C20+C15+C4</f>
        <v>1535804</v>
      </c>
      <c r="D25" s="239">
        <f>+D20+D15+D4</f>
        <v>-67277</v>
      </c>
      <c r="E25" s="476">
        <f t="shared" si="0"/>
        <v>1468527</v>
      </c>
      <c r="F25" s="104"/>
      <c r="G25" s="104"/>
      <c r="H25" s="104"/>
      <c r="I25" s="104"/>
      <c r="J25" s="104"/>
      <c r="K25" s="104"/>
      <c r="L25" s="104"/>
      <c r="M25" s="104"/>
      <c r="N25" s="104"/>
      <c r="O25" s="104"/>
    </row>
    <row r="26" spans="1:21" s="213" customFormat="1" ht="12" customHeight="1">
      <c r="A26" s="211"/>
      <c r="B26" s="94"/>
      <c r="C26" s="226"/>
      <c r="D26" s="94"/>
      <c r="E26" s="94"/>
      <c r="F26" s="104"/>
      <c r="G26" s="104"/>
      <c r="H26" s="104"/>
      <c r="I26" s="104"/>
      <c r="J26" s="104"/>
      <c r="K26" s="104"/>
      <c r="L26" s="104"/>
      <c r="M26" s="104"/>
      <c r="N26" s="104"/>
      <c r="O26" s="104"/>
    </row>
    <row r="27" spans="1:21" s="213" customFormat="1" ht="16.5" customHeight="1">
      <c r="A27" s="973" t="s">
        <v>312</v>
      </c>
      <c r="B27" s="974"/>
      <c r="C27" s="974"/>
      <c r="D27" s="974"/>
      <c r="E27" s="974"/>
      <c r="F27" s="104"/>
      <c r="G27" s="104"/>
      <c r="H27" s="104"/>
      <c r="I27" s="104"/>
      <c r="J27" s="104"/>
      <c r="K27" s="104"/>
      <c r="L27" s="104"/>
      <c r="M27" s="104"/>
      <c r="N27" s="104"/>
      <c r="O27" s="104"/>
    </row>
    <row r="28" spans="1:21" s="213" customFormat="1" ht="15" customHeight="1">
      <c r="A28" s="971" t="s">
        <v>313</v>
      </c>
      <c r="B28" s="971"/>
      <c r="C28" s="214"/>
      <c r="D28" s="214"/>
      <c r="E28" s="21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</row>
    <row r="29" spans="1:21" ht="16.5" customHeight="1">
      <c r="A29" s="220"/>
      <c r="B29" s="220" t="s">
        <v>181</v>
      </c>
      <c r="C29" s="240" t="s">
        <v>178</v>
      </c>
      <c r="D29" s="75" t="s">
        <v>691</v>
      </c>
      <c r="E29" s="75" t="s">
        <v>692</v>
      </c>
    </row>
    <row r="30" spans="1:21" ht="16.5" customHeight="1">
      <c r="A30" s="232" t="s">
        <v>417</v>
      </c>
      <c r="B30" s="223" t="s">
        <v>428</v>
      </c>
      <c r="C30" s="238">
        <f>+C31+C32+C33+C34+C35+C36</f>
        <v>1369941</v>
      </c>
      <c r="D30" s="238">
        <f>+D31+D32+D33+D34+D35+D36</f>
        <v>43726</v>
      </c>
      <c r="E30" s="240">
        <f>+C30+D30</f>
        <v>1413667</v>
      </c>
    </row>
    <row r="31" spans="1:21" ht="13.5" customHeight="1">
      <c r="A31" s="3">
        <v>1</v>
      </c>
      <c r="B31" s="205" t="s">
        <v>173</v>
      </c>
      <c r="C31" s="224">
        <f>+'5. mell. Önk.össz kiadás'!D7+'6. mell. Int.összesen'!D55</f>
        <v>256234</v>
      </c>
      <c r="D31" s="224">
        <f>+'5. mell. Önk.össz kiadás'!E7+'6. mell. Int.összesen'!E55</f>
        <v>4184</v>
      </c>
      <c r="E31" s="240">
        <f t="shared" ref="E31:E43" si="1">+C31+D31</f>
        <v>260418</v>
      </c>
      <c r="P31" s="212"/>
      <c r="Q31" s="212"/>
      <c r="R31" s="212"/>
      <c r="S31" s="212"/>
      <c r="T31" s="212"/>
      <c r="U31" s="212"/>
    </row>
    <row r="32" spans="1:21" ht="12" customHeight="1">
      <c r="A32" s="3">
        <v>2</v>
      </c>
      <c r="B32" s="205" t="s">
        <v>172</v>
      </c>
      <c r="C32" s="224">
        <f>+'5. mell. Önk.össz kiadás'!D9+'6. mell. Int.összesen'!D56</f>
        <v>68236</v>
      </c>
      <c r="D32" s="224">
        <f>+'5. mell. Önk.össz kiadás'!E9+'6. mell. Int.összesen'!E56</f>
        <v>621</v>
      </c>
      <c r="E32" s="240">
        <f t="shared" si="1"/>
        <v>68857</v>
      </c>
      <c r="P32" s="212"/>
      <c r="Q32" s="212"/>
      <c r="R32" s="212"/>
      <c r="S32" s="212"/>
      <c r="T32" s="212"/>
      <c r="U32" s="212"/>
    </row>
    <row r="33" spans="1:21" ht="12" customHeight="1">
      <c r="A33" s="3">
        <v>3</v>
      </c>
      <c r="B33" s="205" t="s">
        <v>152</v>
      </c>
      <c r="C33" s="224">
        <f>+'5. mell. Önk.össz kiadás'!D16+'6. mell. Int.összesen'!D63</f>
        <v>160015</v>
      </c>
      <c r="D33" s="224">
        <f>+'5. mell. Önk.össz kiadás'!E16+'6. mell. Int.összesen'!E63</f>
        <v>-32752</v>
      </c>
      <c r="E33" s="240">
        <f t="shared" si="1"/>
        <v>127263</v>
      </c>
      <c r="P33" s="212"/>
      <c r="Q33" s="212"/>
      <c r="R33" s="212"/>
      <c r="S33" s="212"/>
      <c r="T33" s="212"/>
      <c r="U33" s="212"/>
    </row>
    <row r="34" spans="1:21" ht="12" customHeight="1">
      <c r="A34" s="3">
        <v>4</v>
      </c>
      <c r="B34" s="206" t="s">
        <v>151</v>
      </c>
      <c r="C34" s="224">
        <f>+'5. mell. Önk.össz kiadás'!D18</f>
        <v>21921</v>
      </c>
      <c r="D34" s="224">
        <f>+'5. mell. Önk.össz kiadás'!E18</f>
        <v>0</v>
      </c>
      <c r="E34" s="240">
        <f t="shared" si="1"/>
        <v>21921</v>
      </c>
      <c r="P34" s="212"/>
      <c r="Q34" s="212"/>
      <c r="R34" s="212"/>
      <c r="S34" s="212"/>
      <c r="T34" s="212"/>
      <c r="U34" s="212"/>
    </row>
    <row r="35" spans="1:21" ht="12" customHeight="1">
      <c r="A35" s="3">
        <v>5</v>
      </c>
      <c r="B35" s="205" t="s">
        <v>164</v>
      </c>
      <c r="C35" s="224">
        <f>+'5. mell. Önk.össz kiadás'!D20+'6. mell. Int.összesen'!D65-C36</f>
        <v>395323</v>
      </c>
      <c r="D35" s="224">
        <f>+'5. mell. Önk.össz kiadás'!E20+'6. mell. Int.összesen'!E65-D36</f>
        <v>14766</v>
      </c>
      <c r="E35" s="240">
        <f t="shared" si="1"/>
        <v>410089</v>
      </c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</row>
    <row r="36" spans="1:21" ht="12" customHeight="1">
      <c r="A36" s="3">
        <v>6</v>
      </c>
      <c r="B36" s="205" t="s">
        <v>439</v>
      </c>
      <c r="C36" s="224">
        <f>+'5. mell. Önk.össz kiadás'!D21</f>
        <v>468212</v>
      </c>
      <c r="D36" s="224">
        <f>+'5. mell. Önk.össz kiadás'!E21</f>
        <v>56907</v>
      </c>
      <c r="E36" s="240">
        <f t="shared" si="1"/>
        <v>525119</v>
      </c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</row>
    <row r="37" spans="1:21" ht="12" customHeight="1">
      <c r="A37" s="5" t="s">
        <v>429</v>
      </c>
      <c r="B37" s="223" t="s">
        <v>430</v>
      </c>
      <c r="C37" s="239">
        <f>+C38+C39+C40</f>
        <v>159703</v>
      </c>
      <c r="D37" s="239">
        <f>+D38+D39+D40</f>
        <v>-127956</v>
      </c>
      <c r="E37" s="240">
        <f t="shared" si="1"/>
        <v>31747</v>
      </c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</row>
    <row r="38" spans="1:21" ht="12" customHeight="1">
      <c r="A38" s="3">
        <v>1</v>
      </c>
      <c r="B38" s="205" t="s">
        <v>162</v>
      </c>
      <c r="C38" s="224">
        <f>+'5. mell. Önk.össz kiadás'!D23+'6. mell. Int.összesen'!D67</f>
        <v>159703</v>
      </c>
      <c r="D38" s="224">
        <f>+'5. mell. Önk.össz kiadás'!E23+'6. mell. Int.összesen'!E67</f>
        <v>-148456</v>
      </c>
      <c r="E38" s="240">
        <f t="shared" si="1"/>
        <v>11247</v>
      </c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</row>
    <row r="39" spans="1:21" ht="12" customHeight="1">
      <c r="A39" s="3">
        <v>2</v>
      </c>
      <c r="B39" s="205" t="s">
        <v>161</v>
      </c>
      <c r="C39" s="224">
        <f>+'5. mell. Önk.össz kiadás'!D25</f>
        <v>0</v>
      </c>
      <c r="D39" s="224">
        <f>+'5. mell. Önk.össz kiadás'!E25</f>
        <v>400</v>
      </c>
      <c r="E39" s="240">
        <f t="shared" si="1"/>
        <v>400</v>
      </c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</row>
    <row r="40" spans="1:21" ht="12" customHeight="1">
      <c r="A40" s="3">
        <v>3</v>
      </c>
      <c r="B40" s="205" t="s">
        <v>159</v>
      </c>
      <c r="C40" s="224">
        <f>+'5. mell. Önk.össz kiadás'!D27+'6. mell. Int.összesen'!D71</f>
        <v>0</v>
      </c>
      <c r="D40" s="224">
        <f>+'5. mell. Önk.össz kiadás'!E27+'6. mell. Int.összesen'!E71</f>
        <v>20100</v>
      </c>
      <c r="E40" s="240">
        <f t="shared" si="1"/>
        <v>20100</v>
      </c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</row>
    <row r="41" spans="1:21" s="234" customFormat="1" ht="12" customHeight="1">
      <c r="A41" s="5"/>
      <c r="B41" s="209" t="s">
        <v>426</v>
      </c>
      <c r="C41" s="239">
        <f>+C37+C30</f>
        <v>1529644</v>
      </c>
      <c r="D41" s="239">
        <f>+D37+D30</f>
        <v>-84230</v>
      </c>
      <c r="E41" s="240">
        <f t="shared" si="1"/>
        <v>1445414</v>
      </c>
    </row>
    <row r="42" spans="1:21" ht="12" customHeight="1">
      <c r="A42" s="5" t="s">
        <v>431</v>
      </c>
      <c r="B42" s="241" t="s">
        <v>279</v>
      </c>
      <c r="C42" s="239">
        <f>+'5.g. mell. Egyéb tev.'!D96+'5.g. mell. Egyéb tev.'!D97</f>
        <v>6160</v>
      </c>
      <c r="D42" s="239">
        <f>+'5.g. mell. Egyéb tev.'!E96+'5.g. mell. Egyéb tev.'!E97</f>
        <v>16953</v>
      </c>
      <c r="E42" s="240">
        <f t="shared" si="1"/>
        <v>23113</v>
      </c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</row>
    <row r="43" spans="1:21" s="234" customFormat="1" ht="12" customHeight="1">
      <c r="A43" s="968" t="s">
        <v>427</v>
      </c>
      <c r="B43" s="969"/>
      <c r="C43" s="239">
        <f>C42+C41</f>
        <v>1535804</v>
      </c>
      <c r="D43" s="239">
        <f>D42+D41</f>
        <v>-67277</v>
      </c>
      <c r="E43" s="240">
        <f t="shared" si="1"/>
        <v>1468527</v>
      </c>
    </row>
    <row r="44" spans="1:21" ht="15" customHeight="1">
      <c r="A44" s="215"/>
      <c r="B44" s="104"/>
      <c r="C44" s="104"/>
      <c r="D44" s="104"/>
      <c r="E44" s="104"/>
      <c r="P44" s="212"/>
      <c r="Q44" s="212"/>
      <c r="R44" s="212"/>
      <c r="S44" s="212"/>
      <c r="T44" s="212"/>
      <c r="U44" s="212"/>
    </row>
    <row r="45" spans="1:21" s="213" customFormat="1" ht="15.75" customHeight="1">
      <c r="A45" s="970" t="s">
        <v>318</v>
      </c>
      <c r="B45" s="970"/>
      <c r="C45" s="970"/>
      <c r="D45" s="970"/>
      <c r="E45" s="970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</row>
    <row r="46" spans="1:21" s="104" customFormat="1">
      <c r="A46" s="216" t="s">
        <v>319</v>
      </c>
      <c r="B46" s="217"/>
      <c r="C46" s="212"/>
      <c r="D46" s="212"/>
      <c r="E46" s="212"/>
    </row>
    <row r="47" spans="1:21" ht="21">
      <c r="A47" s="221">
        <v>1</v>
      </c>
      <c r="B47" s="103" t="s">
        <v>432</v>
      </c>
      <c r="C47" s="100">
        <f>+C19-C41</f>
        <v>-574662</v>
      </c>
      <c r="D47" s="100">
        <f>+D19-D41</f>
        <v>121520</v>
      </c>
      <c r="E47" s="100">
        <f>+E19-E41</f>
        <v>-453142</v>
      </c>
    </row>
    <row r="48" spans="1:21">
      <c r="A48" s="215"/>
      <c r="B48" s="104"/>
      <c r="C48" s="104"/>
      <c r="D48" s="104"/>
      <c r="E48" s="104"/>
    </row>
    <row r="49" spans="1:21">
      <c r="A49" s="970" t="s">
        <v>320</v>
      </c>
      <c r="B49" s="970"/>
      <c r="C49" s="970"/>
      <c r="D49" s="970"/>
      <c r="E49" s="970"/>
    </row>
    <row r="50" spans="1:21">
      <c r="A50" s="216" t="s">
        <v>321</v>
      </c>
      <c r="B50" s="217"/>
    </row>
    <row r="51" spans="1:21">
      <c r="A51" s="221" t="s">
        <v>311</v>
      </c>
      <c r="B51" s="103" t="s">
        <v>322</v>
      </c>
      <c r="C51" s="100">
        <f>+C52-C53</f>
        <v>574662</v>
      </c>
      <c r="D51" s="100">
        <f t="shared" ref="D51:E51" si="2">+D52-D53</f>
        <v>-121520</v>
      </c>
      <c r="E51" s="100">
        <f t="shared" si="2"/>
        <v>453142</v>
      </c>
    </row>
    <row r="52" spans="1:21">
      <c r="A52" s="222" t="s">
        <v>315</v>
      </c>
      <c r="B52" s="101" t="s">
        <v>433</v>
      </c>
      <c r="C52" s="102">
        <f>+C20</f>
        <v>580822</v>
      </c>
      <c r="D52" s="102">
        <f t="shared" ref="D52:E52" si="3">+D20</f>
        <v>-104567</v>
      </c>
      <c r="E52" s="102">
        <f t="shared" si="3"/>
        <v>476255</v>
      </c>
    </row>
    <row r="53" spans="1:21">
      <c r="A53" s="222" t="s">
        <v>316</v>
      </c>
      <c r="B53" s="101" t="s">
        <v>434</v>
      </c>
      <c r="C53" s="102">
        <f>+C42</f>
        <v>6160</v>
      </c>
      <c r="D53" s="102">
        <f t="shared" ref="D53:E53" si="4">+D42</f>
        <v>16953</v>
      </c>
      <c r="E53" s="102">
        <f t="shared" si="4"/>
        <v>23113</v>
      </c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</row>
    <row r="54" spans="1:21">
      <c r="A54" s="215"/>
      <c r="B54" s="104"/>
      <c r="C54" s="104"/>
      <c r="D54" s="104"/>
      <c r="E54" s="104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</row>
    <row r="55" spans="1:21">
      <c r="A55" s="216" t="s">
        <v>323</v>
      </c>
      <c r="B55" s="217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</row>
    <row r="56" spans="1:21">
      <c r="A56" s="195"/>
      <c r="B56" s="103" t="s">
        <v>690</v>
      </c>
      <c r="C56" s="100">
        <f>+C25-C43</f>
        <v>0</v>
      </c>
      <c r="D56" s="100">
        <f t="shared" ref="D56:E56" si="5">+D25-D43</f>
        <v>0</v>
      </c>
      <c r="E56" s="100">
        <f t="shared" si="5"/>
        <v>0</v>
      </c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</row>
    <row r="57" spans="1:21">
      <c r="A57" s="215"/>
      <c r="B57" s="104"/>
      <c r="C57" s="104"/>
      <c r="D57" s="104"/>
      <c r="E57" s="104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</row>
    <row r="58" spans="1:21">
      <c r="A58" s="215"/>
      <c r="B58" s="104"/>
      <c r="C58" s="104"/>
      <c r="D58" s="104"/>
      <c r="E58" s="104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</row>
    <row r="59" spans="1:21">
      <c r="A59" s="215"/>
      <c r="B59" s="104"/>
      <c r="C59" s="104"/>
      <c r="D59" s="104"/>
      <c r="E59" s="104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</row>
    <row r="60" spans="1:21">
      <c r="A60" s="215"/>
      <c r="B60" s="104"/>
      <c r="C60" s="104"/>
      <c r="D60" s="104"/>
      <c r="E60" s="104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</row>
    <row r="61" spans="1:21">
      <c r="A61" s="215"/>
      <c r="B61" s="104"/>
      <c r="C61" s="104"/>
      <c r="D61" s="104"/>
      <c r="E61" s="104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</row>
    <row r="62" spans="1:21">
      <c r="A62" s="215"/>
      <c r="B62" s="104"/>
      <c r="C62" s="104"/>
      <c r="D62" s="104"/>
      <c r="E62" s="104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</row>
    <row r="63" spans="1:21">
      <c r="A63" s="215"/>
      <c r="B63" s="104"/>
      <c r="C63" s="104"/>
      <c r="D63" s="104"/>
      <c r="E63" s="104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</row>
    <row r="64" spans="1:21">
      <c r="A64" s="215"/>
      <c r="B64" s="104"/>
      <c r="C64" s="104"/>
      <c r="D64" s="104"/>
      <c r="E64" s="104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</row>
    <row r="65" spans="1:21">
      <c r="A65" s="215"/>
      <c r="B65" s="104"/>
      <c r="C65" s="104"/>
      <c r="D65" s="104"/>
      <c r="E65" s="104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</row>
    <row r="66" spans="1:21">
      <c r="A66" s="215"/>
      <c r="B66" s="104"/>
      <c r="C66" s="104"/>
      <c r="D66" s="104"/>
      <c r="E66" s="104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2"/>
      <c r="U66" s="212"/>
    </row>
    <row r="67" spans="1:21">
      <c r="A67" s="215"/>
      <c r="B67" s="104"/>
      <c r="C67" s="104"/>
      <c r="D67" s="104"/>
      <c r="E67" s="104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</row>
    <row r="68" spans="1:21">
      <c r="A68" s="215"/>
      <c r="B68" s="104"/>
      <c r="C68" s="104"/>
      <c r="D68" s="104"/>
      <c r="E68" s="104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</row>
    <row r="69" spans="1:21">
      <c r="A69" s="215"/>
      <c r="B69" s="104"/>
      <c r="C69" s="104"/>
      <c r="D69" s="104"/>
      <c r="E69" s="104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</row>
    <row r="70" spans="1:21">
      <c r="A70" s="215"/>
      <c r="B70" s="104"/>
      <c r="C70" s="104"/>
      <c r="D70" s="104"/>
      <c r="E70" s="104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  <c r="S70" s="212"/>
      <c r="T70" s="212"/>
      <c r="U70" s="212"/>
    </row>
    <row r="71" spans="1:21">
      <c r="A71" s="215"/>
      <c r="B71" s="104"/>
      <c r="C71" s="104"/>
      <c r="D71" s="104"/>
      <c r="E71" s="104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  <c r="S71" s="212"/>
      <c r="T71" s="212"/>
      <c r="U71" s="212"/>
    </row>
    <row r="72" spans="1:21">
      <c r="A72" s="215"/>
      <c r="B72" s="104"/>
      <c r="C72" s="104"/>
      <c r="D72" s="104"/>
      <c r="E72" s="104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</row>
    <row r="73" spans="1:21">
      <c r="A73" s="215"/>
      <c r="B73" s="104"/>
      <c r="C73" s="104"/>
      <c r="D73" s="104"/>
      <c r="E73" s="104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  <c r="S73" s="212"/>
      <c r="T73" s="212"/>
      <c r="U73" s="212"/>
    </row>
    <row r="74" spans="1:21">
      <c r="A74" s="215"/>
      <c r="B74" s="104"/>
      <c r="C74" s="104"/>
      <c r="D74" s="104"/>
      <c r="E74" s="104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212"/>
      <c r="Q74" s="212"/>
      <c r="R74" s="212"/>
      <c r="S74" s="212"/>
      <c r="T74" s="212"/>
      <c r="U74" s="212"/>
    </row>
    <row r="75" spans="1:21">
      <c r="A75" s="215"/>
      <c r="B75" s="104"/>
      <c r="C75" s="104"/>
      <c r="D75" s="104"/>
      <c r="E75" s="104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2"/>
      <c r="R75" s="212"/>
      <c r="S75" s="212"/>
      <c r="T75" s="212"/>
      <c r="U75" s="212"/>
    </row>
    <row r="76" spans="1:21">
      <c r="A76" s="215"/>
      <c r="B76" s="104"/>
      <c r="C76" s="104"/>
      <c r="D76" s="104"/>
      <c r="E76" s="104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</row>
    <row r="77" spans="1:21">
      <c r="A77" s="215"/>
      <c r="B77" s="104"/>
      <c r="C77" s="104"/>
      <c r="D77" s="104"/>
      <c r="E77" s="104"/>
      <c r="F77" s="212"/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</row>
    <row r="78" spans="1:21">
      <c r="A78" s="215"/>
      <c r="B78" s="104"/>
      <c r="C78" s="104"/>
      <c r="D78" s="104"/>
      <c r="E78" s="104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2"/>
      <c r="T78" s="212"/>
      <c r="U78" s="212"/>
    </row>
    <row r="79" spans="1:21">
      <c r="A79" s="215"/>
      <c r="B79" s="104"/>
      <c r="C79" s="104"/>
      <c r="D79" s="104"/>
      <c r="E79" s="104"/>
      <c r="F79" s="212"/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212"/>
      <c r="R79" s="212"/>
      <c r="S79" s="212"/>
      <c r="T79" s="212"/>
      <c r="U79" s="212"/>
    </row>
    <row r="80" spans="1:21">
      <c r="A80" s="215"/>
      <c r="B80" s="104"/>
      <c r="C80" s="104"/>
      <c r="D80" s="104"/>
      <c r="E80" s="104"/>
      <c r="F80" s="212"/>
      <c r="G80" s="212"/>
      <c r="H80" s="212"/>
      <c r="I80" s="212"/>
      <c r="J80" s="212"/>
      <c r="K80" s="212"/>
      <c r="L80" s="212"/>
      <c r="M80" s="212"/>
      <c r="N80" s="212"/>
      <c r="O80" s="212"/>
      <c r="P80" s="212"/>
      <c r="Q80" s="212"/>
      <c r="R80" s="212"/>
      <c r="S80" s="212"/>
      <c r="T80" s="212"/>
      <c r="U80" s="212"/>
    </row>
    <row r="81" spans="1:21">
      <c r="A81" s="215"/>
      <c r="B81" s="104"/>
      <c r="C81" s="104"/>
      <c r="D81" s="104"/>
      <c r="E81" s="104"/>
      <c r="F81" s="212"/>
      <c r="G81" s="212"/>
      <c r="H81" s="212"/>
      <c r="I81" s="212"/>
      <c r="J81" s="212"/>
      <c r="K81" s="212"/>
      <c r="L81" s="212"/>
      <c r="M81" s="212"/>
      <c r="N81" s="212"/>
      <c r="O81" s="212"/>
      <c r="P81" s="212"/>
      <c r="Q81" s="212"/>
      <c r="R81" s="212"/>
      <c r="S81" s="212"/>
      <c r="T81" s="212"/>
      <c r="U81" s="212"/>
    </row>
    <row r="82" spans="1:21">
      <c r="A82" s="215"/>
      <c r="B82" s="104"/>
      <c r="C82" s="104"/>
      <c r="D82" s="104"/>
      <c r="E82" s="104"/>
      <c r="F82" s="212"/>
      <c r="G82" s="212"/>
      <c r="H82" s="212"/>
      <c r="I82" s="212"/>
      <c r="J82" s="212"/>
      <c r="K82" s="212"/>
      <c r="L82" s="212"/>
      <c r="M82" s="212"/>
      <c r="N82" s="212"/>
      <c r="O82" s="212"/>
      <c r="P82" s="212"/>
      <c r="Q82" s="212"/>
      <c r="R82" s="212"/>
      <c r="S82" s="212"/>
      <c r="T82" s="212"/>
      <c r="U82" s="212"/>
    </row>
    <row r="83" spans="1:21">
      <c r="A83" s="215"/>
      <c r="B83" s="104"/>
      <c r="C83" s="104"/>
      <c r="D83" s="104"/>
      <c r="E83" s="104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</row>
    <row r="84" spans="1:21">
      <c r="A84" s="215"/>
      <c r="B84" s="104"/>
      <c r="C84" s="104"/>
      <c r="D84" s="104"/>
      <c r="E84" s="104"/>
      <c r="F84" s="212"/>
      <c r="G84" s="212"/>
      <c r="H84" s="212"/>
      <c r="I84" s="212"/>
      <c r="J84" s="212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</row>
    <row r="85" spans="1:21">
      <c r="A85" s="215"/>
      <c r="B85" s="104"/>
      <c r="C85" s="104"/>
      <c r="D85" s="104"/>
      <c r="E85" s="104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  <c r="T85" s="212"/>
      <c r="U85" s="212"/>
    </row>
    <row r="86" spans="1:21">
      <c r="A86" s="215"/>
      <c r="B86" s="104"/>
      <c r="C86" s="104"/>
      <c r="D86" s="104"/>
      <c r="E86" s="104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212"/>
      <c r="Q86" s="212"/>
      <c r="R86" s="212"/>
      <c r="S86" s="212"/>
      <c r="T86" s="212"/>
      <c r="U86" s="212"/>
    </row>
    <row r="87" spans="1:21">
      <c r="A87" s="215"/>
      <c r="B87" s="104"/>
      <c r="C87" s="104"/>
      <c r="D87" s="104"/>
      <c r="E87" s="104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  <c r="T87" s="212"/>
      <c r="U87" s="212"/>
    </row>
    <row r="88" spans="1:21">
      <c r="A88" s="215"/>
      <c r="B88" s="104"/>
      <c r="C88" s="104"/>
      <c r="D88" s="104"/>
      <c r="E88" s="104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  <c r="T88" s="212"/>
      <c r="U88" s="212"/>
    </row>
    <row r="89" spans="1:21">
      <c r="A89" s="215"/>
      <c r="B89" s="104"/>
      <c r="C89" s="104"/>
      <c r="D89" s="104"/>
      <c r="E89" s="104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  <c r="T89" s="212"/>
      <c r="U89" s="212"/>
    </row>
    <row r="90" spans="1:21">
      <c r="A90" s="215"/>
      <c r="B90" s="104"/>
      <c r="C90" s="104"/>
      <c r="D90" s="104"/>
      <c r="E90" s="104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12"/>
      <c r="S90" s="212"/>
      <c r="T90" s="212"/>
      <c r="U90" s="212"/>
    </row>
    <row r="91" spans="1:21">
      <c r="A91" s="215"/>
      <c r="B91" s="104"/>
      <c r="C91" s="104"/>
      <c r="D91" s="104"/>
      <c r="E91" s="104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  <c r="T91" s="212"/>
      <c r="U91" s="212"/>
    </row>
    <row r="92" spans="1:21">
      <c r="A92" s="215"/>
      <c r="B92" s="104"/>
      <c r="C92" s="104"/>
      <c r="D92" s="104"/>
      <c r="E92" s="104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</row>
    <row r="93" spans="1:21">
      <c r="A93" s="215"/>
      <c r="B93" s="104"/>
      <c r="C93" s="104"/>
      <c r="D93" s="104"/>
      <c r="E93" s="104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12"/>
      <c r="S93" s="212"/>
      <c r="T93" s="212"/>
      <c r="U93" s="212"/>
    </row>
    <row r="94" spans="1:21">
      <c r="A94" s="215"/>
      <c r="B94" s="104"/>
      <c r="C94" s="104"/>
      <c r="D94" s="104"/>
      <c r="E94" s="104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2"/>
      <c r="Q94" s="212"/>
      <c r="R94" s="212"/>
      <c r="S94" s="212"/>
      <c r="T94" s="212"/>
      <c r="U94" s="212"/>
    </row>
    <row r="95" spans="1:21">
      <c r="A95" s="215"/>
      <c r="B95" s="104"/>
      <c r="C95" s="104"/>
      <c r="D95" s="104"/>
      <c r="E95" s="104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</row>
    <row r="96" spans="1:21">
      <c r="A96" s="215"/>
      <c r="B96" s="104"/>
      <c r="C96" s="104"/>
      <c r="D96" s="104"/>
      <c r="E96" s="104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</row>
    <row r="97" spans="1:21">
      <c r="A97" s="215"/>
      <c r="B97" s="104"/>
      <c r="C97" s="104"/>
      <c r="D97" s="104"/>
      <c r="E97" s="104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</row>
    <row r="98" spans="1:21">
      <c r="A98" s="215"/>
      <c r="B98" s="104"/>
      <c r="C98" s="104"/>
      <c r="D98" s="104"/>
      <c r="E98" s="104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2"/>
      <c r="S98" s="212"/>
      <c r="T98" s="212"/>
      <c r="U98" s="212"/>
    </row>
    <row r="99" spans="1:21">
      <c r="A99" s="215"/>
      <c r="B99" s="104"/>
      <c r="C99" s="104"/>
      <c r="D99" s="104"/>
      <c r="E99" s="104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</row>
    <row r="100" spans="1:21">
      <c r="A100" s="215"/>
      <c r="B100" s="104"/>
      <c r="C100" s="104"/>
      <c r="D100" s="104"/>
      <c r="E100" s="104"/>
      <c r="F100" s="212"/>
      <c r="G100" s="212"/>
      <c r="H100" s="212"/>
      <c r="I100" s="212"/>
      <c r="J100" s="212"/>
      <c r="K100" s="212"/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</row>
    <row r="101" spans="1:21">
      <c r="A101" s="215"/>
      <c r="B101" s="104"/>
      <c r="C101" s="104"/>
      <c r="D101" s="104"/>
      <c r="E101" s="104"/>
      <c r="F101" s="212"/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</row>
    <row r="102" spans="1:21">
      <c r="A102" s="215"/>
      <c r="B102" s="104"/>
      <c r="C102" s="104"/>
      <c r="D102" s="104"/>
      <c r="E102" s="104"/>
      <c r="F102" s="212"/>
      <c r="G102" s="212"/>
      <c r="H102" s="212"/>
      <c r="I102" s="212"/>
      <c r="J102" s="212"/>
      <c r="K102" s="212"/>
      <c r="L102" s="212"/>
      <c r="M102" s="212"/>
      <c r="N102" s="212"/>
      <c r="O102" s="212"/>
      <c r="P102" s="212"/>
      <c r="Q102" s="212"/>
      <c r="R102" s="212"/>
      <c r="S102" s="212"/>
      <c r="T102" s="212"/>
      <c r="U102" s="212"/>
    </row>
    <row r="103" spans="1:21">
      <c r="A103" s="215"/>
      <c r="B103" s="104"/>
      <c r="C103" s="104"/>
      <c r="D103" s="104"/>
      <c r="E103" s="104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</row>
    <row r="104" spans="1:21">
      <c r="A104" s="215"/>
      <c r="B104" s="104"/>
      <c r="C104" s="104"/>
      <c r="D104" s="104"/>
      <c r="E104" s="104"/>
      <c r="F104" s="212"/>
      <c r="G104" s="212"/>
      <c r="H104" s="212"/>
      <c r="I104" s="212"/>
      <c r="J104" s="212"/>
      <c r="K104" s="212"/>
      <c r="L104" s="212"/>
      <c r="M104" s="212"/>
      <c r="N104" s="212"/>
      <c r="O104" s="212"/>
      <c r="P104" s="212"/>
      <c r="Q104" s="212"/>
      <c r="R104" s="212"/>
      <c r="S104" s="212"/>
      <c r="T104" s="212"/>
      <c r="U104" s="212"/>
    </row>
    <row r="105" spans="1:21">
      <c r="A105" s="215"/>
      <c r="B105" s="104"/>
      <c r="C105" s="104"/>
      <c r="D105" s="104"/>
      <c r="E105" s="104"/>
      <c r="F105" s="212"/>
      <c r="G105" s="212"/>
      <c r="H105" s="212"/>
      <c r="I105" s="212"/>
      <c r="J105" s="212"/>
      <c r="K105" s="212"/>
      <c r="L105" s="212"/>
      <c r="M105" s="212"/>
      <c r="N105" s="212"/>
      <c r="O105" s="212"/>
      <c r="P105" s="212"/>
      <c r="Q105" s="212"/>
      <c r="R105" s="212"/>
      <c r="S105" s="212"/>
      <c r="T105" s="212"/>
      <c r="U105" s="212"/>
    </row>
    <row r="106" spans="1:21">
      <c r="A106" s="215"/>
      <c r="B106" s="104"/>
      <c r="C106" s="104"/>
      <c r="D106" s="104"/>
      <c r="E106" s="104"/>
      <c r="F106" s="212"/>
      <c r="G106" s="212"/>
      <c r="H106" s="212"/>
      <c r="I106" s="212"/>
      <c r="J106" s="212"/>
      <c r="K106" s="212"/>
      <c r="L106" s="212"/>
      <c r="M106" s="212"/>
      <c r="N106" s="212"/>
      <c r="O106" s="212"/>
      <c r="P106" s="212"/>
      <c r="Q106" s="212"/>
      <c r="R106" s="212"/>
      <c r="S106" s="212"/>
      <c r="T106" s="212"/>
      <c r="U106" s="212"/>
    </row>
    <row r="107" spans="1:21">
      <c r="A107" s="215"/>
      <c r="B107" s="104"/>
      <c r="C107" s="104"/>
      <c r="D107" s="104"/>
      <c r="E107" s="104"/>
      <c r="F107" s="212"/>
      <c r="G107" s="212"/>
      <c r="H107" s="212"/>
      <c r="I107" s="212"/>
      <c r="J107" s="212"/>
      <c r="K107" s="212"/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</row>
    <row r="108" spans="1:21">
      <c r="A108" s="215"/>
      <c r="B108" s="104"/>
      <c r="C108" s="104"/>
      <c r="D108" s="104"/>
      <c r="E108" s="104"/>
      <c r="F108" s="212"/>
      <c r="G108" s="212"/>
      <c r="H108" s="212"/>
      <c r="I108" s="212"/>
      <c r="J108" s="212"/>
      <c r="K108" s="212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</row>
    <row r="109" spans="1:21">
      <c r="A109" s="215"/>
      <c r="B109" s="104"/>
      <c r="C109" s="104"/>
      <c r="D109" s="104"/>
      <c r="E109" s="104"/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  <c r="Q109" s="212"/>
      <c r="R109" s="212"/>
      <c r="S109" s="212"/>
      <c r="T109" s="212"/>
      <c r="U109" s="212"/>
    </row>
    <row r="110" spans="1:21">
      <c r="A110" s="215"/>
      <c r="B110" s="104"/>
      <c r="C110" s="104"/>
      <c r="D110" s="104"/>
      <c r="E110" s="104"/>
      <c r="F110" s="212"/>
      <c r="G110" s="212"/>
      <c r="H110" s="212"/>
      <c r="I110" s="212"/>
      <c r="J110" s="212"/>
      <c r="K110" s="212"/>
      <c r="L110" s="212"/>
      <c r="M110" s="212"/>
      <c r="N110" s="212"/>
      <c r="O110" s="212"/>
      <c r="P110" s="212"/>
      <c r="Q110" s="212"/>
      <c r="R110" s="212"/>
      <c r="S110" s="212"/>
      <c r="T110" s="212"/>
      <c r="U110" s="212"/>
    </row>
    <row r="111" spans="1:21">
      <c r="A111" s="215"/>
      <c r="B111" s="104"/>
      <c r="C111" s="104"/>
      <c r="D111" s="104"/>
      <c r="E111" s="104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</row>
    <row r="112" spans="1:21">
      <c r="A112" s="215"/>
      <c r="B112" s="104"/>
      <c r="C112" s="104"/>
      <c r="D112" s="104"/>
      <c r="E112" s="104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2"/>
      <c r="U112" s="212"/>
    </row>
    <row r="113" spans="1:21">
      <c r="A113" s="215"/>
      <c r="B113" s="104"/>
      <c r="C113" s="104"/>
      <c r="D113" s="104"/>
      <c r="E113" s="104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212"/>
      <c r="R113" s="212"/>
      <c r="S113" s="212"/>
      <c r="T113" s="212"/>
      <c r="U113" s="212"/>
    </row>
    <row r="114" spans="1:21">
      <c r="A114" s="215"/>
      <c r="B114" s="104"/>
      <c r="C114" s="104"/>
      <c r="D114" s="104"/>
      <c r="E114" s="104"/>
      <c r="F114" s="212"/>
      <c r="G114" s="212"/>
      <c r="H114" s="212"/>
      <c r="I114" s="212"/>
      <c r="J114" s="212"/>
      <c r="K114" s="212"/>
      <c r="L114" s="212"/>
      <c r="M114" s="212"/>
      <c r="N114" s="212"/>
      <c r="O114" s="212"/>
      <c r="P114" s="212"/>
      <c r="Q114" s="212"/>
      <c r="R114" s="212"/>
      <c r="S114" s="212"/>
      <c r="T114" s="212"/>
      <c r="U114" s="212"/>
    </row>
    <row r="115" spans="1:21">
      <c r="A115" s="215"/>
      <c r="B115" s="104"/>
      <c r="C115" s="104"/>
      <c r="D115" s="104"/>
      <c r="E115" s="104"/>
      <c r="F115" s="212"/>
      <c r="G115" s="212"/>
      <c r="H115" s="212"/>
      <c r="I115" s="212"/>
      <c r="J115" s="212"/>
      <c r="K115" s="212"/>
      <c r="L115" s="212"/>
      <c r="M115" s="212"/>
      <c r="N115" s="212"/>
      <c r="O115" s="212"/>
      <c r="P115" s="212"/>
      <c r="Q115" s="212"/>
      <c r="R115" s="212"/>
      <c r="S115" s="212"/>
      <c r="T115" s="212"/>
      <c r="U115" s="212"/>
    </row>
    <row r="116" spans="1:21">
      <c r="A116" s="215"/>
      <c r="B116" s="104"/>
      <c r="C116" s="104"/>
      <c r="D116" s="104"/>
      <c r="E116" s="104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</row>
    <row r="117" spans="1:21" s="104" customFormat="1" ht="11.25">
      <c r="A117" s="215"/>
    </row>
    <row r="118" spans="1:21" s="104" customFormat="1" ht="11.25">
      <c r="A118" s="215"/>
    </row>
    <row r="119" spans="1:21" s="104" customFormat="1" ht="11.25">
      <c r="A119" s="215"/>
    </row>
    <row r="120" spans="1:21" s="104" customFormat="1" ht="11.25">
      <c r="A120" s="215"/>
    </row>
    <row r="121" spans="1:21" s="104" customFormat="1" ht="11.25">
      <c r="A121" s="215"/>
    </row>
    <row r="122" spans="1:21" s="104" customFormat="1" ht="11.25">
      <c r="A122" s="215"/>
    </row>
    <row r="123" spans="1:21" s="104" customFormat="1" ht="11.25">
      <c r="A123" s="215"/>
    </row>
    <row r="124" spans="1:21" s="104" customFormat="1" ht="11.25">
      <c r="A124" s="215"/>
    </row>
    <row r="125" spans="1:21" s="104" customFormat="1" ht="11.25">
      <c r="A125" s="215"/>
    </row>
    <row r="126" spans="1:21" s="104" customFormat="1" ht="11.25">
      <c r="A126" s="215"/>
    </row>
    <row r="127" spans="1:21" s="104" customFormat="1" ht="11.25">
      <c r="A127" s="215"/>
    </row>
    <row r="128" spans="1:21" s="104" customFormat="1">
      <c r="A128" s="218"/>
      <c r="B128" s="212"/>
      <c r="C128" s="212"/>
      <c r="D128" s="212"/>
      <c r="E128" s="212"/>
    </row>
    <row r="129" spans="1:5" s="104" customFormat="1">
      <c r="A129" s="218"/>
      <c r="B129" s="212"/>
      <c r="C129" s="212"/>
      <c r="D129" s="212"/>
      <c r="E129" s="212"/>
    </row>
  </sheetData>
  <mergeCells count="8">
    <mergeCell ref="A25:B25"/>
    <mergeCell ref="A43:B43"/>
    <mergeCell ref="A45:E45"/>
    <mergeCell ref="A49:E49"/>
    <mergeCell ref="A2:B2"/>
    <mergeCell ref="C2:E2"/>
    <mergeCell ref="A27:E27"/>
    <mergeCell ref="A28:B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&amp;C&amp;"Times New Roman,Félkövér"&amp;12Martonvásár Város Önkormányzatának
KÖLTSÉGVETÉSI PÉNZÜGYI MÉRLEGE I.&amp;R&amp;"Times New Roman,Normál"&amp;10 1.melléklet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X88"/>
  <sheetViews>
    <sheetView view="pageLayout" topLeftCell="I1" workbookViewId="0">
      <selection activeCell="W10" sqref="W10"/>
    </sheetView>
  </sheetViews>
  <sheetFormatPr defaultColWidth="8.7109375" defaultRowHeight="15"/>
  <cols>
    <col min="1" max="1" width="7.140625" style="297" customWidth="1"/>
    <col min="2" max="2" width="7.140625" style="298" customWidth="1"/>
    <col min="3" max="3" width="19.7109375" style="298" customWidth="1"/>
    <col min="4" max="4" width="7.7109375" style="299" customWidth="1"/>
    <col min="5" max="5" width="7.140625" style="299" customWidth="1"/>
    <col min="6" max="7" width="7.7109375" style="299" customWidth="1"/>
    <col min="8" max="8" width="6.42578125" style="299" customWidth="1"/>
    <col min="9" max="9" width="7.42578125" style="299" customWidth="1"/>
    <col min="10" max="10" width="6.85546875" style="299" customWidth="1"/>
    <col min="11" max="11" width="7.7109375" style="299" customWidth="1"/>
    <col min="12" max="12" width="7.28515625" style="299" customWidth="1"/>
    <col min="13" max="13" width="7" style="299" customWidth="1"/>
    <col min="14" max="14" width="6.5703125" style="299" customWidth="1"/>
    <col min="15" max="15" width="7" style="299" customWidth="1"/>
    <col min="16" max="16" width="7.42578125" style="299" customWidth="1"/>
    <col min="17" max="17" width="7.28515625" style="299" customWidth="1"/>
    <col min="18" max="18" width="7" style="299" customWidth="1"/>
    <col min="19" max="19" width="7.7109375" style="299" customWidth="1"/>
    <col min="20" max="20" width="7.28515625" style="299" customWidth="1"/>
    <col min="21" max="21" width="7" style="299" customWidth="1"/>
    <col min="22" max="22" width="7.7109375" style="299" customWidth="1"/>
    <col min="23" max="23" width="6.42578125" style="299" customWidth="1"/>
    <col min="24" max="24" width="6.5703125" style="299" customWidth="1"/>
    <col min="25" max="16384" width="8.7109375" style="255"/>
  </cols>
  <sheetData>
    <row r="1" spans="1:24">
      <c r="A1" s="256"/>
      <c r="B1" s="257"/>
      <c r="C1" s="257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1135" t="s">
        <v>408</v>
      </c>
      <c r="W1" s="1135"/>
      <c r="X1" s="1135"/>
    </row>
    <row r="2" spans="1:24" ht="42" customHeight="1">
      <c r="A2" s="1128" t="s">
        <v>0</v>
      </c>
      <c r="B2" s="1128" t="s">
        <v>181</v>
      </c>
      <c r="C2" s="1128"/>
      <c r="D2" s="1131" t="s">
        <v>179</v>
      </c>
      <c r="E2" s="1132"/>
      <c r="F2" s="1133"/>
      <c r="G2" s="1129" t="s">
        <v>298</v>
      </c>
      <c r="H2" s="1129"/>
      <c r="I2" s="1129"/>
      <c r="J2" s="1129" t="s">
        <v>299</v>
      </c>
      <c r="K2" s="1129"/>
      <c r="L2" s="1129"/>
      <c r="M2" s="1129" t="s">
        <v>300</v>
      </c>
      <c r="N2" s="1129"/>
      <c r="O2" s="1129"/>
      <c r="P2" s="1129" t="s">
        <v>301</v>
      </c>
      <c r="Q2" s="1129"/>
      <c r="R2" s="1129"/>
      <c r="S2" s="1129" t="s">
        <v>301</v>
      </c>
      <c r="T2" s="1129"/>
      <c r="U2" s="1129"/>
      <c r="V2" s="1129" t="s">
        <v>303</v>
      </c>
      <c r="W2" s="1129"/>
      <c r="X2" s="1129"/>
    </row>
    <row r="3" spans="1:24">
      <c r="A3" s="1128"/>
      <c r="B3" s="1128"/>
      <c r="C3" s="1128"/>
      <c r="D3" s="1131"/>
      <c r="E3" s="1132"/>
      <c r="F3" s="1133"/>
      <c r="G3" s="1129" t="s">
        <v>188</v>
      </c>
      <c r="H3" s="1129"/>
      <c r="I3" s="1129"/>
      <c r="J3" s="1129" t="s">
        <v>188</v>
      </c>
      <c r="K3" s="1129"/>
      <c r="L3" s="1129"/>
      <c r="M3" s="1129" t="s">
        <v>188</v>
      </c>
      <c r="N3" s="1129"/>
      <c r="O3" s="1129"/>
      <c r="P3" s="1129" t="s">
        <v>188</v>
      </c>
      <c r="Q3" s="1129"/>
      <c r="R3" s="1129"/>
      <c r="S3" s="1129" t="s">
        <v>296</v>
      </c>
      <c r="T3" s="1129"/>
      <c r="U3" s="1129"/>
      <c r="V3" s="1129" t="s">
        <v>189</v>
      </c>
      <c r="W3" s="1129"/>
      <c r="X3" s="1129"/>
    </row>
    <row r="4" spans="1:24" s="259" customFormat="1" ht="25.5" customHeight="1">
      <c r="A4" s="1128"/>
      <c r="B4" s="1128"/>
      <c r="C4" s="1128"/>
      <c r="D4" s="476" t="s">
        <v>178</v>
      </c>
      <c r="E4" s="640" t="s">
        <v>695</v>
      </c>
      <c r="F4" s="641" t="s">
        <v>1012</v>
      </c>
      <c r="G4" s="476" t="s">
        <v>178</v>
      </c>
      <c r="H4" s="640" t="s">
        <v>695</v>
      </c>
      <c r="I4" s="641" t="s">
        <v>1012</v>
      </c>
      <c r="J4" s="476" t="s">
        <v>178</v>
      </c>
      <c r="K4" s="640" t="s">
        <v>695</v>
      </c>
      <c r="L4" s="641" t="s">
        <v>1012</v>
      </c>
      <c r="M4" s="476" t="s">
        <v>178</v>
      </c>
      <c r="N4" s="640" t="s">
        <v>695</v>
      </c>
      <c r="O4" s="641" t="s">
        <v>1012</v>
      </c>
      <c r="P4" s="476" t="s">
        <v>178</v>
      </c>
      <c r="Q4" s="640" t="s">
        <v>695</v>
      </c>
      <c r="R4" s="641" t="s">
        <v>1012</v>
      </c>
      <c r="S4" s="476" t="s">
        <v>178</v>
      </c>
      <c r="T4" s="640" t="s">
        <v>695</v>
      </c>
      <c r="U4" s="641" t="s">
        <v>1012</v>
      </c>
      <c r="V4" s="476" t="s">
        <v>178</v>
      </c>
      <c r="W4" s="640" t="s">
        <v>695</v>
      </c>
      <c r="X4" s="641" t="s">
        <v>1012</v>
      </c>
    </row>
    <row r="5" spans="1:24">
      <c r="A5" s="260" t="s">
        <v>2</v>
      </c>
      <c r="B5" s="1125" t="s">
        <v>1</v>
      </c>
      <c r="C5" s="1125"/>
      <c r="D5" s="261">
        <f>+G5+J5+M5+S5+V5+P5</f>
        <v>13698</v>
      </c>
      <c r="E5" s="344">
        <f t="shared" ref="E5:F18" si="0">+H5+K5+N5+T5+W5+Q5</f>
        <v>-564</v>
      </c>
      <c r="F5" s="344">
        <f t="shared" si="0"/>
        <v>13134</v>
      </c>
      <c r="G5" s="261">
        <v>6653</v>
      </c>
      <c r="H5" s="261">
        <v>-18</v>
      </c>
      <c r="I5" s="261">
        <f>+G5+H5</f>
        <v>6635</v>
      </c>
      <c r="J5" s="261">
        <v>3406</v>
      </c>
      <c r="K5" s="261">
        <f>-3-6</f>
        <v>-9</v>
      </c>
      <c r="L5" s="261">
        <f>+J5+K5</f>
        <v>3397</v>
      </c>
      <c r="M5" s="261">
        <v>1069</v>
      </c>
      <c r="N5" s="261"/>
      <c r="O5" s="261">
        <f>+M5+N5</f>
        <v>1069</v>
      </c>
      <c r="P5" s="261">
        <v>2570</v>
      </c>
      <c r="Q5" s="261">
        <f>-16-376-145</f>
        <v>-537</v>
      </c>
      <c r="R5" s="261">
        <f>+P5+Q5</f>
        <v>2033</v>
      </c>
      <c r="S5" s="261"/>
      <c r="T5" s="261"/>
      <c r="U5" s="261"/>
      <c r="V5" s="261"/>
      <c r="W5" s="261"/>
      <c r="X5" s="261"/>
    </row>
    <row r="6" spans="1:24">
      <c r="A6" s="260" t="s">
        <v>4</v>
      </c>
      <c r="B6" s="1125" t="s">
        <v>3</v>
      </c>
      <c r="C6" s="1125"/>
      <c r="D6" s="261">
        <f t="shared" ref="D6:D23" si="1">+G6+J6+M6+S6+V6+P6</f>
        <v>0</v>
      </c>
      <c r="E6" s="344">
        <f t="shared" si="0"/>
        <v>0</v>
      </c>
      <c r="F6" s="344">
        <f t="shared" si="0"/>
        <v>0</v>
      </c>
      <c r="G6" s="261"/>
      <c r="H6" s="261"/>
      <c r="I6" s="344">
        <f t="shared" ref="I6:I18" si="2">+G6+H6</f>
        <v>0</v>
      </c>
      <c r="J6" s="261"/>
      <c r="K6" s="261"/>
      <c r="L6" s="344">
        <f t="shared" ref="L6:L18" si="3">+J6+K6</f>
        <v>0</v>
      </c>
      <c r="M6" s="261"/>
      <c r="N6" s="261"/>
      <c r="O6" s="344">
        <f t="shared" ref="O6:O18" si="4">+M6+N6</f>
        <v>0</v>
      </c>
      <c r="P6" s="261"/>
      <c r="Q6" s="261"/>
      <c r="R6" s="344">
        <f t="shared" ref="R6:R24" si="5">+P6+Q6</f>
        <v>0</v>
      </c>
      <c r="S6" s="261"/>
      <c r="T6" s="261"/>
      <c r="U6" s="261"/>
      <c r="V6" s="261"/>
      <c r="W6" s="261"/>
      <c r="X6" s="261"/>
    </row>
    <row r="7" spans="1:24">
      <c r="A7" s="260" t="s">
        <v>6</v>
      </c>
      <c r="B7" s="1125" t="s">
        <v>5</v>
      </c>
      <c r="C7" s="1125"/>
      <c r="D7" s="261">
        <f t="shared" si="1"/>
        <v>0</v>
      </c>
      <c r="E7" s="344">
        <f t="shared" si="0"/>
        <v>0</v>
      </c>
      <c r="F7" s="344">
        <f t="shared" si="0"/>
        <v>0</v>
      </c>
      <c r="G7" s="261"/>
      <c r="H7" s="261"/>
      <c r="I7" s="344">
        <f t="shared" si="2"/>
        <v>0</v>
      </c>
      <c r="J7" s="261"/>
      <c r="K7" s="261"/>
      <c r="L7" s="344">
        <f t="shared" si="3"/>
        <v>0</v>
      </c>
      <c r="M7" s="261"/>
      <c r="N7" s="261"/>
      <c r="O7" s="344">
        <f t="shared" si="4"/>
        <v>0</v>
      </c>
      <c r="P7" s="261"/>
      <c r="Q7" s="261"/>
      <c r="R7" s="344">
        <f t="shared" si="5"/>
        <v>0</v>
      </c>
      <c r="S7" s="261"/>
      <c r="T7" s="261"/>
      <c r="U7" s="261"/>
      <c r="V7" s="261"/>
      <c r="W7" s="261"/>
      <c r="X7" s="261"/>
    </row>
    <row r="8" spans="1:24">
      <c r="A8" s="260" t="s">
        <v>8</v>
      </c>
      <c r="B8" s="1125" t="s">
        <v>7</v>
      </c>
      <c r="C8" s="1125"/>
      <c r="D8" s="261">
        <f t="shared" si="1"/>
        <v>0</v>
      </c>
      <c r="E8" s="344">
        <f t="shared" si="0"/>
        <v>0</v>
      </c>
      <c r="F8" s="344">
        <f t="shared" si="0"/>
        <v>0</v>
      </c>
      <c r="G8" s="261"/>
      <c r="H8" s="261"/>
      <c r="I8" s="344">
        <f t="shared" si="2"/>
        <v>0</v>
      </c>
      <c r="J8" s="261"/>
      <c r="K8" s="261"/>
      <c r="L8" s="344">
        <f t="shared" si="3"/>
        <v>0</v>
      </c>
      <c r="M8" s="261"/>
      <c r="N8" s="261"/>
      <c r="O8" s="344">
        <f t="shared" si="4"/>
        <v>0</v>
      </c>
      <c r="P8" s="261"/>
      <c r="Q8" s="261"/>
      <c r="R8" s="344">
        <f t="shared" si="5"/>
        <v>0</v>
      </c>
      <c r="S8" s="261"/>
      <c r="T8" s="261"/>
      <c r="U8" s="261"/>
      <c r="V8" s="261"/>
      <c r="W8" s="261"/>
      <c r="X8" s="261"/>
    </row>
    <row r="9" spans="1:24">
      <c r="A9" s="260" t="s">
        <v>10</v>
      </c>
      <c r="B9" s="1125" t="s">
        <v>9</v>
      </c>
      <c r="C9" s="1125"/>
      <c r="D9" s="261">
        <f t="shared" si="1"/>
        <v>0</v>
      </c>
      <c r="E9" s="344">
        <f t="shared" si="0"/>
        <v>0</v>
      </c>
      <c r="F9" s="344">
        <f t="shared" si="0"/>
        <v>0</v>
      </c>
      <c r="G9" s="261"/>
      <c r="H9" s="261"/>
      <c r="I9" s="344">
        <f t="shared" si="2"/>
        <v>0</v>
      </c>
      <c r="J9" s="261"/>
      <c r="K9" s="261"/>
      <c r="L9" s="344">
        <f t="shared" si="3"/>
        <v>0</v>
      </c>
      <c r="M9" s="261"/>
      <c r="N9" s="261"/>
      <c r="O9" s="344">
        <f t="shared" si="4"/>
        <v>0</v>
      </c>
      <c r="P9" s="261"/>
      <c r="Q9" s="261"/>
      <c r="R9" s="344">
        <f t="shared" si="5"/>
        <v>0</v>
      </c>
      <c r="S9" s="261"/>
      <c r="T9" s="261"/>
      <c r="U9" s="261"/>
      <c r="V9" s="261"/>
      <c r="W9" s="261"/>
      <c r="X9" s="261"/>
    </row>
    <row r="10" spans="1:24">
      <c r="A10" s="260" t="s">
        <v>12</v>
      </c>
      <c r="B10" s="1125" t="s">
        <v>11</v>
      </c>
      <c r="C10" s="1125"/>
      <c r="D10" s="261">
        <f t="shared" si="1"/>
        <v>0</v>
      </c>
      <c r="E10" s="344">
        <f t="shared" si="0"/>
        <v>0</v>
      </c>
      <c r="F10" s="344">
        <f t="shared" si="0"/>
        <v>0</v>
      </c>
      <c r="G10" s="261"/>
      <c r="H10" s="261"/>
      <c r="I10" s="344">
        <f t="shared" si="2"/>
        <v>0</v>
      </c>
      <c r="J10" s="261"/>
      <c r="K10" s="261"/>
      <c r="L10" s="344">
        <f t="shared" si="3"/>
        <v>0</v>
      </c>
      <c r="M10" s="261"/>
      <c r="N10" s="261"/>
      <c r="O10" s="344">
        <f t="shared" si="4"/>
        <v>0</v>
      </c>
      <c r="P10" s="261"/>
      <c r="Q10" s="261"/>
      <c r="R10" s="344">
        <f t="shared" si="5"/>
        <v>0</v>
      </c>
      <c r="S10" s="261"/>
      <c r="T10" s="261"/>
      <c r="U10" s="261"/>
      <c r="V10" s="261"/>
      <c r="W10" s="261"/>
      <c r="X10" s="261"/>
    </row>
    <row r="11" spans="1:24">
      <c r="A11" s="260" t="s">
        <v>14</v>
      </c>
      <c r="B11" s="1125" t="s">
        <v>13</v>
      </c>
      <c r="C11" s="1125"/>
      <c r="D11" s="261">
        <f t="shared" si="1"/>
        <v>436</v>
      </c>
      <c r="E11" s="344">
        <f t="shared" si="0"/>
        <v>0</v>
      </c>
      <c r="F11" s="344">
        <f t="shared" si="0"/>
        <v>436</v>
      </c>
      <c r="G11" s="261">
        <v>195</v>
      </c>
      <c r="H11" s="261"/>
      <c r="I11" s="344">
        <f t="shared" si="2"/>
        <v>195</v>
      </c>
      <c r="J11" s="261">
        <v>105</v>
      </c>
      <c r="K11" s="261"/>
      <c r="L11" s="344">
        <f t="shared" si="3"/>
        <v>105</v>
      </c>
      <c r="M11" s="261">
        <v>40</v>
      </c>
      <c r="N11" s="261"/>
      <c r="O11" s="344">
        <f t="shared" si="4"/>
        <v>40</v>
      </c>
      <c r="P11" s="261">
        <v>96</v>
      </c>
      <c r="Q11" s="261"/>
      <c r="R11" s="344">
        <f t="shared" si="5"/>
        <v>96</v>
      </c>
      <c r="S11" s="261"/>
      <c r="T11" s="261"/>
      <c r="U11" s="261"/>
      <c r="V11" s="261"/>
      <c r="W11" s="261"/>
      <c r="X11" s="261"/>
    </row>
    <row r="12" spans="1:24">
      <c r="A12" s="260" t="s">
        <v>16</v>
      </c>
      <c r="B12" s="1125" t="s">
        <v>15</v>
      </c>
      <c r="C12" s="1125"/>
      <c r="D12" s="261">
        <f t="shared" si="1"/>
        <v>0</v>
      </c>
      <c r="E12" s="344">
        <f t="shared" si="0"/>
        <v>0</v>
      </c>
      <c r="F12" s="344">
        <f t="shared" si="0"/>
        <v>0</v>
      </c>
      <c r="G12" s="261"/>
      <c r="H12" s="261"/>
      <c r="I12" s="344">
        <f t="shared" si="2"/>
        <v>0</v>
      </c>
      <c r="J12" s="261"/>
      <c r="K12" s="261"/>
      <c r="L12" s="344">
        <f t="shared" si="3"/>
        <v>0</v>
      </c>
      <c r="M12" s="261"/>
      <c r="N12" s="261"/>
      <c r="O12" s="344">
        <f t="shared" si="4"/>
        <v>0</v>
      </c>
      <c r="P12" s="261"/>
      <c r="Q12" s="261"/>
      <c r="R12" s="344">
        <f t="shared" si="5"/>
        <v>0</v>
      </c>
      <c r="S12" s="261"/>
      <c r="T12" s="261"/>
      <c r="U12" s="261"/>
      <c r="V12" s="261"/>
      <c r="W12" s="261"/>
      <c r="X12" s="261"/>
    </row>
    <row r="13" spans="1:24">
      <c r="A13" s="260" t="s">
        <v>18</v>
      </c>
      <c r="B13" s="1125" t="s">
        <v>17</v>
      </c>
      <c r="C13" s="1125"/>
      <c r="D13" s="261">
        <f t="shared" si="1"/>
        <v>354</v>
      </c>
      <c r="E13" s="344">
        <f t="shared" si="0"/>
        <v>0</v>
      </c>
      <c r="F13" s="344">
        <f t="shared" si="0"/>
        <v>354</v>
      </c>
      <c r="G13" s="261">
        <v>10</v>
      </c>
      <c r="H13" s="261"/>
      <c r="I13" s="344">
        <f t="shared" si="2"/>
        <v>10</v>
      </c>
      <c r="J13" s="261"/>
      <c r="K13" s="261"/>
      <c r="L13" s="344">
        <f t="shared" si="3"/>
        <v>0</v>
      </c>
      <c r="M13" s="261">
        <v>214</v>
      </c>
      <c r="N13" s="261"/>
      <c r="O13" s="344">
        <f t="shared" si="4"/>
        <v>214</v>
      </c>
      <c r="P13" s="261">
        <v>130</v>
      </c>
      <c r="Q13" s="261"/>
      <c r="R13" s="344">
        <f t="shared" si="5"/>
        <v>130</v>
      </c>
      <c r="S13" s="261"/>
      <c r="T13" s="261"/>
      <c r="U13" s="261"/>
      <c r="V13" s="261"/>
      <c r="W13" s="261"/>
      <c r="X13" s="261"/>
    </row>
    <row r="14" spans="1:24">
      <c r="A14" s="260" t="s">
        <v>20</v>
      </c>
      <c r="B14" s="1125" t="s">
        <v>19</v>
      </c>
      <c r="C14" s="1125"/>
      <c r="D14" s="261">
        <f t="shared" si="1"/>
        <v>0</v>
      </c>
      <c r="E14" s="344">
        <f t="shared" si="0"/>
        <v>0</v>
      </c>
      <c r="F14" s="344">
        <f t="shared" si="0"/>
        <v>0</v>
      </c>
      <c r="G14" s="261"/>
      <c r="H14" s="261"/>
      <c r="I14" s="344">
        <f t="shared" si="2"/>
        <v>0</v>
      </c>
      <c r="J14" s="261"/>
      <c r="K14" s="261"/>
      <c r="L14" s="344">
        <f t="shared" si="3"/>
        <v>0</v>
      </c>
      <c r="M14" s="261"/>
      <c r="N14" s="261"/>
      <c r="O14" s="344">
        <f t="shared" si="4"/>
        <v>0</v>
      </c>
      <c r="P14" s="261"/>
      <c r="Q14" s="261"/>
      <c r="R14" s="344">
        <f t="shared" si="5"/>
        <v>0</v>
      </c>
      <c r="S14" s="261"/>
      <c r="T14" s="261"/>
      <c r="U14" s="261"/>
      <c r="V14" s="261"/>
      <c r="W14" s="261"/>
      <c r="X14" s="261"/>
    </row>
    <row r="15" spans="1:24">
      <c r="A15" s="260" t="s">
        <v>22</v>
      </c>
      <c r="B15" s="1125" t="s">
        <v>21</v>
      </c>
      <c r="C15" s="1125"/>
      <c r="D15" s="261">
        <f t="shared" si="1"/>
        <v>733</v>
      </c>
      <c r="E15" s="344">
        <f t="shared" si="0"/>
        <v>0</v>
      </c>
      <c r="F15" s="344">
        <f t="shared" si="0"/>
        <v>733</v>
      </c>
      <c r="G15" s="261">
        <v>733</v>
      </c>
      <c r="H15" s="261"/>
      <c r="I15" s="344">
        <f t="shared" si="2"/>
        <v>733</v>
      </c>
      <c r="J15" s="261"/>
      <c r="K15" s="261"/>
      <c r="L15" s="344">
        <f t="shared" si="3"/>
        <v>0</v>
      </c>
      <c r="M15" s="261"/>
      <c r="N15" s="261"/>
      <c r="O15" s="344">
        <f t="shared" si="4"/>
        <v>0</v>
      </c>
      <c r="P15" s="261"/>
      <c r="Q15" s="261"/>
      <c r="R15" s="344">
        <f t="shared" si="5"/>
        <v>0</v>
      </c>
      <c r="S15" s="261"/>
      <c r="T15" s="261"/>
      <c r="U15" s="261"/>
      <c r="V15" s="261"/>
      <c r="W15" s="261"/>
      <c r="X15" s="261"/>
    </row>
    <row r="16" spans="1:24">
      <c r="A16" s="260" t="s">
        <v>24</v>
      </c>
      <c r="B16" s="1125" t="s">
        <v>23</v>
      </c>
      <c r="C16" s="1125"/>
      <c r="D16" s="261">
        <f t="shared" si="1"/>
        <v>0</v>
      </c>
      <c r="E16" s="344">
        <f t="shared" si="0"/>
        <v>0</v>
      </c>
      <c r="F16" s="344">
        <f t="shared" si="0"/>
        <v>0</v>
      </c>
      <c r="G16" s="261"/>
      <c r="H16" s="261"/>
      <c r="I16" s="344">
        <f t="shared" si="2"/>
        <v>0</v>
      </c>
      <c r="J16" s="261"/>
      <c r="K16" s="261"/>
      <c r="L16" s="344">
        <f t="shared" si="3"/>
        <v>0</v>
      </c>
      <c r="M16" s="261"/>
      <c r="N16" s="261"/>
      <c r="O16" s="344">
        <f t="shared" si="4"/>
        <v>0</v>
      </c>
      <c r="P16" s="261"/>
      <c r="Q16" s="261"/>
      <c r="R16" s="344">
        <f t="shared" si="5"/>
        <v>0</v>
      </c>
      <c r="S16" s="261"/>
      <c r="T16" s="261"/>
      <c r="U16" s="261"/>
      <c r="V16" s="261"/>
      <c r="W16" s="261"/>
      <c r="X16" s="261"/>
    </row>
    <row r="17" spans="1:24">
      <c r="A17" s="260" t="s">
        <v>25</v>
      </c>
      <c r="B17" s="1125" t="s">
        <v>176</v>
      </c>
      <c r="C17" s="1125"/>
      <c r="D17" s="261">
        <f t="shared" si="1"/>
        <v>0</v>
      </c>
      <c r="E17" s="344">
        <f t="shared" si="0"/>
        <v>281</v>
      </c>
      <c r="F17" s="344">
        <f t="shared" si="0"/>
        <v>281</v>
      </c>
      <c r="G17" s="261"/>
      <c r="H17" s="261">
        <v>18</v>
      </c>
      <c r="I17" s="344">
        <f t="shared" si="2"/>
        <v>18</v>
      </c>
      <c r="J17" s="261"/>
      <c r="K17" s="261">
        <f>14+3+6</f>
        <v>23</v>
      </c>
      <c r="L17" s="344">
        <f t="shared" si="3"/>
        <v>23</v>
      </c>
      <c r="M17" s="261"/>
      <c r="N17" s="261"/>
      <c r="O17" s="344">
        <f t="shared" si="4"/>
        <v>0</v>
      </c>
      <c r="P17" s="261"/>
      <c r="Q17" s="261">
        <f>79+16+145</f>
        <v>240</v>
      </c>
      <c r="R17" s="344">
        <f t="shared" si="5"/>
        <v>240</v>
      </c>
      <c r="S17" s="262"/>
      <c r="T17" s="261"/>
      <c r="U17" s="261"/>
      <c r="V17" s="262"/>
      <c r="W17" s="261"/>
      <c r="X17" s="261"/>
    </row>
    <row r="18" spans="1:24">
      <c r="A18" s="260" t="s">
        <v>25</v>
      </c>
      <c r="B18" s="1125" t="s">
        <v>26</v>
      </c>
      <c r="C18" s="1125"/>
      <c r="D18" s="261">
        <f t="shared" si="1"/>
        <v>0</v>
      </c>
      <c r="E18" s="344">
        <f t="shared" si="0"/>
        <v>0</v>
      </c>
      <c r="F18" s="344">
        <f t="shared" si="0"/>
        <v>0</v>
      </c>
      <c r="G18" s="261"/>
      <c r="H18" s="261"/>
      <c r="I18" s="344">
        <f t="shared" si="2"/>
        <v>0</v>
      </c>
      <c r="J18" s="261"/>
      <c r="K18" s="261"/>
      <c r="L18" s="344">
        <f t="shared" si="3"/>
        <v>0</v>
      </c>
      <c r="M18" s="261"/>
      <c r="N18" s="261"/>
      <c r="O18" s="344">
        <f t="shared" si="4"/>
        <v>0</v>
      </c>
      <c r="P18" s="261"/>
      <c r="Q18" s="261"/>
      <c r="R18" s="344">
        <f t="shared" si="5"/>
        <v>0</v>
      </c>
      <c r="S18" s="261"/>
      <c r="T18" s="261"/>
      <c r="U18" s="261"/>
      <c r="V18" s="261"/>
      <c r="W18" s="261"/>
      <c r="X18" s="261"/>
    </row>
    <row r="19" spans="1:24" s="348" customFormat="1">
      <c r="A19" s="345" t="s">
        <v>27</v>
      </c>
      <c r="B19" s="1127" t="s">
        <v>443</v>
      </c>
      <c r="C19" s="1127"/>
      <c r="D19" s="346">
        <f>SUM(D5:D18)</f>
        <v>15221</v>
      </c>
      <c r="E19" s="346">
        <f t="shared" ref="E19:X19" si="6">SUM(E5:E18)</f>
        <v>-283</v>
      </c>
      <c r="F19" s="346">
        <f t="shared" si="6"/>
        <v>14938</v>
      </c>
      <c r="G19" s="346">
        <f t="shared" si="6"/>
        <v>7591</v>
      </c>
      <c r="H19" s="346">
        <f t="shared" si="6"/>
        <v>0</v>
      </c>
      <c r="I19" s="346">
        <f t="shared" si="6"/>
        <v>7591</v>
      </c>
      <c r="J19" s="346">
        <f t="shared" si="6"/>
        <v>3511</v>
      </c>
      <c r="K19" s="346">
        <f t="shared" si="6"/>
        <v>14</v>
      </c>
      <c r="L19" s="346">
        <f t="shared" si="6"/>
        <v>3525</v>
      </c>
      <c r="M19" s="346">
        <f t="shared" si="6"/>
        <v>1323</v>
      </c>
      <c r="N19" s="346">
        <f t="shared" si="6"/>
        <v>0</v>
      </c>
      <c r="O19" s="346">
        <f t="shared" si="6"/>
        <v>1323</v>
      </c>
      <c r="P19" s="346">
        <f t="shared" si="6"/>
        <v>2796</v>
      </c>
      <c r="Q19" s="346">
        <f t="shared" si="6"/>
        <v>-297</v>
      </c>
      <c r="R19" s="344">
        <f t="shared" si="5"/>
        <v>2499</v>
      </c>
      <c r="S19" s="346">
        <f t="shared" si="6"/>
        <v>0</v>
      </c>
      <c r="T19" s="346">
        <f t="shared" si="6"/>
        <v>0</v>
      </c>
      <c r="U19" s="346">
        <f t="shared" si="6"/>
        <v>0</v>
      </c>
      <c r="V19" s="346">
        <f t="shared" si="6"/>
        <v>0</v>
      </c>
      <c r="W19" s="346">
        <f t="shared" si="6"/>
        <v>0</v>
      </c>
      <c r="X19" s="346">
        <f t="shared" si="6"/>
        <v>0</v>
      </c>
    </row>
    <row r="20" spans="1:24">
      <c r="A20" s="260" t="s">
        <v>29</v>
      </c>
      <c r="B20" s="1125" t="s">
        <v>28</v>
      </c>
      <c r="C20" s="1125"/>
      <c r="D20" s="261">
        <f t="shared" si="1"/>
        <v>0</v>
      </c>
      <c r="E20" s="344">
        <f t="shared" ref="E20:E22" si="7">+H20+K20+N20+T20+W20+Q20</f>
        <v>0</v>
      </c>
      <c r="F20" s="344">
        <f t="shared" ref="F20:F22" si="8">+I20+L20+O20+U20+X20+R20</f>
        <v>0</v>
      </c>
      <c r="G20" s="261"/>
      <c r="H20" s="261"/>
      <c r="I20" s="261">
        <f>+G20+H20</f>
        <v>0</v>
      </c>
      <c r="J20" s="261"/>
      <c r="K20" s="261"/>
      <c r="L20" s="261">
        <f>+J20+K20</f>
        <v>0</v>
      </c>
      <c r="M20" s="261"/>
      <c r="N20" s="261"/>
      <c r="O20" s="261">
        <f>+M20+N20</f>
        <v>0</v>
      </c>
      <c r="P20" s="261"/>
      <c r="Q20" s="261"/>
      <c r="R20" s="344">
        <f t="shared" si="5"/>
        <v>0</v>
      </c>
      <c r="S20" s="261"/>
      <c r="T20" s="261"/>
      <c r="U20" s="261"/>
      <c r="V20" s="261"/>
      <c r="W20" s="261"/>
      <c r="X20" s="261"/>
    </row>
    <row r="21" spans="1:24" ht="23.25" customHeight="1">
      <c r="A21" s="260" t="s">
        <v>31</v>
      </c>
      <c r="B21" s="1125" t="s">
        <v>30</v>
      </c>
      <c r="C21" s="1125"/>
      <c r="D21" s="261">
        <f t="shared" si="1"/>
        <v>1640</v>
      </c>
      <c r="E21" s="344">
        <f t="shared" si="7"/>
        <v>376</v>
      </c>
      <c r="F21" s="344">
        <f t="shared" si="8"/>
        <v>2016</v>
      </c>
      <c r="G21" s="261">
        <v>1640</v>
      </c>
      <c r="H21" s="261"/>
      <c r="I21" s="344">
        <f t="shared" ref="I21:I22" si="9">+G21+H21</f>
        <v>1640</v>
      </c>
      <c r="J21" s="261"/>
      <c r="K21" s="261"/>
      <c r="L21" s="344">
        <f t="shared" ref="L21:L22" si="10">+J21+K21</f>
        <v>0</v>
      </c>
      <c r="M21" s="261"/>
      <c r="N21" s="261"/>
      <c r="O21" s="344">
        <f t="shared" ref="O21:O22" si="11">+M21+N21</f>
        <v>0</v>
      </c>
      <c r="P21" s="261"/>
      <c r="Q21" s="261">
        <v>376</v>
      </c>
      <c r="R21" s="344">
        <f t="shared" si="5"/>
        <v>376</v>
      </c>
      <c r="S21" s="261"/>
      <c r="T21" s="261"/>
      <c r="U21" s="261"/>
      <c r="V21" s="261"/>
      <c r="W21" s="261"/>
      <c r="X21" s="261"/>
    </row>
    <row r="22" spans="1:24">
      <c r="A22" s="260" t="s">
        <v>33</v>
      </c>
      <c r="B22" s="1125" t="s">
        <v>32</v>
      </c>
      <c r="C22" s="1125"/>
      <c r="D22" s="261">
        <f t="shared" si="1"/>
        <v>0</v>
      </c>
      <c r="E22" s="344">
        <f t="shared" si="7"/>
        <v>87</v>
      </c>
      <c r="F22" s="344">
        <f t="shared" si="8"/>
        <v>87</v>
      </c>
      <c r="G22" s="261"/>
      <c r="H22" s="261">
        <v>87</v>
      </c>
      <c r="I22" s="344">
        <f t="shared" si="9"/>
        <v>87</v>
      </c>
      <c r="J22" s="261"/>
      <c r="K22" s="261"/>
      <c r="L22" s="344">
        <f t="shared" si="10"/>
        <v>0</v>
      </c>
      <c r="M22" s="261"/>
      <c r="N22" s="261"/>
      <c r="O22" s="344">
        <f t="shared" si="11"/>
        <v>0</v>
      </c>
      <c r="P22" s="261"/>
      <c r="Q22" s="261"/>
      <c r="R22" s="344">
        <f t="shared" si="5"/>
        <v>0</v>
      </c>
      <c r="S22" s="261"/>
      <c r="T22" s="261"/>
      <c r="U22" s="261"/>
      <c r="V22" s="261"/>
      <c r="W22" s="261"/>
      <c r="X22" s="261"/>
    </row>
    <row r="23" spans="1:24" s="348" customFormat="1">
      <c r="A23" s="345" t="s">
        <v>34</v>
      </c>
      <c r="B23" s="1127" t="s">
        <v>444</v>
      </c>
      <c r="C23" s="1127"/>
      <c r="D23" s="346">
        <f t="shared" si="1"/>
        <v>1640</v>
      </c>
      <c r="E23" s="346">
        <f t="shared" ref="E23:X23" si="12">SUM(E20:E22)</f>
        <v>463</v>
      </c>
      <c r="F23" s="346">
        <f t="shared" si="12"/>
        <v>2103</v>
      </c>
      <c r="G23" s="346">
        <f t="shared" si="12"/>
        <v>1640</v>
      </c>
      <c r="H23" s="346">
        <f t="shared" si="12"/>
        <v>87</v>
      </c>
      <c r="I23" s="346">
        <f t="shared" si="12"/>
        <v>1727</v>
      </c>
      <c r="J23" s="346">
        <f t="shared" si="12"/>
        <v>0</v>
      </c>
      <c r="K23" s="346">
        <f t="shared" si="12"/>
        <v>0</v>
      </c>
      <c r="L23" s="346">
        <f t="shared" si="12"/>
        <v>0</v>
      </c>
      <c r="M23" s="346">
        <f t="shared" si="12"/>
        <v>0</v>
      </c>
      <c r="N23" s="346">
        <f t="shared" si="12"/>
        <v>0</v>
      </c>
      <c r="O23" s="346">
        <f t="shared" si="12"/>
        <v>0</v>
      </c>
      <c r="P23" s="346">
        <f t="shared" si="12"/>
        <v>0</v>
      </c>
      <c r="Q23" s="346">
        <f t="shared" si="12"/>
        <v>376</v>
      </c>
      <c r="R23" s="344">
        <f t="shared" si="5"/>
        <v>376</v>
      </c>
      <c r="S23" s="346">
        <f t="shared" si="12"/>
        <v>0</v>
      </c>
      <c r="T23" s="346">
        <f t="shared" si="12"/>
        <v>0</v>
      </c>
      <c r="U23" s="346">
        <f t="shared" si="12"/>
        <v>0</v>
      </c>
      <c r="V23" s="346">
        <f t="shared" si="12"/>
        <v>0</v>
      </c>
      <c r="W23" s="346">
        <f t="shared" si="12"/>
        <v>0</v>
      </c>
      <c r="X23" s="346">
        <f t="shared" si="12"/>
        <v>0</v>
      </c>
    </row>
    <row r="24" spans="1:24" s="265" customFormat="1">
      <c r="A24" s="263" t="s">
        <v>35</v>
      </c>
      <c r="B24" s="1127" t="s">
        <v>445</v>
      </c>
      <c r="C24" s="1127"/>
      <c r="D24" s="264">
        <f>+D23+D19</f>
        <v>16861</v>
      </c>
      <c r="E24" s="264">
        <f t="shared" ref="E24:X24" si="13">+E23+E19</f>
        <v>180</v>
      </c>
      <c r="F24" s="264">
        <f t="shared" si="13"/>
        <v>17041</v>
      </c>
      <c r="G24" s="264">
        <f t="shared" si="13"/>
        <v>9231</v>
      </c>
      <c r="H24" s="264">
        <f t="shared" si="13"/>
        <v>87</v>
      </c>
      <c r="I24" s="264">
        <f t="shared" si="13"/>
        <v>9318</v>
      </c>
      <c r="J24" s="264">
        <f t="shared" si="13"/>
        <v>3511</v>
      </c>
      <c r="K24" s="264">
        <f t="shared" si="13"/>
        <v>14</v>
      </c>
      <c r="L24" s="264">
        <f t="shared" si="13"/>
        <v>3525</v>
      </c>
      <c r="M24" s="264">
        <f t="shared" si="13"/>
        <v>1323</v>
      </c>
      <c r="N24" s="264">
        <f t="shared" si="13"/>
        <v>0</v>
      </c>
      <c r="O24" s="264">
        <f t="shared" si="13"/>
        <v>1323</v>
      </c>
      <c r="P24" s="264">
        <f t="shared" si="13"/>
        <v>2796</v>
      </c>
      <c r="Q24" s="264">
        <f t="shared" si="13"/>
        <v>79</v>
      </c>
      <c r="R24" s="344">
        <f t="shared" si="5"/>
        <v>2875</v>
      </c>
      <c r="S24" s="264">
        <f t="shared" si="13"/>
        <v>0</v>
      </c>
      <c r="T24" s="264">
        <f t="shared" si="13"/>
        <v>0</v>
      </c>
      <c r="U24" s="264">
        <f t="shared" si="13"/>
        <v>0</v>
      </c>
      <c r="V24" s="264">
        <f t="shared" si="13"/>
        <v>0</v>
      </c>
      <c r="W24" s="264">
        <f t="shared" si="13"/>
        <v>0</v>
      </c>
      <c r="X24" s="264">
        <f t="shared" si="13"/>
        <v>0</v>
      </c>
    </row>
    <row r="25" spans="1:24">
      <c r="A25" s="266"/>
      <c r="B25" s="267"/>
      <c r="C25" s="267"/>
      <c r="D25" s="268"/>
      <c r="E25" s="268"/>
      <c r="F25" s="269"/>
      <c r="G25" s="270"/>
      <c r="H25" s="268"/>
      <c r="I25" s="269"/>
      <c r="J25" s="270"/>
      <c r="K25" s="268"/>
      <c r="L25" s="269"/>
      <c r="M25" s="270"/>
      <c r="N25" s="268"/>
      <c r="O25" s="269"/>
      <c r="P25" s="270"/>
      <c r="Q25" s="268"/>
      <c r="R25" s="269"/>
      <c r="S25" s="270"/>
      <c r="T25" s="268"/>
      <c r="U25" s="269"/>
      <c r="V25" s="270"/>
      <c r="W25" s="268"/>
      <c r="X25" s="269"/>
    </row>
    <row r="26" spans="1:24" s="265" customFormat="1">
      <c r="A26" s="263" t="s">
        <v>36</v>
      </c>
      <c r="B26" s="1127" t="s">
        <v>446</v>
      </c>
      <c r="C26" s="1127"/>
      <c r="D26" s="264">
        <f>+G26+J26+M26+S26+V26+P26</f>
        <v>4494</v>
      </c>
      <c r="E26" s="346">
        <f t="shared" ref="E26:F26" si="14">+H26+K26+N26+T26+W26+Q26</f>
        <v>59</v>
      </c>
      <c r="F26" s="346">
        <f t="shared" si="14"/>
        <v>4553</v>
      </c>
      <c r="G26" s="264">
        <f>SUM(G27:G32)</f>
        <v>2506</v>
      </c>
      <c r="H26" s="346">
        <f t="shared" ref="H26:W26" si="15">SUM(H27:H32)</f>
        <v>45</v>
      </c>
      <c r="I26" s="346">
        <f t="shared" si="15"/>
        <v>2551</v>
      </c>
      <c r="J26" s="346">
        <f t="shared" si="15"/>
        <v>957</v>
      </c>
      <c r="K26" s="346">
        <f t="shared" si="15"/>
        <v>4</v>
      </c>
      <c r="L26" s="346">
        <f t="shared" si="15"/>
        <v>961</v>
      </c>
      <c r="M26" s="346">
        <f t="shared" si="15"/>
        <v>303</v>
      </c>
      <c r="N26" s="346">
        <f t="shared" si="15"/>
        <v>0</v>
      </c>
      <c r="O26" s="346">
        <f t="shared" si="15"/>
        <v>303</v>
      </c>
      <c r="P26" s="346">
        <f t="shared" si="15"/>
        <v>728</v>
      </c>
      <c r="Q26" s="346">
        <f t="shared" si="15"/>
        <v>10</v>
      </c>
      <c r="R26" s="346">
        <f t="shared" si="15"/>
        <v>738</v>
      </c>
      <c r="S26" s="346">
        <f t="shared" si="15"/>
        <v>0</v>
      </c>
      <c r="T26" s="346">
        <f t="shared" si="15"/>
        <v>0</v>
      </c>
      <c r="U26" s="346">
        <f t="shared" si="15"/>
        <v>0</v>
      </c>
      <c r="V26" s="346">
        <f t="shared" si="15"/>
        <v>0</v>
      </c>
      <c r="W26" s="346">
        <f t="shared" si="15"/>
        <v>0</v>
      </c>
      <c r="X26" s="346">
        <f>SUM(X27:X32)</f>
        <v>0</v>
      </c>
    </row>
    <row r="27" spans="1:24" ht="25.5" customHeight="1">
      <c r="A27" s="271" t="s">
        <v>36</v>
      </c>
      <c r="B27" s="272"/>
      <c r="C27" s="273" t="s">
        <v>37</v>
      </c>
      <c r="D27" s="344">
        <f t="shared" ref="D27:D32" si="16">+G27+J27+M27+S27+V27+P27</f>
        <v>4340</v>
      </c>
      <c r="E27" s="344">
        <f t="shared" ref="E27:E32" si="17">+H27+K27+N27+T27+W27+Q27</f>
        <v>12</v>
      </c>
      <c r="F27" s="344">
        <f t="shared" ref="F27:F32" si="18">+I27+L27+O27+U27+X27+R27</f>
        <v>4352</v>
      </c>
      <c r="G27" s="261">
        <v>2437</v>
      </c>
      <c r="H27" s="261">
        <v>-2</v>
      </c>
      <c r="I27" s="261">
        <f>+G27+H27</f>
        <v>2435</v>
      </c>
      <c r="J27" s="261">
        <v>920</v>
      </c>
      <c r="K27" s="261">
        <v>4</v>
      </c>
      <c r="L27" s="261">
        <f>+J27+K27</f>
        <v>924</v>
      </c>
      <c r="M27" s="261">
        <v>289</v>
      </c>
      <c r="N27" s="261"/>
      <c r="O27" s="261">
        <f>+M27+N27</f>
        <v>289</v>
      </c>
      <c r="P27" s="261">
        <v>694</v>
      </c>
      <c r="Q27" s="261">
        <f>21-11</f>
        <v>10</v>
      </c>
      <c r="R27" s="261">
        <f>+P27+Q27</f>
        <v>704</v>
      </c>
      <c r="S27" s="261"/>
      <c r="T27" s="261"/>
      <c r="U27" s="261"/>
      <c r="V27" s="261"/>
      <c r="W27" s="261"/>
      <c r="X27" s="261"/>
    </row>
    <row r="28" spans="1:24" ht="25.5" customHeight="1">
      <c r="A28" s="271" t="s">
        <v>36</v>
      </c>
      <c r="B28" s="272"/>
      <c r="C28" s="273" t="s">
        <v>38</v>
      </c>
      <c r="D28" s="344">
        <f t="shared" si="16"/>
        <v>0</v>
      </c>
      <c r="E28" s="344">
        <f t="shared" si="17"/>
        <v>0</v>
      </c>
      <c r="F28" s="344">
        <f t="shared" si="18"/>
        <v>0</v>
      </c>
      <c r="G28" s="261"/>
      <c r="H28" s="261"/>
      <c r="I28" s="344">
        <f t="shared" ref="I28:I32" si="19">+G28+H28</f>
        <v>0</v>
      </c>
      <c r="J28" s="261"/>
      <c r="K28" s="261"/>
      <c r="L28" s="344">
        <f t="shared" ref="L28:L32" si="20">+J28+K28</f>
        <v>0</v>
      </c>
      <c r="M28" s="261"/>
      <c r="N28" s="261"/>
      <c r="O28" s="344">
        <f t="shared" ref="O28:O32" si="21">+M28+N28</f>
        <v>0</v>
      </c>
      <c r="P28" s="261"/>
      <c r="Q28" s="261"/>
      <c r="R28" s="344">
        <f t="shared" ref="R28:R32" si="22">+P28+Q28</f>
        <v>0</v>
      </c>
      <c r="S28" s="261"/>
      <c r="T28" s="261"/>
      <c r="U28" s="261"/>
      <c r="V28" s="261"/>
      <c r="W28" s="261"/>
      <c r="X28" s="261"/>
    </row>
    <row r="29" spans="1:24" ht="25.5" customHeight="1">
      <c r="A29" s="271" t="s">
        <v>36</v>
      </c>
      <c r="B29" s="272"/>
      <c r="C29" s="273" t="s">
        <v>39</v>
      </c>
      <c r="D29" s="344">
        <f t="shared" si="16"/>
        <v>72</v>
      </c>
      <c r="E29" s="344">
        <f t="shared" si="17"/>
        <v>28</v>
      </c>
      <c r="F29" s="344">
        <f t="shared" si="18"/>
        <v>100</v>
      </c>
      <c r="G29" s="261">
        <v>32</v>
      </c>
      <c r="H29" s="261">
        <v>28</v>
      </c>
      <c r="I29" s="344">
        <f t="shared" si="19"/>
        <v>60</v>
      </c>
      <c r="J29" s="261">
        <v>17</v>
      </c>
      <c r="K29" s="261"/>
      <c r="L29" s="344">
        <f t="shared" si="20"/>
        <v>17</v>
      </c>
      <c r="M29" s="261">
        <v>7</v>
      </c>
      <c r="N29" s="261"/>
      <c r="O29" s="344">
        <f t="shared" si="21"/>
        <v>7</v>
      </c>
      <c r="P29" s="261">
        <v>16</v>
      </c>
      <c r="Q29" s="261"/>
      <c r="R29" s="344">
        <f t="shared" si="22"/>
        <v>16</v>
      </c>
      <c r="S29" s="261"/>
      <c r="T29" s="261"/>
      <c r="U29" s="261"/>
      <c r="V29" s="261"/>
      <c r="W29" s="261"/>
      <c r="X29" s="261"/>
    </row>
    <row r="30" spans="1:24" ht="25.5" customHeight="1">
      <c r="A30" s="271" t="s">
        <v>36</v>
      </c>
      <c r="B30" s="272"/>
      <c r="C30" s="273" t="s">
        <v>447</v>
      </c>
      <c r="D30" s="344">
        <f t="shared" si="16"/>
        <v>0</v>
      </c>
      <c r="E30" s="344">
        <f t="shared" si="17"/>
        <v>0</v>
      </c>
      <c r="F30" s="344">
        <f t="shared" si="18"/>
        <v>0</v>
      </c>
      <c r="G30" s="261"/>
      <c r="H30" s="261"/>
      <c r="I30" s="344">
        <f t="shared" si="19"/>
        <v>0</v>
      </c>
      <c r="J30" s="261"/>
      <c r="K30" s="261"/>
      <c r="L30" s="344">
        <f t="shared" si="20"/>
        <v>0</v>
      </c>
      <c r="M30" s="261"/>
      <c r="N30" s="261"/>
      <c r="O30" s="344">
        <f t="shared" si="21"/>
        <v>0</v>
      </c>
      <c r="P30" s="261"/>
      <c r="Q30" s="261"/>
      <c r="R30" s="344">
        <f t="shared" si="22"/>
        <v>0</v>
      </c>
      <c r="S30" s="261"/>
      <c r="T30" s="261"/>
      <c r="U30" s="261"/>
      <c r="V30" s="261"/>
      <c r="W30" s="261"/>
      <c r="X30" s="261"/>
    </row>
    <row r="31" spans="1:24" ht="38.25">
      <c r="A31" s="271" t="s">
        <v>36</v>
      </c>
      <c r="B31" s="272"/>
      <c r="C31" s="273" t="s">
        <v>41</v>
      </c>
      <c r="D31" s="344">
        <f t="shared" ref="D31" si="23">+G31+J31+M31+S31+V31+P31</f>
        <v>82</v>
      </c>
      <c r="E31" s="344">
        <f t="shared" ref="E31" si="24">+H31+K31+N31+T31+W31+Q31</f>
        <v>2</v>
      </c>
      <c r="F31" s="344">
        <f t="shared" ref="F31" si="25">+I31+L31+O31+U31+X31+R31</f>
        <v>84</v>
      </c>
      <c r="G31" s="344">
        <v>37</v>
      </c>
      <c r="H31" s="344">
        <v>2</v>
      </c>
      <c r="I31" s="344">
        <f t="shared" ref="I31" si="26">+G31+H31</f>
        <v>39</v>
      </c>
      <c r="J31" s="344">
        <v>20</v>
      </c>
      <c r="K31" s="344"/>
      <c r="L31" s="344">
        <f t="shared" ref="L31" si="27">+J31+K31</f>
        <v>20</v>
      </c>
      <c r="M31" s="344">
        <v>7</v>
      </c>
      <c r="N31" s="344"/>
      <c r="O31" s="344">
        <f t="shared" ref="O31" si="28">+M31+N31</f>
        <v>7</v>
      </c>
      <c r="P31" s="344">
        <v>18</v>
      </c>
      <c r="Q31" s="344"/>
      <c r="R31" s="344">
        <f t="shared" ref="R31" si="29">+P31+Q31</f>
        <v>18</v>
      </c>
      <c r="S31" s="344"/>
      <c r="T31" s="344"/>
      <c r="U31" s="344"/>
      <c r="V31" s="344"/>
      <c r="W31" s="344"/>
      <c r="X31" s="344"/>
    </row>
    <row r="32" spans="1:24">
      <c r="A32" s="271" t="s">
        <v>36</v>
      </c>
      <c r="B32" s="272"/>
      <c r="C32" s="273" t="s">
        <v>763</v>
      </c>
      <c r="D32" s="344">
        <f t="shared" si="16"/>
        <v>0</v>
      </c>
      <c r="E32" s="344">
        <f t="shared" si="17"/>
        <v>17</v>
      </c>
      <c r="F32" s="344">
        <f t="shared" si="18"/>
        <v>17</v>
      </c>
      <c r="G32" s="261"/>
      <c r="H32" s="261">
        <v>17</v>
      </c>
      <c r="I32" s="344">
        <f t="shared" si="19"/>
        <v>17</v>
      </c>
      <c r="J32" s="261"/>
      <c r="K32" s="261"/>
      <c r="L32" s="344">
        <f t="shared" si="20"/>
        <v>0</v>
      </c>
      <c r="M32" s="261"/>
      <c r="N32" s="261"/>
      <c r="O32" s="344">
        <f t="shared" si="21"/>
        <v>0</v>
      </c>
      <c r="P32" s="261"/>
      <c r="Q32" s="261"/>
      <c r="R32" s="344">
        <f t="shared" si="22"/>
        <v>0</v>
      </c>
      <c r="S32" s="261"/>
      <c r="T32" s="261"/>
      <c r="U32" s="261"/>
      <c r="V32" s="261"/>
      <c r="W32" s="261"/>
      <c r="X32" s="261"/>
    </row>
    <row r="33" spans="1:24" ht="9.75" customHeight="1">
      <c r="A33" s="274"/>
      <c r="B33" s="275"/>
      <c r="C33" s="276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</row>
    <row r="34" spans="1:24" ht="9" customHeight="1">
      <c r="A34" s="278"/>
      <c r="B34" s="279"/>
      <c r="C34" s="280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</row>
    <row r="35" spans="1:24">
      <c r="A35" s="260" t="s">
        <v>43</v>
      </c>
      <c r="B35" s="1125" t="s">
        <v>42</v>
      </c>
      <c r="C35" s="1125"/>
      <c r="D35" s="261">
        <f>+G35+J35+M35+P35+S35+V35</f>
        <v>1515</v>
      </c>
      <c r="E35" s="344">
        <f t="shared" ref="E35:F37" si="30">+H35+K35+N35+Q35+T35+W35</f>
        <v>349</v>
      </c>
      <c r="F35" s="344">
        <f t="shared" si="30"/>
        <v>1864</v>
      </c>
      <c r="G35" s="261">
        <v>585</v>
      </c>
      <c r="H35" s="261">
        <v>-96</v>
      </c>
      <c r="I35" s="261">
        <f>+G35+H35</f>
        <v>489</v>
      </c>
      <c r="J35" s="261">
        <v>200</v>
      </c>
      <c r="K35" s="261"/>
      <c r="L35" s="261">
        <f>+J35+K35</f>
        <v>200</v>
      </c>
      <c r="M35" s="261"/>
      <c r="N35" s="261">
        <v>13</v>
      </c>
      <c r="O35" s="261">
        <f>+M35+N35</f>
        <v>13</v>
      </c>
      <c r="P35" s="261">
        <v>730</v>
      </c>
      <c r="Q35" s="261">
        <v>432</v>
      </c>
      <c r="R35" s="261">
        <f>+P35+Q35</f>
        <v>1162</v>
      </c>
      <c r="S35" s="261"/>
      <c r="T35" s="261"/>
      <c r="U35" s="261"/>
      <c r="V35" s="261"/>
      <c r="W35" s="261"/>
      <c r="X35" s="261">
        <f>+V35+W35</f>
        <v>0</v>
      </c>
    </row>
    <row r="36" spans="1:24">
      <c r="A36" s="260" t="s">
        <v>45</v>
      </c>
      <c r="B36" s="1125" t="s">
        <v>44</v>
      </c>
      <c r="C36" s="1125"/>
      <c r="D36" s="261">
        <f t="shared" ref="D36:D59" si="31">+G36+J36+M36+P36+S36+V36</f>
        <v>660</v>
      </c>
      <c r="E36" s="344">
        <f t="shared" si="30"/>
        <v>0</v>
      </c>
      <c r="F36" s="344">
        <f t="shared" si="30"/>
        <v>660</v>
      </c>
      <c r="G36" s="261">
        <v>220</v>
      </c>
      <c r="H36" s="261"/>
      <c r="I36" s="344">
        <f t="shared" ref="I36:I37" si="32">+G36+H36</f>
        <v>220</v>
      </c>
      <c r="J36" s="261">
        <v>250</v>
      </c>
      <c r="K36" s="261"/>
      <c r="L36" s="344">
        <f t="shared" ref="L36:L37" si="33">+J36+K36</f>
        <v>250</v>
      </c>
      <c r="M36" s="261"/>
      <c r="N36" s="261"/>
      <c r="O36" s="344">
        <f t="shared" ref="O36:O59" si="34">+M36+N36</f>
        <v>0</v>
      </c>
      <c r="P36" s="261">
        <v>190</v>
      </c>
      <c r="Q36" s="261"/>
      <c r="R36" s="344">
        <f t="shared" ref="R36:R59" si="35">+P36+Q36</f>
        <v>190</v>
      </c>
      <c r="S36" s="261"/>
      <c r="T36" s="261"/>
      <c r="U36" s="261"/>
      <c r="V36" s="261"/>
      <c r="W36" s="261"/>
      <c r="X36" s="344">
        <f t="shared" ref="X36:X59" si="36">+V36+W36</f>
        <v>0</v>
      </c>
    </row>
    <row r="37" spans="1:24">
      <c r="A37" s="260" t="s">
        <v>47</v>
      </c>
      <c r="B37" s="1125" t="s">
        <v>46</v>
      </c>
      <c r="C37" s="1125"/>
      <c r="D37" s="261">
        <f t="shared" si="31"/>
        <v>0</v>
      </c>
      <c r="E37" s="344">
        <f t="shared" si="30"/>
        <v>0</v>
      </c>
      <c r="F37" s="344">
        <f t="shared" si="30"/>
        <v>0</v>
      </c>
      <c r="G37" s="261"/>
      <c r="H37" s="261"/>
      <c r="I37" s="344">
        <f t="shared" si="32"/>
        <v>0</v>
      </c>
      <c r="J37" s="261"/>
      <c r="K37" s="261"/>
      <c r="L37" s="344">
        <f t="shared" si="33"/>
        <v>0</v>
      </c>
      <c r="M37" s="261"/>
      <c r="N37" s="261"/>
      <c r="O37" s="344">
        <f t="shared" si="34"/>
        <v>0</v>
      </c>
      <c r="P37" s="261"/>
      <c r="Q37" s="261"/>
      <c r="R37" s="344">
        <f t="shared" si="35"/>
        <v>0</v>
      </c>
      <c r="S37" s="261"/>
      <c r="T37" s="261"/>
      <c r="U37" s="261"/>
      <c r="V37" s="261"/>
      <c r="W37" s="261"/>
      <c r="X37" s="344">
        <f t="shared" si="36"/>
        <v>0</v>
      </c>
    </row>
    <row r="38" spans="1:24" s="348" customFormat="1">
      <c r="A38" s="345" t="s">
        <v>48</v>
      </c>
      <c r="B38" s="1127" t="s">
        <v>448</v>
      </c>
      <c r="C38" s="1127"/>
      <c r="D38" s="346">
        <f>SUM(D35:D37)</f>
        <v>2175</v>
      </c>
      <c r="E38" s="346">
        <f t="shared" ref="E38:X38" si="37">SUM(E35:E37)</f>
        <v>349</v>
      </c>
      <c r="F38" s="346">
        <f t="shared" si="37"/>
        <v>2524</v>
      </c>
      <c r="G38" s="346">
        <f t="shared" si="37"/>
        <v>805</v>
      </c>
      <c r="H38" s="346">
        <f t="shared" si="37"/>
        <v>-96</v>
      </c>
      <c r="I38" s="346">
        <f t="shared" si="37"/>
        <v>709</v>
      </c>
      <c r="J38" s="346">
        <f t="shared" si="37"/>
        <v>450</v>
      </c>
      <c r="K38" s="346">
        <f t="shared" si="37"/>
        <v>0</v>
      </c>
      <c r="L38" s="346">
        <f t="shared" si="37"/>
        <v>450</v>
      </c>
      <c r="M38" s="346">
        <f t="shared" si="37"/>
        <v>0</v>
      </c>
      <c r="N38" s="346">
        <f t="shared" si="37"/>
        <v>13</v>
      </c>
      <c r="O38" s="346">
        <f t="shared" si="37"/>
        <v>13</v>
      </c>
      <c r="P38" s="346">
        <f t="shared" si="37"/>
        <v>920</v>
      </c>
      <c r="Q38" s="346">
        <f t="shared" si="37"/>
        <v>432</v>
      </c>
      <c r="R38" s="346">
        <f t="shared" si="37"/>
        <v>1352</v>
      </c>
      <c r="S38" s="346">
        <f t="shared" si="37"/>
        <v>0</v>
      </c>
      <c r="T38" s="346">
        <f t="shared" si="37"/>
        <v>0</v>
      </c>
      <c r="U38" s="346">
        <f t="shared" si="37"/>
        <v>0</v>
      </c>
      <c r="V38" s="346">
        <f t="shared" si="37"/>
        <v>0</v>
      </c>
      <c r="W38" s="346">
        <f t="shared" si="37"/>
        <v>0</v>
      </c>
      <c r="X38" s="346">
        <f t="shared" si="37"/>
        <v>0</v>
      </c>
    </row>
    <row r="39" spans="1:24">
      <c r="A39" s="260" t="s">
        <v>50</v>
      </c>
      <c r="B39" s="1125" t="s">
        <v>49</v>
      </c>
      <c r="C39" s="1125"/>
      <c r="D39" s="261">
        <f t="shared" si="31"/>
        <v>450</v>
      </c>
      <c r="E39" s="344">
        <f t="shared" ref="E39:E40" si="38">+H39+K39+N39+Q39+T39+W39</f>
        <v>0</v>
      </c>
      <c r="F39" s="344">
        <f t="shared" ref="F39:F40" si="39">+I39+L39+O39+R39+U39+X39</f>
        <v>450</v>
      </c>
      <c r="G39" s="261">
        <v>180</v>
      </c>
      <c r="H39" s="261"/>
      <c r="I39" s="261">
        <f>+G39+H39</f>
        <v>180</v>
      </c>
      <c r="J39" s="261"/>
      <c r="K39" s="261"/>
      <c r="L39" s="261">
        <f>+J39+K39</f>
        <v>0</v>
      </c>
      <c r="M39" s="261"/>
      <c r="N39" s="261"/>
      <c r="O39" s="344">
        <f t="shared" si="34"/>
        <v>0</v>
      </c>
      <c r="P39" s="261">
        <v>270</v>
      </c>
      <c r="Q39" s="261"/>
      <c r="R39" s="344">
        <f t="shared" si="35"/>
        <v>270</v>
      </c>
      <c r="S39" s="261"/>
      <c r="T39" s="261"/>
      <c r="U39" s="261"/>
      <c r="V39" s="261"/>
      <c r="W39" s="261"/>
      <c r="X39" s="344">
        <f t="shared" si="36"/>
        <v>0</v>
      </c>
    </row>
    <row r="40" spans="1:24">
      <c r="A40" s="260" t="s">
        <v>52</v>
      </c>
      <c r="B40" s="1125" t="s">
        <v>51</v>
      </c>
      <c r="C40" s="1125"/>
      <c r="D40" s="261">
        <f t="shared" si="31"/>
        <v>300</v>
      </c>
      <c r="E40" s="344">
        <f t="shared" si="38"/>
        <v>51</v>
      </c>
      <c r="F40" s="344">
        <f t="shared" si="39"/>
        <v>351</v>
      </c>
      <c r="G40" s="261">
        <v>240</v>
      </c>
      <c r="H40" s="261"/>
      <c r="I40" s="344">
        <f>+G40+H40</f>
        <v>240</v>
      </c>
      <c r="J40" s="261"/>
      <c r="K40" s="261">
        <v>51</v>
      </c>
      <c r="L40" s="344">
        <f>+J40+K40</f>
        <v>51</v>
      </c>
      <c r="M40" s="261"/>
      <c r="N40" s="261"/>
      <c r="O40" s="344">
        <f t="shared" si="34"/>
        <v>0</v>
      </c>
      <c r="P40" s="261">
        <v>60</v>
      </c>
      <c r="Q40" s="261"/>
      <c r="R40" s="344">
        <f t="shared" si="35"/>
        <v>60</v>
      </c>
      <c r="S40" s="261"/>
      <c r="T40" s="261"/>
      <c r="U40" s="261"/>
      <c r="V40" s="261"/>
      <c r="W40" s="261"/>
      <c r="X40" s="344">
        <f t="shared" si="36"/>
        <v>0</v>
      </c>
    </row>
    <row r="41" spans="1:24" s="265" customFormat="1">
      <c r="A41" s="263" t="s">
        <v>53</v>
      </c>
      <c r="B41" s="1127" t="s">
        <v>449</v>
      </c>
      <c r="C41" s="1127"/>
      <c r="D41" s="346">
        <f>SUM(D39:D40)</f>
        <v>750</v>
      </c>
      <c r="E41" s="346">
        <f t="shared" ref="E41:X41" si="40">SUM(E39:E40)</f>
        <v>51</v>
      </c>
      <c r="F41" s="346">
        <f t="shared" si="40"/>
        <v>801</v>
      </c>
      <c r="G41" s="346">
        <f t="shared" si="40"/>
        <v>420</v>
      </c>
      <c r="H41" s="346">
        <f t="shared" si="40"/>
        <v>0</v>
      </c>
      <c r="I41" s="346">
        <f t="shared" si="40"/>
        <v>420</v>
      </c>
      <c r="J41" s="346">
        <f t="shared" si="40"/>
        <v>0</v>
      </c>
      <c r="K41" s="346">
        <f t="shared" si="40"/>
        <v>51</v>
      </c>
      <c r="L41" s="346">
        <f t="shared" si="40"/>
        <v>51</v>
      </c>
      <c r="M41" s="346">
        <f t="shared" si="40"/>
        <v>0</v>
      </c>
      <c r="N41" s="346">
        <f t="shared" si="40"/>
        <v>0</v>
      </c>
      <c r="O41" s="346">
        <f t="shared" si="40"/>
        <v>0</v>
      </c>
      <c r="P41" s="346">
        <f t="shared" si="40"/>
        <v>330</v>
      </c>
      <c r="Q41" s="346">
        <f t="shared" si="40"/>
        <v>0</v>
      </c>
      <c r="R41" s="346">
        <f t="shared" si="40"/>
        <v>330</v>
      </c>
      <c r="S41" s="346">
        <f t="shared" si="40"/>
        <v>0</v>
      </c>
      <c r="T41" s="346">
        <f t="shared" si="40"/>
        <v>0</v>
      </c>
      <c r="U41" s="346">
        <f t="shared" si="40"/>
        <v>0</v>
      </c>
      <c r="V41" s="346">
        <f t="shared" si="40"/>
        <v>0</v>
      </c>
      <c r="W41" s="346">
        <f t="shared" si="40"/>
        <v>0</v>
      </c>
      <c r="X41" s="346">
        <f t="shared" si="40"/>
        <v>0</v>
      </c>
    </row>
    <row r="42" spans="1:24">
      <c r="A42" s="260" t="s">
        <v>55</v>
      </c>
      <c r="B42" s="1125" t="s">
        <v>54</v>
      </c>
      <c r="C42" s="1125"/>
      <c r="D42" s="261">
        <f t="shared" si="31"/>
        <v>0</v>
      </c>
      <c r="E42" s="344">
        <f t="shared" ref="E42:E50" si="41">+H42+K42+N42+Q42+T42+W42</f>
        <v>0</v>
      </c>
      <c r="F42" s="344">
        <f t="shared" ref="F42:F50" si="42">+I42+L42+O42+R42+U42+X42</f>
        <v>0</v>
      </c>
      <c r="G42" s="261"/>
      <c r="H42" s="261"/>
      <c r="I42" s="261">
        <f>+G42+H42</f>
        <v>0</v>
      </c>
      <c r="J42" s="261"/>
      <c r="K42" s="261"/>
      <c r="L42" s="261">
        <f>+J42+K42</f>
        <v>0</v>
      </c>
      <c r="M42" s="261"/>
      <c r="N42" s="261"/>
      <c r="O42" s="344">
        <f t="shared" si="34"/>
        <v>0</v>
      </c>
      <c r="P42" s="261"/>
      <c r="Q42" s="261"/>
      <c r="R42" s="344">
        <f t="shared" si="35"/>
        <v>0</v>
      </c>
      <c r="S42" s="261"/>
      <c r="T42" s="261"/>
      <c r="U42" s="261"/>
      <c r="V42" s="261"/>
      <c r="W42" s="261"/>
      <c r="X42" s="344">
        <f t="shared" si="36"/>
        <v>0</v>
      </c>
    </row>
    <row r="43" spans="1:24">
      <c r="A43" s="260" t="s">
        <v>57</v>
      </c>
      <c r="B43" s="1125" t="s">
        <v>56</v>
      </c>
      <c r="C43" s="1125"/>
      <c r="D43" s="261">
        <f t="shared" si="31"/>
        <v>0</v>
      </c>
      <c r="E43" s="344">
        <f t="shared" si="41"/>
        <v>0</v>
      </c>
      <c r="F43" s="344">
        <f t="shared" si="42"/>
        <v>0</v>
      </c>
      <c r="G43" s="261"/>
      <c r="H43" s="261"/>
      <c r="I43" s="344">
        <f t="shared" ref="I43:I50" si="43">+G43+H43</f>
        <v>0</v>
      </c>
      <c r="J43" s="261"/>
      <c r="K43" s="261"/>
      <c r="L43" s="344">
        <f t="shared" ref="L43:L50" si="44">+J43+K43</f>
        <v>0</v>
      </c>
      <c r="M43" s="261"/>
      <c r="N43" s="261"/>
      <c r="O43" s="344">
        <f t="shared" si="34"/>
        <v>0</v>
      </c>
      <c r="P43" s="261"/>
      <c r="Q43" s="261"/>
      <c r="R43" s="344">
        <f t="shared" si="35"/>
        <v>0</v>
      </c>
      <c r="S43" s="261"/>
      <c r="T43" s="261"/>
      <c r="U43" s="261"/>
      <c r="V43" s="261"/>
      <c r="W43" s="261"/>
      <c r="X43" s="344">
        <f t="shared" si="36"/>
        <v>0</v>
      </c>
    </row>
    <row r="44" spans="1:24">
      <c r="A44" s="260" t="s">
        <v>58</v>
      </c>
      <c r="B44" s="1125" t="s">
        <v>450</v>
      </c>
      <c r="C44" s="1125"/>
      <c r="D44" s="261">
        <f t="shared" si="31"/>
        <v>440</v>
      </c>
      <c r="E44" s="344">
        <f t="shared" si="41"/>
        <v>0</v>
      </c>
      <c r="F44" s="344">
        <f t="shared" si="42"/>
        <v>440</v>
      </c>
      <c r="G44" s="261">
        <v>440</v>
      </c>
      <c r="H44" s="261"/>
      <c r="I44" s="344">
        <f t="shared" si="43"/>
        <v>440</v>
      </c>
      <c r="J44" s="261"/>
      <c r="K44" s="261"/>
      <c r="L44" s="344">
        <f t="shared" si="44"/>
        <v>0</v>
      </c>
      <c r="M44" s="261"/>
      <c r="N44" s="261"/>
      <c r="O44" s="344">
        <f t="shared" si="34"/>
        <v>0</v>
      </c>
      <c r="P44" s="261"/>
      <c r="Q44" s="261"/>
      <c r="R44" s="344">
        <f t="shared" si="35"/>
        <v>0</v>
      </c>
      <c r="S44" s="261"/>
      <c r="T44" s="261"/>
      <c r="U44" s="261"/>
      <c r="V44" s="261"/>
      <c r="W44" s="261"/>
      <c r="X44" s="344">
        <f t="shared" si="36"/>
        <v>0</v>
      </c>
    </row>
    <row r="45" spans="1:24">
      <c r="A45" s="260" t="s">
        <v>60</v>
      </c>
      <c r="B45" s="1125" t="s">
        <v>59</v>
      </c>
      <c r="C45" s="1125"/>
      <c r="D45" s="261">
        <f t="shared" si="31"/>
        <v>50</v>
      </c>
      <c r="E45" s="344">
        <f t="shared" si="41"/>
        <v>0</v>
      </c>
      <c r="F45" s="344">
        <f t="shared" si="42"/>
        <v>50</v>
      </c>
      <c r="G45" s="261">
        <v>50</v>
      </c>
      <c r="H45" s="261"/>
      <c r="I45" s="344">
        <f t="shared" si="43"/>
        <v>50</v>
      </c>
      <c r="J45" s="261"/>
      <c r="K45" s="261"/>
      <c r="L45" s="344">
        <f t="shared" si="44"/>
        <v>0</v>
      </c>
      <c r="M45" s="261"/>
      <c r="N45" s="261"/>
      <c r="O45" s="344">
        <f t="shared" si="34"/>
        <v>0</v>
      </c>
      <c r="P45" s="261"/>
      <c r="Q45" s="261"/>
      <c r="R45" s="344">
        <f t="shared" si="35"/>
        <v>0</v>
      </c>
      <c r="S45" s="261"/>
      <c r="T45" s="261"/>
      <c r="U45" s="261"/>
      <c r="V45" s="261"/>
      <c r="W45" s="261"/>
      <c r="X45" s="344">
        <f t="shared" si="36"/>
        <v>0</v>
      </c>
    </row>
    <row r="46" spans="1:24">
      <c r="A46" s="260" t="s">
        <v>61</v>
      </c>
      <c r="B46" s="1125" t="s">
        <v>167</v>
      </c>
      <c r="C46" s="1125"/>
      <c r="D46" s="261">
        <f t="shared" si="31"/>
        <v>0</v>
      </c>
      <c r="E46" s="344">
        <f t="shared" si="41"/>
        <v>8</v>
      </c>
      <c r="F46" s="344">
        <f t="shared" si="42"/>
        <v>8</v>
      </c>
      <c r="G46" s="261"/>
      <c r="H46" s="261">
        <v>8</v>
      </c>
      <c r="I46" s="344">
        <f t="shared" si="43"/>
        <v>8</v>
      </c>
      <c r="J46" s="261"/>
      <c r="K46" s="261"/>
      <c r="L46" s="344">
        <f t="shared" si="44"/>
        <v>0</v>
      </c>
      <c r="M46" s="261"/>
      <c r="N46" s="261"/>
      <c r="O46" s="344">
        <f t="shared" si="34"/>
        <v>0</v>
      </c>
      <c r="P46" s="261"/>
      <c r="Q46" s="261"/>
      <c r="R46" s="344">
        <f t="shared" si="35"/>
        <v>0</v>
      </c>
      <c r="S46" s="261"/>
      <c r="T46" s="261"/>
      <c r="U46" s="261"/>
      <c r="V46" s="261"/>
      <c r="W46" s="261"/>
      <c r="X46" s="344">
        <f t="shared" si="36"/>
        <v>0</v>
      </c>
    </row>
    <row r="47" spans="1:24" ht="25.5" customHeight="1">
      <c r="A47" s="271" t="s">
        <v>61</v>
      </c>
      <c r="B47" s="272"/>
      <c r="C47" s="273" t="s">
        <v>62</v>
      </c>
      <c r="D47" s="261">
        <f t="shared" si="31"/>
        <v>0</v>
      </c>
      <c r="E47" s="344">
        <f t="shared" si="41"/>
        <v>0</v>
      </c>
      <c r="F47" s="344">
        <f t="shared" si="42"/>
        <v>0</v>
      </c>
      <c r="G47" s="261"/>
      <c r="H47" s="261"/>
      <c r="I47" s="344">
        <f t="shared" si="43"/>
        <v>0</v>
      </c>
      <c r="J47" s="261"/>
      <c r="K47" s="261"/>
      <c r="L47" s="344">
        <f t="shared" si="44"/>
        <v>0</v>
      </c>
      <c r="M47" s="261"/>
      <c r="N47" s="261"/>
      <c r="O47" s="344">
        <f t="shared" si="34"/>
        <v>0</v>
      </c>
      <c r="P47" s="261"/>
      <c r="Q47" s="261"/>
      <c r="R47" s="344">
        <f t="shared" si="35"/>
        <v>0</v>
      </c>
      <c r="S47" s="261"/>
      <c r="T47" s="261"/>
      <c r="U47" s="261"/>
      <c r="V47" s="261"/>
      <c r="W47" s="261"/>
      <c r="X47" s="344">
        <f t="shared" si="36"/>
        <v>0</v>
      </c>
    </row>
    <row r="48" spans="1:24" ht="25.5" customHeight="1">
      <c r="A48" s="271" t="s">
        <v>61</v>
      </c>
      <c r="B48" s="272"/>
      <c r="C48" s="273" t="s">
        <v>169</v>
      </c>
      <c r="D48" s="261">
        <f t="shared" si="31"/>
        <v>0</v>
      </c>
      <c r="E48" s="344">
        <f t="shared" si="41"/>
        <v>0</v>
      </c>
      <c r="F48" s="344">
        <f t="shared" si="42"/>
        <v>0</v>
      </c>
      <c r="G48" s="261"/>
      <c r="H48" s="261"/>
      <c r="I48" s="344">
        <f t="shared" si="43"/>
        <v>0</v>
      </c>
      <c r="J48" s="261"/>
      <c r="K48" s="261"/>
      <c r="L48" s="344">
        <f t="shared" si="44"/>
        <v>0</v>
      </c>
      <c r="M48" s="261"/>
      <c r="N48" s="261"/>
      <c r="O48" s="344">
        <f t="shared" si="34"/>
        <v>0</v>
      </c>
      <c r="P48" s="261"/>
      <c r="Q48" s="261"/>
      <c r="R48" s="344">
        <f t="shared" si="35"/>
        <v>0</v>
      </c>
      <c r="S48" s="261"/>
      <c r="T48" s="261"/>
      <c r="U48" s="261"/>
      <c r="V48" s="261"/>
      <c r="W48" s="261"/>
      <c r="X48" s="344">
        <f t="shared" si="36"/>
        <v>0</v>
      </c>
    </row>
    <row r="49" spans="1:24">
      <c r="A49" s="260" t="s">
        <v>64</v>
      </c>
      <c r="B49" s="1125" t="s">
        <v>451</v>
      </c>
      <c r="C49" s="1125"/>
      <c r="D49" s="261">
        <f t="shared" si="31"/>
        <v>200</v>
      </c>
      <c r="E49" s="344">
        <f t="shared" si="41"/>
        <v>0</v>
      </c>
      <c r="F49" s="344">
        <f t="shared" si="42"/>
        <v>200</v>
      </c>
      <c r="G49" s="261">
        <v>200</v>
      </c>
      <c r="H49" s="261"/>
      <c r="I49" s="344">
        <f t="shared" si="43"/>
        <v>200</v>
      </c>
      <c r="J49" s="261"/>
      <c r="K49" s="261"/>
      <c r="L49" s="344">
        <f t="shared" si="44"/>
        <v>0</v>
      </c>
      <c r="M49" s="261"/>
      <c r="N49" s="261"/>
      <c r="O49" s="344">
        <f t="shared" si="34"/>
        <v>0</v>
      </c>
      <c r="P49" s="261"/>
      <c r="Q49" s="261"/>
      <c r="R49" s="344">
        <f t="shared" si="35"/>
        <v>0</v>
      </c>
      <c r="S49" s="261"/>
      <c r="T49" s="261"/>
      <c r="U49" s="261"/>
      <c r="V49" s="261"/>
      <c r="W49" s="261"/>
      <c r="X49" s="344">
        <f t="shared" si="36"/>
        <v>0</v>
      </c>
    </row>
    <row r="50" spans="1:24">
      <c r="A50" s="260" t="s">
        <v>66</v>
      </c>
      <c r="B50" s="1125" t="s">
        <v>452</v>
      </c>
      <c r="C50" s="1125"/>
      <c r="D50" s="261">
        <f t="shared" si="31"/>
        <v>7344</v>
      </c>
      <c r="E50" s="344">
        <f t="shared" si="41"/>
        <v>4905</v>
      </c>
      <c r="F50" s="344">
        <f t="shared" si="42"/>
        <v>12249</v>
      </c>
      <c r="G50" s="261">
        <v>2350</v>
      </c>
      <c r="H50" s="261">
        <f>-82+5000</f>
        <v>4918</v>
      </c>
      <c r="I50" s="344">
        <f t="shared" si="43"/>
        <v>7268</v>
      </c>
      <c r="J50" s="261"/>
      <c r="K50" s="261"/>
      <c r="L50" s="344">
        <f t="shared" si="44"/>
        <v>0</v>
      </c>
      <c r="M50" s="261">
        <v>1184</v>
      </c>
      <c r="N50" s="261">
        <v>-13</v>
      </c>
      <c r="O50" s="344">
        <f t="shared" si="34"/>
        <v>1171</v>
      </c>
      <c r="P50" s="261">
        <v>390</v>
      </c>
      <c r="Q50" s="261"/>
      <c r="R50" s="344">
        <f t="shared" si="35"/>
        <v>390</v>
      </c>
      <c r="S50" s="261"/>
      <c r="T50" s="261"/>
      <c r="U50" s="261"/>
      <c r="V50" s="261">
        <v>3420</v>
      </c>
      <c r="W50" s="261"/>
      <c r="X50" s="344">
        <f t="shared" si="36"/>
        <v>3420</v>
      </c>
    </row>
    <row r="51" spans="1:24" s="265" customFormat="1">
      <c r="A51" s="263" t="s">
        <v>67</v>
      </c>
      <c r="B51" s="1127" t="s">
        <v>453</v>
      </c>
      <c r="C51" s="1127"/>
      <c r="D51" s="346">
        <f>SUM(D42:D50)</f>
        <v>8034</v>
      </c>
      <c r="E51" s="346">
        <f t="shared" ref="E51:X51" si="45">SUM(E42:E50)</f>
        <v>4913</v>
      </c>
      <c r="F51" s="346">
        <f t="shared" si="45"/>
        <v>12947</v>
      </c>
      <c r="G51" s="346">
        <f t="shared" si="45"/>
        <v>3040</v>
      </c>
      <c r="H51" s="346">
        <f t="shared" si="45"/>
        <v>4926</v>
      </c>
      <c r="I51" s="346">
        <f t="shared" si="45"/>
        <v>7966</v>
      </c>
      <c r="J51" s="346">
        <f t="shared" si="45"/>
        <v>0</v>
      </c>
      <c r="K51" s="346">
        <f t="shared" si="45"/>
        <v>0</v>
      </c>
      <c r="L51" s="346">
        <f t="shared" si="45"/>
        <v>0</v>
      </c>
      <c r="M51" s="346">
        <f t="shared" si="45"/>
        <v>1184</v>
      </c>
      <c r="N51" s="346">
        <f t="shared" si="45"/>
        <v>-13</v>
      </c>
      <c r="O51" s="346">
        <f t="shared" si="45"/>
        <v>1171</v>
      </c>
      <c r="P51" s="346">
        <f t="shared" si="45"/>
        <v>390</v>
      </c>
      <c r="Q51" s="346">
        <f t="shared" si="45"/>
        <v>0</v>
      </c>
      <c r="R51" s="346">
        <f t="shared" si="45"/>
        <v>390</v>
      </c>
      <c r="S51" s="346">
        <f t="shared" si="45"/>
        <v>0</v>
      </c>
      <c r="T51" s="346">
        <f t="shared" si="45"/>
        <v>0</v>
      </c>
      <c r="U51" s="346">
        <f t="shared" si="45"/>
        <v>0</v>
      </c>
      <c r="V51" s="346">
        <f t="shared" si="45"/>
        <v>3420</v>
      </c>
      <c r="W51" s="346">
        <f t="shared" si="45"/>
        <v>0</v>
      </c>
      <c r="X51" s="346">
        <f t="shared" si="45"/>
        <v>3420</v>
      </c>
    </row>
    <row r="52" spans="1:24">
      <c r="A52" s="260" t="s">
        <v>69</v>
      </c>
      <c r="B52" s="1125" t="s">
        <v>68</v>
      </c>
      <c r="C52" s="1125"/>
      <c r="D52" s="261">
        <f t="shared" si="31"/>
        <v>225</v>
      </c>
      <c r="E52" s="344">
        <f t="shared" ref="E52:E53" si="46">+H52+K52+N52+Q52+T52+W52</f>
        <v>0</v>
      </c>
      <c r="F52" s="344">
        <f t="shared" ref="F52:F53" si="47">+I52+L52+O52+R52+U52+X52</f>
        <v>225</v>
      </c>
      <c r="G52" s="261">
        <v>200</v>
      </c>
      <c r="H52" s="261"/>
      <c r="I52" s="261">
        <f>+G52+H52</f>
        <v>200</v>
      </c>
      <c r="J52" s="261"/>
      <c r="K52" s="261"/>
      <c r="L52" s="261">
        <f>+J52+K52</f>
        <v>0</v>
      </c>
      <c r="M52" s="261"/>
      <c r="N52" s="261"/>
      <c r="O52" s="344">
        <f t="shared" si="34"/>
        <v>0</v>
      </c>
      <c r="P52" s="261">
        <v>25</v>
      </c>
      <c r="Q52" s="261"/>
      <c r="R52" s="344">
        <f t="shared" si="35"/>
        <v>25</v>
      </c>
      <c r="S52" s="261"/>
      <c r="T52" s="261"/>
      <c r="U52" s="261"/>
      <c r="V52" s="261"/>
      <c r="W52" s="261"/>
      <c r="X52" s="344">
        <f t="shared" si="36"/>
        <v>0</v>
      </c>
    </row>
    <row r="53" spans="1:24">
      <c r="A53" s="260" t="s">
        <v>71</v>
      </c>
      <c r="B53" s="1125" t="s">
        <v>70</v>
      </c>
      <c r="C53" s="1125"/>
      <c r="D53" s="261">
        <f t="shared" si="31"/>
        <v>700</v>
      </c>
      <c r="E53" s="344">
        <f t="shared" si="46"/>
        <v>0</v>
      </c>
      <c r="F53" s="344">
        <f t="shared" si="47"/>
        <v>700</v>
      </c>
      <c r="G53" s="261">
        <v>700</v>
      </c>
      <c r="H53" s="261"/>
      <c r="I53" s="344">
        <f>+G53+H53</f>
        <v>700</v>
      </c>
      <c r="J53" s="261"/>
      <c r="K53" s="261"/>
      <c r="L53" s="344">
        <f>+J53+K53</f>
        <v>0</v>
      </c>
      <c r="M53" s="261"/>
      <c r="N53" s="261"/>
      <c r="O53" s="344">
        <f t="shared" si="34"/>
        <v>0</v>
      </c>
      <c r="P53" s="261"/>
      <c r="Q53" s="261"/>
      <c r="R53" s="344">
        <f t="shared" si="35"/>
        <v>0</v>
      </c>
      <c r="S53" s="261"/>
      <c r="T53" s="261"/>
      <c r="U53" s="261"/>
      <c r="V53" s="261"/>
      <c r="W53" s="261"/>
      <c r="X53" s="344">
        <f t="shared" si="36"/>
        <v>0</v>
      </c>
    </row>
    <row r="54" spans="1:24" s="265" customFormat="1">
      <c r="A54" s="263" t="s">
        <v>72</v>
      </c>
      <c r="B54" s="1127" t="s">
        <v>156</v>
      </c>
      <c r="C54" s="1127"/>
      <c r="D54" s="346">
        <f>SUM(D52:D53)</f>
        <v>925</v>
      </c>
      <c r="E54" s="346">
        <f t="shared" ref="E54:X54" si="48">SUM(E52:E53)</f>
        <v>0</v>
      </c>
      <c r="F54" s="346">
        <f t="shared" si="48"/>
        <v>925</v>
      </c>
      <c r="G54" s="346">
        <f t="shared" si="48"/>
        <v>900</v>
      </c>
      <c r="H54" s="346">
        <f t="shared" si="48"/>
        <v>0</v>
      </c>
      <c r="I54" s="346">
        <f t="shared" si="48"/>
        <v>900</v>
      </c>
      <c r="J54" s="346">
        <f t="shared" si="48"/>
        <v>0</v>
      </c>
      <c r="K54" s="346">
        <f t="shared" si="48"/>
        <v>0</v>
      </c>
      <c r="L54" s="346">
        <f t="shared" si="48"/>
        <v>0</v>
      </c>
      <c r="M54" s="346">
        <f t="shared" si="48"/>
        <v>0</v>
      </c>
      <c r="N54" s="346">
        <f t="shared" si="48"/>
        <v>0</v>
      </c>
      <c r="O54" s="346">
        <f t="shared" si="48"/>
        <v>0</v>
      </c>
      <c r="P54" s="346">
        <f t="shared" si="48"/>
        <v>25</v>
      </c>
      <c r="Q54" s="346">
        <f t="shared" si="48"/>
        <v>0</v>
      </c>
      <c r="R54" s="346">
        <f t="shared" si="48"/>
        <v>25</v>
      </c>
      <c r="S54" s="346">
        <f t="shared" si="48"/>
        <v>0</v>
      </c>
      <c r="T54" s="346">
        <f t="shared" si="48"/>
        <v>0</v>
      </c>
      <c r="U54" s="346">
        <f t="shared" si="48"/>
        <v>0</v>
      </c>
      <c r="V54" s="346">
        <f t="shared" si="48"/>
        <v>0</v>
      </c>
      <c r="W54" s="346">
        <f t="shared" si="48"/>
        <v>0</v>
      </c>
      <c r="X54" s="346">
        <f t="shared" si="48"/>
        <v>0</v>
      </c>
    </row>
    <row r="55" spans="1:24">
      <c r="A55" s="260" t="s">
        <v>74</v>
      </c>
      <c r="B55" s="1125" t="s">
        <v>73</v>
      </c>
      <c r="C55" s="1125"/>
      <c r="D55" s="261">
        <f t="shared" si="31"/>
        <v>2224</v>
      </c>
      <c r="E55" s="344">
        <f t="shared" ref="E55:E59" si="49">+H55+K55+N55+Q55+T55+W55</f>
        <v>-11</v>
      </c>
      <c r="F55" s="344">
        <f t="shared" ref="F55:F59" si="50">+I55+L55+O55+R55+U55+X55</f>
        <v>2213</v>
      </c>
      <c r="G55" s="261">
        <v>1158</v>
      </c>
      <c r="H55" s="261">
        <f>3-36</f>
        <v>-33</v>
      </c>
      <c r="I55" s="261">
        <f>+G55+H55</f>
        <v>1125</v>
      </c>
      <c r="J55" s="261">
        <v>122</v>
      </c>
      <c r="K55" s="261"/>
      <c r="L55" s="261">
        <f>+J55+K55</f>
        <v>122</v>
      </c>
      <c r="M55" s="261">
        <v>135</v>
      </c>
      <c r="N55" s="261"/>
      <c r="O55" s="344">
        <f t="shared" si="34"/>
        <v>135</v>
      </c>
      <c r="P55" s="261">
        <v>323</v>
      </c>
      <c r="Q55" s="261">
        <v>22</v>
      </c>
      <c r="R55" s="344">
        <f t="shared" si="35"/>
        <v>345</v>
      </c>
      <c r="S55" s="261"/>
      <c r="T55" s="261"/>
      <c r="U55" s="261"/>
      <c r="V55" s="261">
        <v>486</v>
      </c>
      <c r="W55" s="261"/>
      <c r="X55" s="344">
        <f t="shared" si="36"/>
        <v>486</v>
      </c>
    </row>
    <row r="56" spans="1:24">
      <c r="A56" s="260" t="s">
        <v>76</v>
      </c>
      <c r="B56" s="1125" t="s">
        <v>454</v>
      </c>
      <c r="C56" s="1125"/>
      <c r="D56" s="261">
        <f t="shared" si="31"/>
        <v>759</v>
      </c>
      <c r="E56" s="344">
        <f t="shared" si="49"/>
        <v>-51</v>
      </c>
      <c r="F56" s="344">
        <f t="shared" si="50"/>
        <v>708</v>
      </c>
      <c r="G56" s="261">
        <v>326</v>
      </c>
      <c r="H56" s="261"/>
      <c r="I56" s="344">
        <f t="shared" ref="I56:I59" si="51">+G56+H56</f>
        <v>326</v>
      </c>
      <c r="J56" s="261">
        <v>312</v>
      </c>
      <c r="K56" s="261">
        <v>-51</v>
      </c>
      <c r="L56" s="344">
        <f t="shared" ref="L56:L59" si="52">+J56+K56</f>
        <v>261</v>
      </c>
      <c r="M56" s="261"/>
      <c r="N56" s="261"/>
      <c r="O56" s="344">
        <f t="shared" si="34"/>
        <v>0</v>
      </c>
      <c r="P56" s="261">
        <v>24</v>
      </c>
      <c r="Q56" s="261"/>
      <c r="R56" s="344">
        <f t="shared" si="35"/>
        <v>24</v>
      </c>
      <c r="S56" s="261"/>
      <c r="T56" s="261"/>
      <c r="U56" s="261"/>
      <c r="V56" s="261">
        <v>97</v>
      </c>
      <c r="W56" s="261"/>
      <c r="X56" s="344">
        <f t="shared" si="36"/>
        <v>97</v>
      </c>
    </row>
    <row r="57" spans="1:24">
      <c r="A57" s="260" t="s">
        <v>77</v>
      </c>
      <c r="B57" s="1125" t="s">
        <v>455</v>
      </c>
      <c r="C57" s="1125"/>
      <c r="D57" s="261">
        <f t="shared" si="31"/>
        <v>0</v>
      </c>
      <c r="E57" s="344">
        <f t="shared" si="49"/>
        <v>0</v>
      </c>
      <c r="F57" s="344">
        <f t="shared" si="50"/>
        <v>0</v>
      </c>
      <c r="G57" s="261"/>
      <c r="H57" s="261"/>
      <c r="I57" s="344">
        <f t="shared" si="51"/>
        <v>0</v>
      </c>
      <c r="J57" s="261"/>
      <c r="K57" s="261"/>
      <c r="L57" s="344">
        <f t="shared" si="52"/>
        <v>0</v>
      </c>
      <c r="M57" s="261"/>
      <c r="N57" s="261"/>
      <c r="O57" s="344">
        <f t="shared" si="34"/>
        <v>0</v>
      </c>
      <c r="P57" s="261"/>
      <c r="Q57" s="261"/>
      <c r="R57" s="344">
        <f t="shared" si="35"/>
        <v>0</v>
      </c>
      <c r="S57" s="261"/>
      <c r="T57" s="261"/>
      <c r="U57" s="261"/>
      <c r="V57" s="261"/>
      <c r="W57" s="261"/>
      <c r="X57" s="344">
        <f t="shared" si="36"/>
        <v>0</v>
      </c>
    </row>
    <row r="58" spans="1:24">
      <c r="A58" s="260" t="s">
        <v>78</v>
      </c>
      <c r="B58" s="1125" t="s">
        <v>456</v>
      </c>
      <c r="C58" s="1125"/>
      <c r="D58" s="261">
        <f t="shared" si="31"/>
        <v>0</v>
      </c>
      <c r="E58" s="344">
        <f t="shared" si="49"/>
        <v>0</v>
      </c>
      <c r="F58" s="344">
        <f t="shared" si="50"/>
        <v>0</v>
      </c>
      <c r="G58" s="261"/>
      <c r="H58" s="261"/>
      <c r="I58" s="344">
        <f t="shared" si="51"/>
        <v>0</v>
      </c>
      <c r="J58" s="261"/>
      <c r="K58" s="261"/>
      <c r="L58" s="344">
        <f t="shared" si="52"/>
        <v>0</v>
      </c>
      <c r="M58" s="261"/>
      <c r="N58" s="261"/>
      <c r="O58" s="344">
        <f t="shared" si="34"/>
        <v>0</v>
      </c>
      <c r="P58" s="261"/>
      <c r="Q58" s="261"/>
      <c r="R58" s="344">
        <f t="shared" si="35"/>
        <v>0</v>
      </c>
      <c r="S58" s="261"/>
      <c r="T58" s="261"/>
      <c r="U58" s="261"/>
      <c r="V58" s="261"/>
      <c r="W58" s="261"/>
      <c r="X58" s="344">
        <f t="shared" si="36"/>
        <v>0</v>
      </c>
    </row>
    <row r="59" spans="1:24">
      <c r="A59" s="260" t="s">
        <v>80</v>
      </c>
      <c r="B59" s="1125" t="s">
        <v>79</v>
      </c>
      <c r="C59" s="1125"/>
      <c r="D59" s="261">
        <f t="shared" si="31"/>
        <v>25</v>
      </c>
      <c r="E59" s="344">
        <f t="shared" si="49"/>
        <v>82</v>
      </c>
      <c r="F59" s="344">
        <f t="shared" si="50"/>
        <v>107</v>
      </c>
      <c r="G59" s="261"/>
      <c r="H59" s="261">
        <v>82</v>
      </c>
      <c r="I59" s="344">
        <f t="shared" si="51"/>
        <v>82</v>
      </c>
      <c r="J59" s="261"/>
      <c r="K59" s="261"/>
      <c r="L59" s="344">
        <f t="shared" si="52"/>
        <v>0</v>
      </c>
      <c r="M59" s="261"/>
      <c r="N59" s="261"/>
      <c r="O59" s="344">
        <f t="shared" si="34"/>
        <v>0</v>
      </c>
      <c r="P59" s="261">
        <v>25</v>
      </c>
      <c r="Q59" s="261"/>
      <c r="R59" s="344">
        <f t="shared" si="35"/>
        <v>25</v>
      </c>
      <c r="S59" s="261"/>
      <c r="T59" s="261"/>
      <c r="U59" s="261"/>
      <c r="V59" s="261"/>
      <c r="W59" s="261"/>
      <c r="X59" s="344">
        <f t="shared" si="36"/>
        <v>0</v>
      </c>
    </row>
    <row r="60" spans="1:24">
      <c r="A60" s="263" t="s">
        <v>81</v>
      </c>
      <c r="B60" s="1127" t="s">
        <v>153</v>
      </c>
      <c r="C60" s="1127"/>
      <c r="D60" s="346">
        <f>SUM(D55:D59)</f>
        <v>3008</v>
      </c>
      <c r="E60" s="346">
        <f t="shared" ref="E60:X60" si="53">SUM(E55:E59)</f>
        <v>20</v>
      </c>
      <c r="F60" s="346">
        <f t="shared" si="53"/>
        <v>3028</v>
      </c>
      <c r="G60" s="346">
        <f t="shared" si="53"/>
        <v>1484</v>
      </c>
      <c r="H60" s="346">
        <f t="shared" si="53"/>
        <v>49</v>
      </c>
      <c r="I60" s="346">
        <f t="shared" si="53"/>
        <v>1533</v>
      </c>
      <c r="J60" s="346">
        <f t="shared" si="53"/>
        <v>434</v>
      </c>
      <c r="K60" s="346">
        <f t="shared" si="53"/>
        <v>-51</v>
      </c>
      <c r="L60" s="346">
        <f t="shared" si="53"/>
        <v>383</v>
      </c>
      <c r="M60" s="346">
        <f t="shared" si="53"/>
        <v>135</v>
      </c>
      <c r="N60" s="346">
        <f t="shared" si="53"/>
        <v>0</v>
      </c>
      <c r="O60" s="346">
        <f t="shared" si="53"/>
        <v>135</v>
      </c>
      <c r="P60" s="346">
        <f t="shared" si="53"/>
        <v>372</v>
      </c>
      <c r="Q60" s="346">
        <f t="shared" si="53"/>
        <v>22</v>
      </c>
      <c r="R60" s="346">
        <f t="shared" si="53"/>
        <v>394</v>
      </c>
      <c r="S60" s="346">
        <f t="shared" si="53"/>
        <v>0</v>
      </c>
      <c r="T60" s="346">
        <f t="shared" si="53"/>
        <v>0</v>
      </c>
      <c r="U60" s="346">
        <f t="shared" si="53"/>
        <v>0</v>
      </c>
      <c r="V60" s="346">
        <f t="shared" si="53"/>
        <v>583</v>
      </c>
      <c r="W60" s="346">
        <f t="shared" si="53"/>
        <v>0</v>
      </c>
      <c r="X60" s="346">
        <f t="shared" si="53"/>
        <v>583</v>
      </c>
    </row>
    <row r="61" spans="1:24">
      <c r="A61" s="263" t="s">
        <v>82</v>
      </c>
      <c r="B61" s="1127" t="s">
        <v>346</v>
      </c>
      <c r="C61" s="1127"/>
      <c r="D61" s="264">
        <f>+D60+D54+D51+D41+D38</f>
        <v>14892</v>
      </c>
      <c r="E61" s="346">
        <f t="shared" ref="E61:X61" si="54">+E60+E54+E51+E41+E38</f>
        <v>5333</v>
      </c>
      <c r="F61" s="346">
        <f t="shared" si="54"/>
        <v>20225</v>
      </c>
      <c r="G61" s="346">
        <f t="shared" si="54"/>
        <v>6649</v>
      </c>
      <c r="H61" s="346">
        <f t="shared" si="54"/>
        <v>4879</v>
      </c>
      <c r="I61" s="346">
        <f t="shared" si="54"/>
        <v>11528</v>
      </c>
      <c r="J61" s="346">
        <f t="shared" si="54"/>
        <v>884</v>
      </c>
      <c r="K61" s="346">
        <f t="shared" si="54"/>
        <v>0</v>
      </c>
      <c r="L61" s="346">
        <f t="shared" si="54"/>
        <v>884</v>
      </c>
      <c r="M61" s="346">
        <f t="shared" si="54"/>
        <v>1319</v>
      </c>
      <c r="N61" s="346">
        <f t="shared" si="54"/>
        <v>0</v>
      </c>
      <c r="O61" s="346">
        <f t="shared" si="54"/>
        <v>1319</v>
      </c>
      <c r="P61" s="346">
        <f t="shared" si="54"/>
        <v>2037</v>
      </c>
      <c r="Q61" s="346">
        <f t="shared" si="54"/>
        <v>454</v>
      </c>
      <c r="R61" s="346">
        <f t="shared" si="54"/>
        <v>2491</v>
      </c>
      <c r="S61" s="346">
        <f t="shared" si="54"/>
        <v>0</v>
      </c>
      <c r="T61" s="346">
        <f t="shared" si="54"/>
        <v>0</v>
      </c>
      <c r="U61" s="346">
        <f t="shared" si="54"/>
        <v>0</v>
      </c>
      <c r="V61" s="346">
        <f t="shared" si="54"/>
        <v>4003</v>
      </c>
      <c r="W61" s="346">
        <f t="shared" si="54"/>
        <v>0</v>
      </c>
      <c r="X61" s="346">
        <f t="shared" si="54"/>
        <v>4003</v>
      </c>
    </row>
    <row r="62" spans="1:24">
      <c r="A62" s="266"/>
      <c r="B62" s="1130"/>
      <c r="C62" s="1130"/>
      <c r="D62" s="268"/>
      <c r="E62" s="268"/>
      <c r="F62" s="269"/>
      <c r="G62" s="270"/>
      <c r="H62" s="268"/>
      <c r="I62" s="269"/>
      <c r="J62" s="270"/>
      <c r="K62" s="268"/>
      <c r="L62" s="269"/>
      <c r="M62" s="270"/>
      <c r="N62" s="268"/>
      <c r="O62" s="269"/>
      <c r="P62" s="270"/>
      <c r="Q62" s="268"/>
      <c r="R62" s="269"/>
      <c r="S62" s="270"/>
      <c r="T62" s="268"/>
      <c r="U62" s="269"/>
      <c r="V62" s="270"/>
      <c r="W62" s="268"/>
      <c r="X62" s="269"/>
    </row>
    <row r="63" spans="1:24" ht="15.75" customHeight="1">
      <c r="A63" s="260" t="s">
        <v>97</v>
      </c>
      <c r="B63" s="1025" t="s">
        <v>766</v>
      </c>
      <c r="C63" s="1025"/>
      <c r="D63" s="344">
        <f>+G63+J63+M63+P63+S63+V63</f>
        <v>0</v>
      </c>
      <c r="E63" s="344">
        <f t="shared" ref="E63:F63" si="55">+H63+K63+N63+Q63+T63+W63</f>
        <v>11</v>
      </c>
      <c r="F63" s="344">
        <f t="shared" si="55"/>
        <v>11</v>
      </c>
      <c r="G63" s="344"/>
      <c r="H63" s="344"/>
      <c r="I63" s="344"/>
      <c r="J63" s="344"/>
      <c r="K63" s="344"/>
      <c r="L63" s="344"/>
      <c r="M63" s="344"/>
      <c r="N63" s="344"/>
      <c r="O63" s="344"/>
      <c r="P63" s="344"/>
      <c r="Q63" s="344">
        <v>11</v>
      </c>
      <c r="R63" s="344">
        <f>+P63+Q63</f>
        <v>11</v>
      </c>
      <c r="S63" s="344"/>
      <c r="T63" s="344"/>
      <c r="U63" s="344"/>
      <c r="V63" s="344"/>
      <c r="W63" s="344"/>
      <c r="X63" s="344"/>
    </row>
    <row r="64" spans="1:24" ht="27" customHeight="1">
      <c r="A64" s="260" t="s">
        <v>102</v>
      </c>
      <c r="B64" s="1025" t="s">
        <v>767</v>
      </c>
      <c r="C64" s="1025"/>
      <c r="D64" s="344">
        <f>+G64+J64+M64+P64+S64+V64</f>
        <v>0</v>
      </c>
      <c r="E64" s="344">
        <f t="shared" ref="E64:F64" si="56">+H64+K64+N64+Q64+T64+W64</f>
        <v>205</v>
      </c>
      <c r="F64" s="344">
        <f t="shared" si="56"/>
        <v>205</v>
      </c>
      <c r="G64" s="344"/>
      <c r="H64" s="344">
        <v>205</v>
      </c>
      <c r="I64" s="344">
        <f>+G64+H64</f>
        <v>205</v>
      </c>
      <c r="J64" s="344"/>
      <c r="K64" s="344"/>
      <c r="L64" s="344">
        <f>+J64+K64</f>
        <v>0</v>
      </c>
      <c r="M64" s="344"/>
      <c r="N64" s="344"/>
      <c r="O64" s="344">
        <f>+M64+N64</f>
        <v>0</v>
      </c>
      <c r="P64" s="344"/>
      <c r="Q64" s="344"/>
      <c r="R64" s="344">
        <f>+P64+Q64</f>
        <v>0</v>
      </c>
      <c r="S64" s="344"/>
      <c r="T64" s="344"/>
      <c r="U64" s="344"/>
      <c r="V64" s="344"/>
      <c r="W64" s="344"/>
      <c r="X64" s="344"/>
    </row>
    <row r="65" spans="1:24">
      <c r="A65" s="260" t="s">
        <v>106</v>
      </c>
      <c r="B65" s="1125" t="s">
        <v>165</v>
      </c>
      <c r="C65" s="1125"/>
      <c r="D65" s="344">
        <f t="shared" ref="D65:D66" si="57">+G65+J65+M65+P65+S65+V65</f>
        <v>13359</v>
      </c>
      <c r="E65" s="344">
        <f t="shared" ref="E65:E66" si="58">+H65+K65+N65+Q65+T65+W65</f>
        <v>0</v>
      </c>
      <c r="F65" s="344">
        <f t="shared" ref="F65:F66" si="59">+I65+L65+O65+R65+U65+X65</f>
        <v>13359</v>
      </c>
      <c r="G65" s="261">
        <v>9030</v>
      </c>
      <c r="H65" s="261"/>
      <c r="I65" s="344">
        <f t="shared" ref="I65:I66" si="60">+G65+H65</f>
        <v>9030</v>
      </c>
      <c r="J65" s="261"/>
      <c r="K65" s="261"/>
      <c r="L65" s="344">
        <f t="shared" ref="L65:L66" si="61">+J65+K65</f>
        <v>0</v>
      </c>
      <c r="M65" s="261"/>
      <c r="N65" s="261"/>
      <c r="O65" s="344">
        <f t="shared" ref="O65:O66" si="62">+M65+N65</f>
        <v>0</v>
      </c>
      <c r="P65" s="261">
        <v>4329</v>
      </c>
      <c r="Q65" s="261"/>
      <c r="R65" s="344">
        <f t="shared" ref="R65:R66" si="63">+P65+Q65</f>
        <v>4329</v>
      </c>
      <c r="S65" s="261"/>
      <c r="T65" s="261"/>
      <c r="U65" s="261"/>
      <c r="V65" s="261"/>
      <c r="W65" s="261"/>
      <c r="X65" s="261"/>
    </row>
    <row r="66" spans="1:24" ht="38.25" customHeight="1">
      <c r="A66" s="282" t="s">
        <v>106</v>
      </c>
      <c r="B66" s="272"/>
      <c r="C66" s="283" t="s">
        <v>105</v>
      </c>
      <c r="D66" s="344">
        <f t="shared" si="57"/>
        <v>13359</v>
      </c>
      <c r="E66" s="344">
        <f t="shared" si="58"/>
        <v>0</v>
      </c>
      <c r="F66" s="344">
        <f t="shared" si="59"/>
        <v>13359</v>
      </c>
      <c r="G66" s="261">
        <v>9030</v>
      </c>
      <c r="H66" s="261"/>
      <c r="I66" s="344">
        <f t="shared" si="60"/>
        <v>9030</v>
      </c>
      <c r="J66" s="261"/>
      <c r="K66" s="261"/>
      <c r="L66" s="344">
        <f t="shared" si="61"/>
        <v>0</v>
      </c>
      <c r="M66" s="261"/>
      <c r="N66" s="261"/>
      <c r="O66" s="344">
        <f t="shared" si="62"/>
        <v>0</v>
      </c>
      <c r="P66" s="261">
        <v>4329</v>
      </c>
      <c r="Q66" s="261"/>
      <c r="R66" s="344">
        <f t="shared" si="63"/>
        <v>4329</v>
      </c>
      <c r="S66" s="261"/>
      <c r="T66" s="261"/>
      <c r="U66" s="261"/>
      <c r="V66" s="261"/>
      <c r="W66" s="261"/>
      <c r="X66" s="261"/>
    </row>
    <row r="67" spans="1:24">
      <c r="A67" s="263" t="s">
        <v>109</v>
      </c>
      <c r="B67" s="1127" t="s">
        <v>164</v>
      </c>
      <c r="C67" s="1127"/>
      <c r="D67" s="264">
        <f>+D65+D64+D63</f>
        <v>13359</v>
      </c>
      <c r="E67" s="346">
        <f t="shared" ref="E67:X67" si="64">+E65+E64+E63</f>
        <v>216</v>
      </c>
      <c r="F67" s="346">
        <f t="shared" si="64"/>
        <v>13575</v>
      </c>
      <c r="G67" s="346">
        <f t="shared" si="64"/>
        <v>9030</v>
      </c>
      <c r="H67" s="346">
        <f t="shared" si="64"/>
        <v>205</v>
      </c>
      <c r="I67" s="346">
        <f t="shared" si="64"/>
        <v>9235</v>
      </c>
      <c r="J67" s="346">
        <f t="shared" si="64"/>
        <v>0</v>
      </c>
      <c r="K67" s="346">
        <f t="shared" si="64"/>
        <v>0</v>
      </c>
      <c r="L67" s="346">
        <f t="shared" si="64"/>
        <v>0</v>
      </c>
      <c r="M67" s="346">
        <f t="shared" si="64"/>
        <v>0</v>
      </c>
      <c r="N67" s="346">
        <f t="shared" si="64"/>
        <v>0</v>
      </c>
      <c r="O67" s="346">
        <f t="shared" si="64"/>
        <v>0</v>
      </c>
      <c r="P67" s="346">
        <f t="shared" si="64"/>
        <v>4329</v>
      </c>
      <c r="Q67" s="346">
        <f t="shared" si="64"/>
        <v>11</v>
      </c>
      <c r="R67" s="346">
        <f t="shared" si="64"/>
        <v>4340</v>
      </c>
      <c r="S67" s="346">
        <f t="shared" si="64"/>
        <v>0</v>
      </c>
      <c r="T67" s="346">
        <f t="shared" si="64"/>
        <v>0</v>
      </c>
      <c r="U67" s="346">
        <f t="shared" si="64"/>
        <v>0</v>
      </c>
      <c r="V67" s="346">
        <f t="shared" si="64"/>
        <v>0</v>
      </c>
      <c r="W67" s="346">
        <f t="shared" si="64"/>
        <v>0</v>
      </c>
      <c r="X67" s="346">
        <f t="shared" si="64"/>
        <v>0</v>
      </c>
    </row>
    <row r="68" spans="1:24" ht="27.75" customHeight="1">
      <c r="A68" s="284"/>
      <c r="B68" s="285"/>
      <c r="C68" s="285"/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</row>
    <row r="69" spans="1:24" ht="21.75" customHeight="1">
      <c r="A69" s="287"/>
      <c r="B69" s="288"/>
      <c r="C69" s="288"/>
      <c r="D69" s="281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</row>
    <row r="70" spans="1:24">
      <c r="A70" s="260" t="s">
        <v>111</v>
      </c>
      <c r="B70" s="1125" t="s">
        <v>110</v>
      </c>
      <c r="C70" s="1125"/>
      <c r="D70" s="261">
        <f>+G70+J70+M70+P70+S70+V70</f>
        <v>0</v>
      </c>
      <c r="E70" s="344">
        <f t="shared" ref="E70:F77" si="65">+H70+K70+N70+Q70+T70+W70</f>
        <v>0</v>
      </c>
      <c r="F70" s="344">
        <f t="shared" si="65"/>
        <v>0</v>
      </c>
      <c r="G70" s="261"/>
      <c r="H70" s="261"/>
      <c r="I70" s="261">
        <f>+G70+H70</f>
        <v>0</v>
      </c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</row>
    <row r="71" spans="1:24">
      <c r="A71" s="260" t="s">
        <v>112</v>
      </c>
      <c r="B71" s="1125" t="s">
        <v>457</v>
      </c>
      <c r="C71" s="1125"/>
      <c r="D71" s="261">
        <f t="shared" ref="D71:D77" si="66">+G71+J71+M71+P71+S71+V71</f>
        <v>0</v>
      </c>
      <c r="E71" s="344">
        <f t="shared" si="65"/>
        <v>0</v>
      </c>
      <c r="F71" s="344">
        <f t="shared" si="65"/>
        <v>0</v>
      </c>
      <c r="G71" s="261"/>
      <c r="H71" s="261"/>
      <c r="I71" s="344">
        <f t="shared" ref="I71:I77" si="67">+G71+H71</f>
        <v>0</v>
      </c>
      <c r="J71" s="261"/>
      <c r="K71" s="261"/>
      <c r="L71" s="261"/>
      <c r="M71" s="261"/>
      <c r="N71" s="261"/>
      <c r="O71" s="261"/>
      <c r="P71" s="261"/>
      <c r="Q71" s="261"/>
      <c r="R71" s="261"/>
      <c r="S71" s="261"/>
      <c r="T71" s="261"/>
      <c r="U71" s="261"/>
      <c r="V71" s="261"/>
      <c r="W71" s="261"/>
      <c r="X71" s="261"/>
    </row>
    <row r="72" spans="1:24" ht="25.5" customHeight="1">
      <c r="A72" s="271" t="s">
        <v>112</v>
      </c>
      <c r="B72" s="272"/>
      <c r="C72" s="283" t="s">
        <v>113</v>
      </c>
      <c r="D72" s="261">
        <f t="shared" si="66"/>
        <v>0</v>
      </c>
      <c r="E72" s="344">
        <f t="shared" si="65"/>
        <v>0</v>
      </c>
      <c r="F72" s="344">
        <f t="shared" si="65"/>
        <v>0</v>
      </c>
      <c r="G72" s="261"/>
      <c r="H72" s="261"/>
      <c r="I72" s="344">
        <f t="shared" si="67"/>
        <v>0</v>
      </c>
      <c r="J72" s="261"/>
      <c r="K72" s="261"/>
      <c r="L72" s="261"/>
      <c r="M72" s="261"/>
      <c r="N72" s="261"/>
      <c r="O72" s="261"/>
      <c r="P72" s="261"/>
      <c r="Q72" s="261"/>
      <c r="R72" s="261"/>
      <c r="S72" s="261"/>
      <c r="T72" s="261"/>
      <c r="U72" s="261"/>
      <c r="V72" s="261"/>
      <c r="W72" s="261"/>
      <c r="X72" s="261"/>
    </row>
    <row r="73" spans="1:24">
      <c r="A73" s="260" t="s">
        <v>115</v>
      </c>
      <c r="B73" s="1125" t="s">
        <v>114</v>
      </c>
      <c r="C73" s="1125"/>
      <c r="D73" s="261">
        <f t="shared" si="66"/>
        <v>0</v>
      </c>
      <c r="E73" s="344">
        <f t="shared" si="65"/>
        <v>0</v>
      </c>
      <c r="F73" s="344">
        <f t="shared" si="65"/>
        <v>0</v>
      </c>
      <c r="G73" s="261"/>
      <c r="H73" s="261"/>
      <c r="I73" s="344">
        <f t="shared" si="67"/>
        <v>0</v>
      </c>
      <c r="J73" s="261"/>
      <c r="K73" s="261"/>
      <c r="L73" s="261"/>
      <c r="M73" s="261"/>
      <c r="N73" s="261"/>
      <c r="O73" s="261"/>
      <c r="P73" s="261"/>
      <c r="Q73" s="261"/>
      <c r="R73" s="261"/>
      <c r="S73" s="261"/>
      <c r="T73" s="261"/>
      <c r="U73" s="261"/>
      <c r="V73" s="261"/>
      <c r="W73" s="261"/>
      <c r="X73" s="261"/>
    </row>
    <row r="74" spans="1:24">
      <c r="A74" s="260" t="s">
        <v>117</v>
      </c>
      <c r="B74" s="1125" t="s">
        <v>116</v>
      </c>
      <c r="C74" s="1125"/>
      <c r="D74" s="261">
        <f t="shared" si="66"/>
        <v>79</v>
      </c>
      <c r="E74" s="344">
        <f t="shared" si="65"/>
        <v>0</v>
      </c>
      <c r="F74" s="344">
        <f t="shared" si="65"/>
        <v>79</v>
      </c>
      <c r="G74" s="261">
        <v>79</v>
      </c>
      <c r="H74" s="261"/>
      <c r="I74" s="344">
        <f t="shared" si="67"/>
        <v>79</v>
      </c>
      <c r="J74" s="261"/>
      <c r="K74" s="261"/>
      <c r="L74" s="261"/>
      <c r="M74" s="261"/>
      <c r="N74" s="261"/>
      <c r="O74" s="261"/>
      <c r="P74" s="261"/>
      <c r="Q74" s="261"/>
      <c r="R74" s="261"/>
      <c r="S74" s="261"/>
      <c r="T74" s="261"/>
      <c r="U74" s="261"/>
      <c r="V74" s="261"/>
      <c r="W74" s="261"/>
      <c r="X74" s="261"/>
    </row>
    <row r="75" spans="1:24">
      <c r="A75" s="260" t="s">
        <v>119</v>
      </c>
      <c r="B75" s="1125" t="s">
        <v>118</v>
      </c>
      <c r="C75" s="1125"/>
      <c r="D75" s="261">
        <f t="shared" si="66"/>
        <v>0</v>
      </c>
      <c r="E75" s="344">
        <f t="shared" si="65"/>
        <v>0</v>
      </c>
      <c r="F75" s="344">
        <f t="shared" si="65"/>
        <v>0</v>
      </c>
      <c r="G75" s="261"/>
      <c r="H75" s="261"/>
      <c r="I75" s="344">
        <f t="shared" si="67"/>
        <v>0</v>
      </c>
      <c r="J75" s="261"/>
      <c r="K75" s="261"/>
      <c r="L75" s="261"/>
      <c r="M75" s="261"/>
      <c r="N75" s="261"/>
      <c r="O75" s="261"/>
      <c r="P75" s="261"/>
      <c r="Q75" s="261"/>
      <c r="R75" s="261"/>
      <c r="S75" s="261"/>
      <c r="T75" s="261"/>
      <c r="U75" s="261"/>
      <c r="V75" s="261"/>
      <c r="W75" s="261"/>
      <c r="X75" s="261"/>
    </row>
    <row r="76" spans="1:24">
      <c r="A76" s="260" t="s">
        <v>121</v>
      </c>
      <c r="B76" s="1125" t="s">
        <v>120</v>
      </c>
      <c r="C76" s="1125"/>
      <c r="D76" s="261">
        <f t="shared" si="66"/>
        <v>0</v>
      </c>
      <c r="E76" s="344">
        <f t="shared" si="65"/>
        <v>0</v>
      </c>
      <c r="F76" s="344">
        <f t="shared" si="65"/>
        <v>0</v>
      </c>
      <c r="G76" s="261"/>
      <c r="H76" s="261"/>
      <c r="I76" s="344">
        <f t="shared" si="67"/>
        <v>0</v>
      </c>
      <c r="J76" s="261"/>
      <c r="K76" s="261"/>
      <c r="L76" s="261"/>
      <c r="M76" s="261"/>
      <c r="N76" s="261"/>
      <c r="O76" s="261"/>
      <c r="P76" s="261"/>
      <c r="Q76" s="261"/>
      <c r="R76" s="261"/>
      <c r="S76" s="261"/>
      <c r="T76" s="261"/>
      <c r="U76" s="261"/>
      <c r="V76" s="261"/>
      <c r="W76" s="261"/>
      <c r="X76" s="261"/>
    </row>
    <row r="77" spans="1:24">
      <c r="A77" s="260" t="s">
        <v>123</v>
      </c>
      <c r="B77" s="1125" t="s">
        <v>122</v>
      </c>
      <c r="C77" s="1125"/>
      <c r="D77" s="261">
        <f t="shared" si="66"/>
        <v>21</v>
      </c>
      <c r="E77" s="344">
        <f t="shared" si="65"/>
        <v>0</v>
      </c>
      <c r="F77" s="344">
        <f t="shared" si="65"/>
        <v>21</v>
      </c>
      <c r="G77" s="261">
        <v>21</v>
      </c>
      <c r="H77" s="261"/>
      <c r="I77" s="344">
        <f t="shared" si="67"/>
        <v>21</v>
      </c>
      <c r="J77" s="261"/>
      <c r="K77" s="261"/>
      <c r="L77" s="261"/>
      <c r="M77" s="261"/>
      <c r="N77" s="261"/>
      <c r="O77" s="261"/>
      <c r="P77" s="261"/>
      <c r="Q77" s="261"/>
      <c r="R77" s="261"/>
      <c r="S77" s="261"/>
      <c r="T77" s="261"/>
      <c r="U77" s="261"/>
      <c r="V77" s="261"/>
      <c r="W77" s="261"/>
      <c r="X77" s="261"/>
    </row>
    <row r="78" spans="1:24">
      <c r="A78" s="263" t="s">
        <v>124</v>
      </c>
      <c r="B78" s="1127" t="s">
        <v>162</v>
      </c>
      <c r="C78" s="1127"/>
      <c r="D78" s="264">
        <f>SUM(D70:D77)</f>
        <v>100</v>
      </c>
      <c r="E78" s="264">
        <f t="shared" ref="E78:X78" si="68">SUM(E70:E77)</f>
        <v>0</v>
      </c>
      <c r="F78" s="264">
        <f t="shared" si="68"/>
        <v>100</v>
      </c>
      <c r="G78" s="264">
        <f t="shared" si="68"/>
        <v>100</v>
      </c>
      <c r="H78" s="264">
        <f t="shared" si="68"/>
        <v>0</v>
      </c>
      <c r="I78" s="264">
        <f t="shared" si="68"/>
        <v>100</v>
      </c>
      <c r="J78" s="264">
        <f t="shared" si="68"/>
        <v>0</v>
      </c>
      <c r="K78" s="264">
        <f t="shared" si="68"/>
        <v>0</v>
      </c>
      <c r="L78" s="264">
        <f t="shared" si="68"/>
        <v>0</v>
      </c>
      <c r="M78" s="264">
        <f t="shared" si="68"/>
        <v>0</v>
      </c>
      <c r="N78" s="264">
        <f t="shared" si="68"/>
        <v>0</v>
      </c>
      <c r="O78" s="264">
        <f t="shared" si="68"/>
        <v>0</v>
      </c>
      <c r="P78" s="264">
        <f t="shared" si="68"/>
        <v>0</v>
      </c>
      <c r="Q78" s="264">
        <f t="shared" si="68"/>
        <v>0</v>
      </c>
      <c r="R78" s="264">
        <f t="shared" si="68"/>
        <v>0</v>
      </c>
      <c r="S78" s="264">
        <f t="shared" si="68"/>
        <v>0</v>
      </c>
      <c r="T78" s="264">
        <f t="shared" si="68"/>
        <v>0</v>
      </c>
      <c r="U78" s="264">
        <f t="shared" si="68"/>
        <v>0</v>
      </c>
      <c r="V78" s="264">
        <f t="shared" si="68"/>
        <v>0</v>
      </c>
      <c r="W78" s="264">
        <f t="shared" si="68"/>
        <v>0</v>
      </c>
      <c r="X78" s="264">
        <f t="shared" si="68"/>
        <v>0</v>
      </c>
    </row>
    <row r="79" spans="1:24">
      <c r="A79" s="266"/>
      <c r="B79" s="267"/>
      <c r="C79" s="267"/>
      <c r="D79" s="268"/>
      <c r="E79" s="268"/>
      <c r="F79" s="269"/>
      <c r="G79" s="270"/>
      <c r="H79" s="268"/>
      <c r="I79" s="269"/>
      <c r="J79" s="270"/>
      <c r="K79" s="268"/>
      <c r="L79" s="269"/>
      <c r="M79" s="270"/>
      <c r="N79" s="268"/>
      <c r="O79" s="269"/>
      <c r="P79" s="270"/>
      <c r="Q79" s="268"/>
      <c r="R79" s="269"/>
      <c r="S79" s="270"/>
      <c r="T79" s="268"/>
      <c r="U79" s="269"/>
      <c r="V79" s="270"/>
      <c r="W79" s="268"/>
      <c r="X79" s="269"/>
    </row>
    <row r="80" spans="1:24" hidden="1">
      <c r="A80" s="260" t="s">
        <v>126</v>
      </c>
      <c r="B80" s="1125" t="s">
        <v>125</v>
      </c>
      <c r="C80" s="1125"/>
      <c r="D80" s="261">
        <f>(((+G80+J80)+M80)+P80)+S80</f>
        <v>0</v>
      </c>
      <c r="E80" s="261"/>
      <c r="F80" s="261"/>
      <c r="G80" s="261"/>
      <c r="H80" s="261"/>
      <c r="I80" s="261"/>
      <c r="J80" s="261"/>
      <c r="K80" s="261"/>
      <c r="L80" s="261"/>
      <c r="M80" s="261"/>
      <c r="N80" s="261"/>
      <c r="O80" s="261"/>
      <c r="P80" s="261"/>
      <c r="Q80" s="261"/>
      <c r="R80" s="261"/>
      <c r="S80" s="261"/>
      <c r="T80" s="261"/>
      <c r="U80" s="261"/>
      <c r="V80" s="261"/>
      <c r="W80" s="261"/>
      <c r="X80" s="261"/>
    </row>
    <row r="81" spans="1:24" hidden="1">
      <c r="A81" s="260" t="s">
        <v>128</v>
      </c>
      <c r="B81" s="1125" t="s">
        <v>127</v>
      </c>
      <c r="C81" s="1125"/>
      <c r="D81" s="261">
        <f>(((+G81+J81)+M81)+P81)+S81</f>
        <v>0</v>
      </c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  <c r="T81" s="261"/>
      <c r="U81" s="261"/>
      <c r="V81" s="261"/>
      <c r="W81" s="261"/>
      <c r="X81" s="261"/>
    </row>
    <row r="82" spans="1:24" hidden="1">
      <c r="A82" s="260" t="s">
        <v>130</v>
      </c>
      <c r="B82" s="1125" t="s">
        <v>458</v>
      </c>
      <c r="C82" s="1125"/>
      <c r="D82" s="261">
        <f>(((+G82+J82)+M82)+P82)+S82</f>
        <v>0</v>
      </c>
      <c r="E82" s="261"/>
      <c r="F82" s="261"/>
      <c r="G82" s="261"/>
      <c r="H82" s="261"/>
      <c r="I82" s="261"/>
      <c r="J82" s="261"/>
      <c r="K82" s="261"/>
      <c r="L82" s="261"/>
      <c r="M82" s="261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1"/>
    </row>
    <row r="83" spans="1:24" hidden="1">
      <c r="A83" s="260" t="s">
        <v>132</v>
      </c>
      <c r="B83" s="1125" t="s">
        <v>131</v>
      </c>
      <c r="C83" s="1125"/>
      <c r="D83" s="261">
        <f>(((+G83+J83)+M83)+P83)+S83</f>
        <v>0</v>
      </c>
      <c r="E83" s="261"/>
      <c r="F83" s="261"/>
      <c r="G83" s="261"/>
      <c r="H83" s="261"/>
      <c r="I83" s="261"/>
      <c r="J83" s="261"/>
      <c r="K83" s="261"/>
      <c r="L83" s="261"/>
      <c r="M83" s="261"/>
      <c r="N83" s="261"/>
      <c r="O83" s="261"/>
      <c r="P83" s="261"/>
      <c r="Q83" s="261"/>
      <c r="R83" s="261"/>
      <c r="S83" s="261"/>
      <c r="T83" s="261"/>
      <c r="U83" s="261"/>
      <c r="V83" s="261"/>
      <c r="W83" s="261"/>
      <c r="X83" s="261"/>
    </row>
    <row r="84" spans="1:24">
      <c r="A84" s="263" t="s">
        <v>133</v>
      </c>
      <c r="B84" s="1127" t="s">
        <v>317</v>
      </c>
      <c r="C84" s="1127"/>
      <c r="D84" s="264">
        <f t="shared" ref="D84:X84" si="69">SUM(D80:D83)</f>
        <v>0</v>
      </c>
      <c r="E84" s="264">
        <f t="shared" si="69"/>
        <v>0</v>
      </c>
      <c r="F84" s="264">
        <f t="shared" si="69"/>
        <v>0</v>
      </c>
      <c r="G84" s="264">
        <f t="shared" si="69"/>
        <v>0</v>
      </c>
      <c r="H84" s="264">
        <f t="shared" si="69"/>
        <v>0</v>
      </c>
      <c r="I84" s="264">
        <f t="shared" si="69"/>
        <v>0</v>
      </c>
      <c r="J84" s="264">
        <f t="shared" si="69"/>
        <v>0</v>
      </c>
      <c r="K84" s="264">
        <f t="shared" si="69"/>
        <v>0</v>
      </c>
      <c r="L84" s="264">
        <f t="shared" si="69"/>
        <v>0</v>
      </c>
      <c r="M84" s="264">
        <f t="shared" si="69"/>
        <v>0</v>
      </c>
      <c r="N84" s="264">
        <f t="shared" si="69"/>
        <v>0</v>
      </c>
      <c r="O84" s="264">
        <f t="shared" si="69"/>
        <v>0</v>
      </c>
      <c r="P84" s="264">
        <f t="shared" si="69"/>
        <v>0</v>
      </c>
      <c r="Q84" s="264">
        <f t="shared" si="69"/>
        <v>0</v>
      </c>
      <c r="R84" s="264">
        <f t="shared" si="69"/>
        <v>0</v>
      </c>
      <c r="S84" s="264">
        <f t="shared" si="69"/>
        <v>0</v>
      </c>
      <c r="T84" s="264">
        <f t="shared" si="69"/>
        <v>0</v>
      </c>
      <c r="U84" s="264">
        <f t="shared" si="69"/>
        <v>0</v>
      </c>
      <c r="V84" s="264">
        <f t="shared" si="69"/>
        <v>0</v>
      </c>
      <c r="W84" s="264">
        <f t="shared" si="69"/>
        <v>0</v>
      </c>
      <c r="X84" s="264">
        <f t="shared" si="69"/>
        <v>0</v>
      </c>
    </row>
    <row r="85" spans="1:24">
      <c r="A85" s="266"/>
      <c r="B85" s="289"/>
      <c r="C85" s="289"/>
      <c r="D85" s="268"/>
      <c r="E85" s="268"/>
      <c r="F85" s="269"/>
      <c r="G85" s="270"/>
      <c r="H85" s="268"/>
      <c r="I85" s="269"/>
      <c r="J85" s="270"/>
      <c r="K85" s="268"/>
      <c r="L85" s="269"/>
      <c r="M85" s="270"/>
      <c r="N85" s="268"/>
      <c r="O85" s="269"/>
      <c r="P85" s="270"/>
      <c r="Q85" s="268"/>
      <c r="R85" s="269"/>
      <c r="S85" s="270"/>
      <c r="T85" s="268"/>
      <c r="U85" s="269"/>
      <c r="V85" s="270"/>
      <c r="W85" s="268"/>
      <c r="X85" s="269"/>
    </row>
    <row r="86" spans="1:24">
      <c r="A86" s="263" t="s">
        <v>135</v>
      </c>
      <c r="B86" s="1127" t="s">
        <v>159</v>
      </c>
      <c r="C86" s="1127"/>
      <c r="D86" s="261"/>
      <c r="E86" s="261"/>
      <c r="F86" s="261"/>
      <c r="G86" s="261"/>
      <c r="H86" s="261"/>
      <c r="I86" s="261"/>
      <c r="J86" s="261"/>
      <c r="K86" s="261"/>
      <c r="L86" s="261"/>
      <c r="M86" s="261"/>
      <c r="N86" s="261"/>
      <c r="O86" s="261"/>
      <c r="P86" s="261"/>
      <c r="Q86" s="261"/>
      <c r="R86" s="261"/>
      <c r="S86" s="261"/>
      <c r="T86" s="261"/>
      <c r="U86" s="261"/>
      <c r="V86" s="261"/>
      <c r="W86" s="261"/>
      <c r="X86" s="261"/>
    </row>
    <row r="87" spans="1:24" ht="15.75" customHeight="1" thickBot="1">
      <c r="A87" s="290"/>
      <c r="B87" s="291"/>
      <c r="C87" s="291"/>
      <c r="D87" s="292"/>
      <c r="E87" s="292"/>
      <c r="F87" s="293"/>
      <c r="G87" s="294"/>
      <c r="H87" s="292"/>
      <c r="I87" s="293"/>
      <c r="J87" s="294"/>
      <c r="K87" s="292"/>
      <c r="L87" s="293"/>
      <c r="M87" s="294"/>
      <c r="N87" s="292"/>
      <c r="O87" s="293"/>
      <c r="P87" s="294"/>
      <c r="Q87" s="292"/>
      <c r="R87" s="293"/>
      <c r="S87" s="294"/>
      <c r="T87" s="292"/>
      <c r="U87" s="293"/>
      <c r="V87" s="294"/>
      <c r="W87" s="292"/>
      <c r="X87" s="293"/>
    </row>
    <row r="88" spans="1:24" ht="15.75" customHeight="1" thickBot="1">
      <c r="A88" s="295" t="s">
        <v>136</v>
      </c>
      <c r="B88" s="1126" t="s">
        <v>459</v>
      </c>
      <c r="C88" s="1126"/>
      <c r="D88" s="296">
        <f>+D86+D84+D78+D67+D61+D26+D24</f>
        <v>49706</v>
      </c>
      <c r="E88" s="296">
        <f t="shared" ref="E88:X88" si="70">+E86+E84+E78+E67+E61+E26+E24</f>
        <v>5788</v>
      </c>
      <c r="F88" s="296">
        <f t="shared" si="70"/>
        <v>55494</v>
      </c>
      <c r="G88" s="296">
        <f t="shared" si="70"/>
        <v>27516</v>
      </c>
      <c r="H88" s="296">
        <f t="shared" si="70"/>
        <v>5216</v>
      </c>
      <c r="I88" s="296">
        <f t="shared" si="70"/>
        <v>32732</v>
      </c>
      <c r="J88" s="296">
        <f t="shared" si="70"/>
        <v>5352</v>
      </c>
      <c r="K88" s="296">
        <f t="shared" si="70"/>
        <v>18</v>
      </c>
      <c r="L88" s="296">
        <f t="shared" si="70"/>
        <v>5370</v>
      </c>
      <c r="M88" s="296">
        <f t="shared" si="70"/>
        <v>2945</v>
      </c>
      <c r="N88" s="296">
        <f t="shared" si="70"/>
        <v>0</v>
      </c>
      <c r="O88" s="296">
        <f t="shared" si="70"/>
        <v>2945</v>
      </c>
      <c r="P88" s="296">
        <f t="shared" si="70"/>
        <v>9890</v>
      </c>
      <c r="Q88" s="296">
        <f t="shared" si="70"/>
        <v>554</v>
      </c>
      <c r="R88" s="296">
        <f t="shared" si="70"/>
        <v>10444</v>
      </c>
      <c r="S88" s="296">
        <f t="shared" si="70"/>
        <v>0</v>
      </c>
      <c r="T88" s="296">
        <f t="shared" si="70"/>
        <v>0</v>
      </c>
      <c r="U88" s="296">
        <f t="shared" si="70"/>
        <v>0</v>
      </c>
      <c r="V88" s="296">
        <f t="shared" si="70"/>
        <v>4003</v>
      </c>
      <c r="W88" s="296">
        <f t="shared" si="70"/>
        <v>0</v>
      </c>
      <c r="X88" s="296">
        <f t="shared" si="70"/>
        <v>4003</v>
      </c>
    </row>
  </sheetData>
  <mergeCells count="82">
    <mergeCell ref="A2:A4"/>
    <mergeCell ref="D2:F3"/>
    <mergeCell ref="B2:C4"/>
    <mergeCell ref="J3:L3"/>
    <mergeCell ref="M3:O3"/>
    <mergeCell ref="G3:I3"/>
    <mergeCell ref="B54:C54"/>
    <mergeCell ref="B55:C55"/>
    <mergeCell ref="B56:C56"/>
    <mergeCell ref="B57:C57"/>
    <mergeCell ref="V1:X1"/>
    <mergeCell ref="G2:I2"/>
    <mergeCell ref="J2:L2"/>
    <mergeCell ref="M2:O2"/>
    <mergeCell ref="P2:R2"/>
    <mergeCell ref="S3:U3"/>
    <mergeCell ref="V2:X2"/>
    <mergeCell ref="V3:X3"/>
    <mergeCell ref="S2:U2"/>
    <mergeCell ref="P3:R3"/>
    <mergeCell ref="B26:C26"/>
    <mergeCell ref="B21:C21"/>
    <mergeCell ref="B45:C45"/>
    <mergeCell ref="B10:C10"/>
    <mergeCell ref="B11:C11"/>
    <mergeCell ref="B9:C9"/>
    <mergeCell ref="B6:C6"/>
    <mergeCell ref="B7:C7"/>
    <mergeCell ref="B8:C8"/>
    <mergeCell ref="B14:C14"/>
    <mergeCell ref="B15:C15"/>
    <mergeCell ref="B24:C24"/>
    <mergeCell ref="B12:C12"/>
    <mergeCell ref="B13:C13"/>
    <mergeCell ref="B23:C23"/>
    <mergeCell ref="B41:C41"/>
    <mergeCell ref="B20:C20"/>
    <mergeCell ref="B16:C16"/>
    <mergeCell ref="B74:C74"/>
    <mergeCell ref="B80:C80"/>
    <mergeCell ref="B5:C5"/>
    <mergeCell ref="B17:C17"/>
    <mergeCell ref="B18:C18"/>
    <mergeCell ref="B19:C19"/>
    <mergeCell ref="B35:C35"/>
    <mergeCell ref="B40:C40"/>
    <mergeCell ref="B36:C36"/>
    <mergeCell ref="B37:C37"/>
    <mergeCell ref="B38:C38"/>
    <mergeCell ref="B39:C39"/>
    <mergeCell ref="B22:C22"/>
    <mergeCell ref="B42:C42"/>
    <mergeCell ref="B43:C43"/>
    <mergeCell ref="B44:C44"/>
    <mergeCell ref="B58:C58"/>
    <mergeCell ref="B67:C67"/>
    <mergeCell ref="B70:C70"/>
    <mergeCell ref="B73:C73"/>
    <mergeCell ref="B64:C64"/>
    <mergeCell ref="B63:C63"/>
    <mergeCell ref="B52:C52"/>
    <mergeCell ref="B46:C46"/>
    <mergeCell ref="B49:C49"/>
    <mergeCell ref="B51:C51"/>
    <mergeCell ref="B53:C53"/>
    <mergeCell ref="B50:C50"/>
    <mergeCell ref="B88:C88"/>
    <mergeCell ref="B59:C59"/>
    <mergeCell ref="B60:C60"/>
    <mergeCell ref="B78:C78"/>
    <mergeCell ref="B71:C71"/>
    <mergeCell ref="B61:C61"/>
    <mergeCell ref="B62:C62"/>
    <mergeCell ref="B86:C86"/>
    <mergeCell ref="B77:C77"/>
    <mergeCell ref="B81:C81"/>
    <mergeCell ref="B82:C82"/>
    <mergeCell ref="B84:C84"/>
    <mergeCell ref="B75:C75"/>
    <mergeCell ref="B83:C83"/>
    <mergeCell ref="B65:C65"/>
    <mergeCell ref="B76:C76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0" orientation="landscape" cellComments="asDisplayed" r:id="rId1"/>
  <headerFooter>
    <oddHeader>&amp;C&amp;"Times New Roman,Normál"&amp;12Martonvásár Város Önkormányzatának kiadásai 2015. 
Brunszvik-Beethoven Kulturális Központ&amp;R&amp;"Times New Roman,Normál"&amp;10&amp;K000000
 6.c melléklet</oddHeader>
  </headerFooter>
  <rowBreaks count="1" manualBreakCount="1">
    <brk id="3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topLeftCell="A16" workbookViewId="0">
      <selection activeCell="G18" sqref="G18"/>
    </sheetView>
  </sheetViews>
  <sheetFormatPr defaultRowHeight="12.75"/>
  <cols>
    <col min="1" max="1" width="6.85546875" style="245" customWidth="1"/>
    <col min="2" max="2" width="50.140625" style="245" customWidth="1"/>
    <col min="3" max="3" width="10.42578125" style="245" customWidth="1"/>
    <col min="4" max="4" width="9.5703125" style="247" bestFit="1" customWidth="1"/>
    <col min="5" max="5" width="11.140625" style="247" customWidth="1"/>
    <col min="6" max="16384" width="9.140625" style="245"/>
  </cols>
  <sheetData>
    <row r="1" spans="1:5" ht="14.25" customHeight="1" thickBot="1">
      <c r="B1" s="246"/>
      <c r="C1" s="1135" t="s">
        <v>408</v>
      </c>
      <c r="D1" s="1135"/>
      <c r="E1" s="1135"/>
    </row>
    <row r="2" spans="1:5" s="246" customFormat="1" ht="38.25">
      <c r="A2" s="811" t="s">
        <v>352</v>
      </c>
      <c r="B2" s="796" t="s">
        <v>353</v>
      </c>
      <c r="C2" s="780" t="s">
        <v>284</v>
      </c>
      <c r="D2" s="780" t="s">
        <v>691</v>
      </c>
      <c r="E2" s="781" t="s">
        <v>1015</v>
      </c>
    </row>
    <row r="3" spans="1:5">
      <c r="A3" s="812">
        <v>1</v>
      </c>
      <c r="B3" s="797"/>
      <c r="C3" s="248"/>
      <c r="D3" s="249"/>
      <c r="E3" s="782"/>
    </row>
    <row r="4" spans="1:5" ht="12.75" customHeight="1">
      <c r="A4" s="812">
        <v>2</v>
      </c>
      <c r="B4" s="798"/>
      <c r="C4" s="250"/>
      <c r="D4" s="242"/>
      <c r="E4" s="783"/>
    </row>
    <row r="5" spans="1:5" ht="12.75" customHeight="1">
      <c r="A5" s="812">
        <v>3</v>
      </c>
      <c r="B5" s="799"/>
      <c r="C5" s="201"/>
      <c r="D5" s="201"/>
      <c r="E5" s="784"/>
    </row>
    <row r="6" spans="1:5" s="251" customFormat="1" ht="12.75" customHeight="1">
      <c r="A6" s="812">
        <v>4</v>
      </c>
      <c r="B6" s="798" t="s">
        <v>441</v>
      </c>
      <c r="C6" s="243"/>
      <c r="D6" s="243"/>
      <c r="E6" s="785"/>
    </row>
    <row r="7" spans="1:5" ht="12.75" customHeight="1">
      <c r="A7" s="812">
        <v>5</v>
      </c>
      <c r="B7" s="800"/>
      <c r="C7" s="199"/>
      <c r="D7" s="202"/>
      <c r="E7" s="786"/>
    </row>
    <row r="8" spans="1:5" ht="12.75" customHeight="1">
      <c r="A8" s="812">
        <v>6</v>
      </c>
      <c r="B8" s="801"/>
      <c r="C8" s="199"/>
      <c r="D8" s="202"/>
      <c r="E8" s="786"/>
    </row>
    <row r="9" spans="1:5" s="251" customFormat="1" ht="12.75" customHeight="1">
      <c r="A9" s="812">
        <v>7</v>
      </c>
      <c r="B9" s="802" t="s">
        <v>354</v>
      </c>
      <c r="C9" s="243"/>
      <c r="D9" s="243"/>
      <c r="E9" s="785"/>
    </row>
    <row r="10" spans="1:5" s="251" customFormat="1" ht="12.75" customHeight="1" thickBot="1">
      <c r="A10" s="812">
        <v>8</v>
      </c>
      <c r="B10" s="803"/>
      <c r="C10" s="541"/>
      <c r="D10" s="541"/>
      <c r="E10" s="787"/>
    </row>
    <row r="11" spans="1:5" ht="12.75" customHeight="1" thickBot="1">
      <c r="A11" s="812">
        <v>9</v>
      </c>
      <c r="B11" s="804" t="s">
        <v>440</v>
      </c>
      <c r="C11" s="544"/>
      <c r="D11" s="540"/>
      <c r="E11" s="788"/>
    </row>
    <row r="12" spans="1:5" ht="12.75" customHeight="1">
      <c r="A12" s="812">
        <v>10</v>
      </c>
      <c r="B12" s="789"/>
      <c r="C12" s="542"/>
      <c r="D12" s="543"/>
      <c r="E12" s="790"/>
    </row>
    <row r="13" spans="1:5" ht="12.75" customHeight="1">
      <c r="A13" s="812">
        <v>11</v>
      </c>
      <c r="B13" s="802" t="s">
        <v>355</v>
      </c>
      <c r="C13" s="699">
        <f>SUM(C14:C16)</f>
        <v>157860</v>
      </c>
      <c r="D13" s="699">
        <f>SUM(D14:D20)</f>
        <v>-148594</v>
      </c>
      <c r="E13" s="791">
        <f>SUM(E14:E20)</f>
        <v>9266</v>
      </c>
    </row>
    <row r="14" spans="1:5" ht="12.75" customHeight="1">
      <c r="A14" s="812">
        <v>12</v>
      </c>
      <c r="B14" s="800" t="s">
        <v>667</v>
      </c>
      <c r="C14" s="201">
        <v>157480</v>
      </c>
      <c r="D14" s="202">
        <v>-157480</v>
      </c>
      <c r="E14" s="784">
        <f t="shared" ref="E14:E24" si="0">+C14+D14</f>
        <v>0</v>
      </c>
    </row>
    <row r="15" spans="1:5" ht="12.75" customHeight="1">
      <c r="A15" s="812">
        <v>13</v>
      </c>
      <c r="B15" s="805" t="s">
        <v>674</v>
      </c>
      <c r="C15" s="201">
        <v>380</v>
      </c>
      <c r="D15" s="202"/>
      <c r="E15" s="784">
        <f t="shared" si="0"/>
        <v>380</v>
      </c>
    </row>
    <row r="16" spans="1:5" ht="12.75" customHeight="1">
      <c r="A16" s="812">
        <v>14</v>
      </c>
      <c r="B16" s="805" t="s">
        <v>755</v>
      </c>
      <c r="C16" s="201"/>
      <c r="D16" s="202">
        <v>120</v>
      </c>
      <c r="E16" s="784">
        <f t="shared" si="0"/>
        <v>120</v>
      </c>
    </row>
    <row r="17" spans="1:5" ht="12.75" customHeight="1">
      <c r="A17" s="812">
        <v>15</v>
      </c>
      <c r="B17" s="805" t="s">
        <v>756</v>
      </c>
      <c r="C17" s="201"/>
      <c r="D17" s="202">
        <v>6350</v>
      </c>
      <c r="E17" s="784">
        <f t="shared" si="0"/>
        <v>6350</v>
      </c>
    </row>
    <row r="18" spans="1:5" ht="12.75" customHeight="1">
      <c r="A18" s="812">
        <v>16</v>
      </c>
      <c r="B18" s="805" t="s">
        <v>757</v>
      </c>
      <c r="C18" s="201"/>
      <c r="D18" s="202">
        <f>91+25</f>
        <v>116</v>
      </c>
      <c r="E18" s="784">
        <f t="shared" si="0"/>
        <v>116</v>
      </c>
    </row>
    <row r="19" spans="1:5" ht="12.75" customHeight="1">
      <c r="A19" s="812">
        <v>17</v>
      </c>
      <c r="B19" s="805" t="s">
        <v>758</v>
      </c>
      <c r="C19" s="201"/>
      <c r="D19" s="202">
        <v>2300</v>
      </c>
      <c r="E19" s="784">
        <f t="shared" si="0"/>
        <v>2300</v>
      </c>
    </row>
    <row r="20" spans="1:5" ht="12.75" customHeight="1">
      <c r="A20" s="812">
        <v>18</v>
      </c>
      <c r="B20" s="805"/>
      <c r="C20" s="201"/>
      <c r="D20" s="202"/>
      <c r="E20" s="784">
        <f t="shared" si="0"/>
        <v>0</v>
      </c>
    </row>
    <row r="21" spans="1:5" ht="12.75" customHeight="1">
      <c r="A21" s="812">
        <v>19</v>
      </c>
      <c r="B21" s="802" t="s">
        <v>356</v>
      </c>
      <c r="C21" s="199"/>
      <c r="D21" s="203"/>
      <c r="E21" s="784">
        <f t="shared" si="0"/>
        <v>0</v>
      </c>
    </row>
    <row r="22" spans="1:5" ht="12.75" customHeight="1">
      <c r="A22" s="812">
        <v>20</v>
      </c>
      <c r="B22" s="805"/>
      <c r="C22" s="201"/>
      <c r="D22" s="202"/>
      <c r="E22" s="784">
        <f t="shared" si="0"/>
        <v>0</v>
      </c>
    </row>
    <row r="23" spans="1:5" ht="12.75" customHeight="1">
      <c r="A23" s="812">
        <v>21</v>
      </c>
      <c r="B23" s="805"/>
      <c r="C23" s="201"/>
      <c r="D23" s="202"/>
      <c r="E23" s="784">
        <f t="shared" si="0"/>
        <v>0</v>
      </c>
    </row>
    <row r="24" spans="1:5" ht="12.75" customHeight="1" thickBot="1">
      <c r="A24" s="812">
        <v>22</v>
      </c>
      <c r="B24" s="806"/>
      <c r="C24" s="535"/>
      <c r="D24" s="536"/>
      <c r="E24" s="784">
        <f t="shared" si="0"/>
        <v>0</v>
      </c>
    </row>
    <row r="25" spans="1:5" s="251" customFormat="1" ht="12.75" customHeight="1" thickBot="1">
      <c r="A25" s="812">
        <v>23</v>
      </c>
      <c r="B25" s="804" t="s">
        <v>357</v>
      </c>
      <c r="C25" s="539">
        <f>+C21+C13</f>
        <v>157860</v>
      </c>
      <c r="D25" s="539">
        <f>+D21+D13</f>
        <v>-148594</v>
      </c>
      <c r="E25" s="792">
        <f>+E21+E13</f>
        <v>9266</v>
      </c>
    </row>
    <row r="26" spans="1:5" ht="12.75" customHeight="1">
      <c r="A26" s="812">
        <v>24</v>
      </c>
      <c r="B26" s="807"/>
      <c r="C26" s="537"/>
      <c r="D26" s="538"/>
      <c r="E26" s="793"/>
    </row>
    <row r="27" spans="1:5" ht="12.75" customHeight="1">
      <c r="A27" s="812">
        <v>25</v>
      </c>
      <c r="B27" s="808" t="s">
        <v>358</v>
      </c>
      <c r="C27" s="199"/>
      <c r="D27" s="203"/>
      <c r="E27" s="794"/>
    </row>
    <row r="28" spans="1:5" ht="12.75" customHeight="1">
      <c r="A28" s="812">
        <v>26</v>
      </c>
      <c r="B28" s="809"/>
      <c r="C28" s="201"/>
      <c r="D28" s="202"/>
      <c r="E28" s="786"/>
    </row>
    <row r="29" spans="1:5" ht="12.75" customHeight="1">
      <c r="A29" s="812">
        <v>27</v>
      </c>
      <c r="B29" s="808" t="s">
        <v>360</v>
      </c>
      <c r="C29" s="199"/>
      <c r="D29" s="243"/>
      <c r="E29" s="785"/>
    </row>
    <row r="30" spans="1:5" ht="12.75" customHeight="1">
      <c r="A30" s="812">
        <v>28</v>
      </c>
      <c r="B30" s="808"/>
      <c r="C30" s="199"/>
      <c r="D30" s="203"/>
      <c r="E30" s="794"/>
    </row>
    <row r="31" spans="1:5" ht="12.75" customHeight="1">
      <c r="A31" s="812">
        <v>29</v>
      </c>
      <c r="B31" s="808" t="s">
        <v>666</v>
      </c>
      <c r="C31" s="199"/>
      <c r="D31" s="203"/>
      <c r="E31" s="794"/>
    </row>
    <row r="32" spans="1:5" ht="12.75" customHeight="1">
      <c r="A32" s="812">
        <v>30</v>
      </c>
      <c r="B32" s="805" t="s">
        <v>668</v>
      </c>
      <c r="C32" s="201">
        <v>100</v>
      </c>
      <c r="D32" s="202"/>
      <c r="E32" s="786">
        <f>+C32+D32</f>
        <v>100</v>
      </c>
    </row>
    <row r="33" spans="1:5" ht="12.75" customHeight="1">
      <c r="A33" s="812">
        <v>31</v>
      </c>
      <c r="B33" s="805" t="s">
        <v>669</v>
      </c>
      <c r="C33" s="201">
        <v>200</v>
      </c>
      <c r="D33" s="202"/>
      <c r="E33" s="786">
        <f t="shared" ref="E33:E37" si="1">+C33+D33</f>
        <v>200</v>
      </c>
    </row>
    <row r="34" spans="1:5" ht="12.75" customHeight="1">
      <c r="A34" s="812">
        <v>32</v>
      </c>
      <c r="B34" s="805" t="s">
        <v>670</v>
      </c>
      <c r="C34" s="201">
        <v>400</v>
      </c>
      <c r="D34" s="202"/>
      <c r="E34" s="786">
        <f t="shared" si="1"/>
        <v>400</v>
      </c>
    </row>
    <row r="35" spans="1:5" ht="12.75" customHeight="1">
      <c r="A35" s="812">
        <v>33</v>
      </c>
      <c r="B35" s="806" t="s">
        <v>671</v>
      </c>
      <c r="C35" s="535">
        <v>127</v>
      </c>
      <c r="D35" s="536"/>
      <c r="E35" s="786">
        <f t="shared" si="1"/>
        <v>127</v>
      </c>
    </row>
    <row r="36" spans="1:5" ht="12.75" customHeight="1">
      <c r="A36" s="812">
        <v>34</v>
      </c>
      <c r="B36" s="806" t="s">
        <v>672</v>
      </c>
      <c r="C36" s="535">
        <v>381</v>
      </c>
      <c r="D36" s="536">
        <v>438</v>
      </c>
      <c r="E36" s="786">
        <f t="shared" si="1"/>
        <v>819</v>
      </c>
    </row>
    <row r="37" spans="1:5" ht="12.75" customHeight="1" thickBot="1">
      <c r="A37" s="812">
        <v>35</v>
      </c>
      <c r="B37" s="806" t="s">
        <v>673</v>
      </c>
      <c r="C37" s="535">
        <v>635</v>
      </c>
      <c r="D37" s="536">
        <v>-300</v>
      </c>
      <c r="E37" s="786">
        <f t="shared" si="1"/>
        <v>335</v>
      </c>
    </row>
    <row r="38" spans="1:5" s="251" customFormat="1" ht="12.75" customHeight="1" thickBot="1">
      <c r="A38" s="812">
        <v>36</v>
      </c>
      <c r="B38" s="804" t="s">
        <v>361</v>
      </c>
      <c r="C38" s="539">
        <f>SUM(C32:C37)</f>
        <v>1843</v>
      </c>
      <c r="D38" s="539">
        <f t="shared" ref="D38:E38" si="2">SUM(D32:D37)</f>
        <v>138</v>
      </c>
      <c r="E38" s="792">
        <f t="shared" si="2"/>
        <v>1981</v>
      </c>
    </row>
    <row r="39" spans="1:5" s="251" customFormat="1" ht="13.5" customHeight="1" thickBot="1">
      <c r="A39" s="813">
        <v>37</v>
      </c>
      <c r="B39" s="810" t="s">
        <v>364</v>
      </c>
      <c r="C39" s="545">
        <f>+C38+C25</f>
        <v>159703</v>
      </c>
      <c r="D39" s="545">
        <f t="shared" ref="D39:E39" si="3">+D38+D25</f>
        <v>-148456</v>
      </c>
      <c r="E39" s="795">
        <f t="shared" si="3"/>
        <v>11247</v>
      </c>
    </row>
    <row r="40" spans="1:5" ht="13.5" customHeight="1">
      <c r="B40" s="204"/>
      <c r="C40" s="252"/>
      <c r="D40" s="253"/>
      <c r="E40" s="253"/>
    </row>
  </sheetData>
  <mergeCells count="1">
    <mergeCell ref="C1:E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&amp;C&amp;"Times New Roman,Félkövér"&amp;12Martonvásár Város Önkormányzat beruházási (felhalmozási) célú kiadásai
előirányzata feladatonként&amp;R&amp;"Times New Roman,Normál"&amp;10
 7.melléklet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3"/>
  <sheetViews>
    <sheetView workbookViewId="0">
      <selection activeCell="F22" sqref="F22"/>
    </sheetView>
  </sheetViews>
  <sheetFormatPr defaultColWidth="53.140625" defaultRowHeight="15"/>
  <cols>
    <col min="1" max="1" width="5.5703125" style="114" customWidth="1"/>
    <col min="2" max="2" width="47.85546875" style="115" customWidth="1"/>
    <col min="3" max="3" width="8.85546875" style="114" customWidth="1"/>
    <col min="4" max="4" width="8.5703125" style="114" customWidth="1"/>
    <col min="5" max="5" width="10.85546875" style="114" customWidth="1"/>
    <col min="6" max="16384" width="53.140625" style="114"/>
  </cols>
  <sheetData>
    <row r="1" spans="1:5" ht="12.75" customHeight="1" thickBot="1">
      <c r="C1" s="1135" t="s">
        <v>408</v>
      </c>
      <c r="D1" s="1135"/>
      <c r="E1" s="1135"/>
    </row>
    <row r="2" spans="1:5" s="137" customFormat="1" ht="39.75" customHeight="1" thickBot="1">
      <c r="A2" s="136" t="s">
        <v>365</v>
      </c>
      <c r="B2" s="116" t="s">
        <v>366</v>
      </c>
      <c r="C2" s="116" t="s">
        <v>367</v>
      </c>
      <c r="D2" s="116" t="s">
        <v>691</v>
      </c>
      <c r="E2" s="116" t="s">
        <v>1016</v>
      </c>
    </row>
    <row r="3" spans="1:5" s="140" customFormat="1" ht="12.75" customHeight="1">
      <c r="A3" s="138">
        <v>1</v>
      </c>
      <c r="B3" s="139" t="s">
        <v>307</v>
      </c>
      <c r="C3" s="139" t="s">
        <v>314</v>
      </c>
      <c r="D3" s="139" t="s">
        <v>308</v>
      </c>
      <c r="E3" s="139" t="s">
        <v>309</v>
      </c>
    </row>
    <row r="4" spans="1:5" s="140" customFormat="1" ht="12.75" customHeight="1">
      <c r="A4" s="141">
        <v>2</v>
      </c>
      <c r="B4" s="142" t="s">
        <v>368</v>
      </c>
      <c r="C4" s="143"/>
      <c r="D4" s="143"/>
      <c r="E4" s="143"/>
    </row>
    <row r="5" spans="1:5" ht="13.5" customHeight="1">
      <c r="A5" s="141">
        <v>3</v>
      </c>
      <c r="B5" s="128"/>
      <c r="C5" s="144"/>
      <c r="D5" s="145"/>
      <c r="E5" s="146"/>
    </row>
    <row r="6" spans="1:5" ht="12.75" customHeight="1">
      <c r="A6" s="141">
        <v>4</v>
      </c>
      <c r="B6" s="147"/>
      <c r="C6" s="144"/>
      <c r="D6" s="145"/>
      <c r="E6" s="146"/>
    </row>
    <row r="7" spans="1:5" ht="12.75" customHeight="1" thickBot="1">
      <c r="A7" s="148">
        <v>5</v>
      </c>
      <c r="B7" s="129"/>
      <c r="C7" s="149"/>
      <c r="D7" s="150"/>
      <c r="E7" s="151"/>
    </row>
    <row r="8" spans="1:5" ht="12.75" customHeight="1" thickBot="1">
      <c r="A8" s="152">
        <v>6</v>
      </c>
      <c r="B8" s="117" t="s">
        <v>369</v>
      </c>
      <c r="C8" s="153"/>
      <c r="D8" s="154"/>
      <c r="E8" s="123"/>
    </row>
    <row r="9" spans="1:5" ht="12.75" customHeight="1">
      <c r="A9" s="138">
        <v>7</v>
      </c>
      <c r="B9" s="155" t="s">
        <v>442</v>
      </c>
      <c r="C9" s="156"/>
      <c r="D9" s="157"/>
      <c r="E9" s="124"/>
    </row>
    <row r="10" spans="1:5" ht="12.75" customHeight="1" thickBot="1">
      <c r="A10" s="148">
        <v>8</v>
      </c>
      <c r="B10" s="129"/>
      <c r="C10" s="149"/>
      <c r="D10" s="150"/>
      <c r="E10" s="151"/>
    </row>
    <row r="11" spans="1:5" ht="12.75" customHeight="1" thickBot="1">
      <c r="A11" s="152">
        <v>9</v>
      </c>
      <c r="B11" s="127" t="s">
        <v>354</v>
      </c>
      <c r="C11" s="153"/>
      <c r="D11" s="154"/>
      <c r="E11" s="123"/>
    </row>
    <row r="12" spans="1:5" ht="12.75" customHeight="1">
      <c r="A12" s="138">
        <v>10</v>
      </c>
      <c r="B12" s="155" t="s">
        <v>370</v>
      </c>
      <c r="C12" s="124">
        <f>+C13</f>
        <v>0</v>
      </c>
      <c r="D12" s="124">
        <f t="shared" ref="D12:E12" si="0">+D13</f>
        <v>400</v>
      </c>
      <c r="E12" s="124">
        <f t="shared" si="0"/>
        <v>400</v>
      </c>
    </row>
    <row r="13" spans="1:5" ht="12.75" customHeight="1">
      <c r="A13" s="141">
        <v>11</v>
      </c>
      <c r="B13" s="200" t="s">
        <v>759</v>
      </c>
      <c r="C13" s="201"/>
      <c r="D13" s="202">
        <v>400</v>
      </c>
      <c r="E13" s="201">
        <f>+C13+D13</f>
        <v>400</v>
      </c>
    </row>
    <row r="14" spans="1:5" ht="12.75" customHeight="1">
      <c r="A14" s="141"/>
      <c r="B14" s="200"/>
      <c r="C14" s="201"/>
      <c r="D14" s="700"/>
      <c r="E14" s="201" t="s">
        <v>566</v>
      </c>
    </row>
    <row r="15" spans="1:5" ht="12.75" customHeight="1">
      <c r="A15" s="141">
        <v>23</v>
      </c>
      <c r="B15" s="125"/>
      <c r="C15" s="126"/>
      <c r="D15" s="701"/>
      <c r="E15" s="126"/>
    </row>
    <row r="16" spans="1:5" ht="12.75" customHeight="1" thickBot="1">
      <c r="A16" s="148">
        <v>24</v>
      </c>
      <c r="B16" s="200"/>
      <c r="C16" s="201"/>
      <c r="D16" s="700"/>
      <c r="E16" s="201"/>
    </row>
    <row r="17" spans="1:5" ht="12.75" customHeight="1" thickBot="1">
      <c r="A17" s="152">
        <v>25</v>
      </c>
      <c r="B17" s="130" t="s">
        <v>371</v>
      </c>
      <c r="C17" s="131">
        <f>SUM(C13:C15)</f>
        <v>0</v>
      </c>
      <c r="D17" s="131">
        <f>SUM(D13:D13)</f>
        <v>400</v>
      </c>
      <c r="E17" s="131">
        <f>SUM(E13:E13)</f>
        <v>400</v>
      </c>
    </row>
    <row r="18" spans="1:5" ht="12.75" customHeight="1">
      <c r="A18" s="138">
        <v>26</v>
      </c>
      <c r="B18" s="132" t="s">
        <v>358</v>
      </c>
      <c r="C18" s="133"/>
      <c r="D18" s="163"/>
      <c r="E18" s="133"/>
    </row>
    <row r="19" spans="1:5" ht="12.75" customHeight="1">
      <c r="A19" s="141">
        <v>29</v>
      </c>
      <c r="B19" s="128"/>
      <c r="C19" s="118"/>
      <c r="D19" s="159"/>
      <c r="E19" s="118"/>
    </row>
    <row r="20" spans="1:5" ht="12.75" customHeight="1">
      <c r="A20" s="141">
        <v>30</v>
      </c>
      <c r="B20" s="125" t="s">
        <v>359</v>
      </c>
      <c r="C20" s="160"/>
      <c r="D20" s="161"/>
      <c r="E20" s="126"/>
    </row>
    <row r="21" spans="1:5" ht="12.75" customHeight="1">
      <c r="A21" s="141">
        <v>31</v>
      </c>
      <c r="B21" s="125"/>
      <c r="C21" s="160"/>
      <c r="D21" s="161"/>
      <c r="E21" s="126"/>
    </row>
    <row r="22" spans="1:5" ht="12.75" customHeight="1" thickBot="1">
      <c r="A22" s="148">
        <v>32</v>
      </c>
      <c r="B22" s="120"/>
      <c r="C22" s="121"/>
      <c r="D22" s="162"/>
      <c r="E22" s="121"/>
    </row>
    <row r="23" spans="1:5" ht="12.75" customHeight="1" thickBot="1">
      <c r="A23" s="152">
        <v>33</v>
      </c>
      <c r="B23" s="130" t="s">
        <v>360</v>
      </c>
      <c r="C23" s="131"/>
      <c r="D23" s="135">
        <f>SUM(D21:D22)</f>
        <v>0</v>
      </c>
      <c r="E23" s="135">
        <f>SUM(E21:E22)</f>
        <v>0</v>
      </c>
    </row>
    <row r="24" spans="1:5" ht="12.75" customHeight="1">
      <c r="A24" s="138">
        <v>34</v>
      </c>
      <c r="B24" s="132" t="s">
        <v>372</v>
      </c>
      <c r="C24" s="133"/>
      <c r="D24" s="163"/>
      <c r="E24" s="133"/>
    </row>
    <row r="25" spans="1:5" ht="12.75" customHeight="1" thickBot="1">
      <c r="A25" s="148">
        <v>39</v>
      </c>
      <c r="B25" s="164"/>
      <c r="C25" s="121"/>
      <c r="D25" s="165"/>
      <c r="E25" s="121"/>
    </row>
    <row r="26" spans="1:5" ht="12.75" customHeight="1" thickBot="1">
      <c r="A26" s="152">
        <v>40</v>
      </c>
      <c r="B26" s="130" t="s">
        <v>373</v>
      </c>
      <c r="C26" s="131"/>
      <c r="D26" s="135">
        <f>SUM(D25:D25)</f>
        <v>0</v>
      </c>
      <c r="E26" s="135">
        <f>SUM(E25:E25)</f>
        <v>0</v>
      </c>
    </row>
    <row r="27" spans="1:5" ht="12.75" customHeight="1">
      <c r="A27" s="138">
        <v>41</v>
      </c>
      <c r="B27" s="132" t="s">
        <v>362</v>
      </c>
      <c r="C27" s="133"/>
      <c r="D27" s="134"/>
      <c r="E27" s="134"/>
    </row>
    <row r="28" spans="1:5" ht="12.75" customHeight="1">
      <c r="A28" s="141">
        <v>42</v>
      </c>
      <c r="B28" s="158"/>
      <c r="C28" s="118"/>
      <c r="D28" s="119"/>
      <c r="E28" s="119"/>
    </row>
    <row r="29" spans="1:5" ht="12.75" customHeight="1" thickBot="1">
      <c r="A29" s="148">
        <v>43</v>
      </c>
      <c r="B29" s="164"/>
      <c r="C29" s="121"/>
      <c r="D29" s="122"/>
      <c r="E29" s="122"/>
    </row>
    <row r="30" spans="1:5" s="166" customFormat="1" ht="12.75" customHeight="1" thickBot="1">
      <c r="A30" s="152">
        <v>44</v>
      </c>
      <c r="B30" s="130" t="s">
        <v>363</v>
      </c>
      <c r="C30" s="131"/>
      <c r="D30" s="135"/>
      <c r="E30" s="135"/>
    </row>
    <row r="31" spans="1:5" ht="12.75" customHeight="1">
      <c r="A31" s="138">
        <v>45</v>
      </c>
      <c r="B31" s="167"/>
      <c r="C31" s="168"/>
      <c r="D31" s="169"/>
      <c r="E31" s="169"/>
    </row>
    <row r="32" spans="1:5" s="166" customFormat="1" ht="12.75" customHeight="1" thickBot="1">
      <c r="A32" s="148">
        <v>46</v>
      </c>
      <c r="B32" s="170"/>
      <c r="C32" s="171"/>
      <c r="D32" s="172"/>
      <c r="E32" s="172"/>
    </row>
    <row r="33" spans="1:5" s="166" customFormat="1" ht="12.75" customHeight="1" thickBot="1">
      <c r="A33" s="152">
        <v>47</v>
      </c>
      <c r="B33" s="173" t="s">
        <v>374</v>
      </c>
      <c r="C33" s="174">
        <f t="shared" ref="C33:E33" si="1">+C30+C26+C23+C20+C17</f>
        <v>0</v>
      </c>
      <c r="D33" s="174">
        <f t="shared" si="1"/>
        <v>400</v>
      </c>
      <c r="E33" s="174">
        <f t="shared" si="1"/>
        <v>400</v>
      </c>
    </row>
  </sheetData>
  <mergeCells count="1">
    <mergeCell ref="C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Roman,Félkövér"&amp;12Martonvásár Város Önkormányzat felújítási (felhalmozási) célú kiadásai
előirányzata feladatonként&amp;R&amp;"Times New Roman,Normál"&amp;10
 8.melléklet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E16"/>
  <sheetViews>
    <sheetView view="pageLayout" workbookViewId="0">
      <selection activeCell="F11" sqref="F11"/>
    </sheetView>
  </sheetViews>
  <sheetFormatPr defaultRowHeight="15"/>
  <cols>
    <col min="1" max="1" width="7.85546875" bestFit="1" customWidth="1"/>
    <col min="2" max="2" width="28.42578125" customWidth="1"/>
    <col min="3" max="3" width="13" customWidth="1"/>
    <col min="4" max="4" width="13.5703125" customWidth="1"/>
    <col min="5" max="5" width="13.7109375" customWidth="1"/>
  </cols>
  <sheetData>
    <row r="1" spans="1:5" ht="28.5" customHeight="1" thickBot="1">
      <c r="A1" s="175"/>
      <c r="B1" s="176"/>
      <c r="C1" s="177"/>
      <c r="D1" s="176"/>
      <c r="E1" s="176"/>
    </row>
    <row r="2" spans="1:5">
      <c r="A2" s="1136" t="s">
        <v>375</v>
      </c>
      <c r="B2" s="1138" t="s">
        <v>285</v>
      </c>
      <c r="C2" s="1140" t="s">
        <v>696</v>
      </c>
      <c r="D2" s="1140" t="s">
        <v>691</v>
      </c>
      <c r="E2" s="1142" t="s">
        <v>697</v>
      </c>
    </row>
    <row r="3" spans="1:5">
      <c r="A3" s="1137"/>
      <c r="B3" s="1139"/>
      <c r="C3" s="1141"/>
      <c r="D3" s="1141"/>
      <c r="E3" s="1143"/>
    </row>
    <row r="4" spans="1:5">
      <c r="A4" s="1137"/>
      <c r="B4" s="1139"/>
      <c r="C4" s="1141"/>
      <c r="D4" s="1141"/>
      <c r="E4" s="1143"/>
    </row>
    <row r="5" spans="1:5">
      <c r="A5" s="1137"/>
      <c r="B5" s="1139"/>
      <c r="C5" s="1141"/>
      <c r="D5" s="1141"/>
      <c r="E5" s="1143"/>
    </row>
    <row r="6" spans="1:5">
      <c r="A6" s="178" t="s">
        <v>307</v>
      </c>
      <c r="B6" s="179" t="s">
        <v>314</v>
      </c>
      <c r="C6" s="180" t="s">
        <v>308</v>
      </c>
      <c r="D6" s="181" t="s">
        <v>309</v>
      </c>
      <c r="E6" s="182" t="s">
        <v>310</v>
      </c>
    </row>
    <row r="7" spans="1:5">
      <c r="A7" s="183">
        <v>1</v>
      </c>
      <c r="B7" s="184" t="s">
        <v>266</v>
      </c>
      <c r="C7" s="185">
        <v>1</v>
      </c>
      <c r="D7" s="184"/>
      <c r="E7" s="185">
        <v>1</v>
      </c>
    </row>
    <row r="8" spans="1:5">
      <c r="A8" s="183">
        <v>2</v>
      </c>
      <c r="B8" s="184" t="s">
        <v>376</v>
      </c>
      <c r="C8" s="185"/>
      <c r="D8" s="184"/>
      <c r="E8" s="185"/>
    </row>
    <row r="9" spans="1:5">
      <c r="A9" s="183">
        <v>3</v>
      </c>
      <c r="B9" s="186" t="s">
        <v>295</v>
      </c>
      <c r="C9" s="187">
        <v>35</v>
      </c>
      <c r="D9" s="186"/>
      <c r="E9" s="187">
        <v>35</v>
      </c>
    </row>
    <row r="10" spans="1:5">
      <c r="A10" s="183">
        <v>4</v>
      </c>
      <c r="B10" s="186" t="s">
        <v>377</v>
      </c>
      <c r="C10" s="187">
        <v>7.4</v>
      </c>
      <c r="D10" s="186"/>
      <c r="E10" s="187">
        <v>7.4</v>
      </c>
    </row>
    <row r="11" spans="1:5">
      <c r="A11" s="183">
        <v>5</v>
      </c>
      <c r="B11" s="184" t="s">
        <v>378</v>
      </c>
      <c r="C11" s="188">
        <f t="shared" ref="C11" si="0">SUM(C9:C10)</f>
        <v>42.4</v>
      </c>
      <c r="D11" s="188"/>
      <c r="E11" s="188">
        <f t="shared" ref="E11" si="1">SUM(E9:E10)</f>
        <v>42.4</v>
      </c>
    </row>
    <row r="12" spans="1:5">
      <c r="A12" s="183">
        <v>6</v>
      </c>
      <c r="B12" s="184" t="s">
        <v>403</v>
      </c>
      <c r="C12" s="185">
        <v>28</v>
      </c>
      <c r="D12" s="184"/>
      <c r="E12" s="185">
        <v>28</v>
      </c>
    </row>
    <row r="13" spans="1:5">
      <c r="A13" s="183">
        <v>7</v>
      </c>
      <c r="B13" s="184" t="s">
        <v>379</v>
      </c>
      <c r="C13" s="185">
        <v>3</v>
      </c>
      <c r="D13" s="184"/>
      <c r="E13" s="185">
        <v>3</v>
      </c>
    </row>
    <row r="14" spans="1:5">
      <c r="A14" s="183">
        <v>8</v>
      </c>
      <c r="B14" s="184" t="s">
        <v>380</v>
      </c>
      <c r="C14" s="185">
        <v>1</v>
      </c>
      <c r="D14" s="184"/>
      <c r="E14" s="185">
        <v>1</v>
      </c>
    </row>
    <row r="15" spans="1:5">
      <c r="A15" s="183">
        <v>9</v>
      </c>
      <c r="B15" s="189" t="s">
        <v>381</v>
      </c>
      <c r="C15" s="185">
        <v>24</v>
      </c>
      <c r="D15" s="184"/>
      <c r="E15" s="185">
        <v>24</v>
      </c>
    </row>
    <row r="16" spans="1:5" ht="15.75" thickBot="1">
      <c r="A16" s="190">
        <v>10</v>
      </c>
      <c r="B16" s="191" t="s">
        <v>382</v>
      </c>
      <c r="C16" s="192">
        <f>SUM(C11:C15)+C7</f>
        <v>99.4</v>
      </c>
      <c r="D16" s="192"/>
      <c r="E16" s="192">
        <f>SUM(E11:E15)+E7</f>
        <v>99.4</v>
      </c>
    </row>
  </sheetData>
  <mergeCells count="5">
    <mergeCell ref="A2:A5"/>
    <mergeCell ref="B2:B5"/>
    <mergeCell ref="C2:C5"/>
    <mergeCell ref="D2:D5"/>
    <mergeCell ref="E2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Roman,Normál"&amp;12Martonvásár Város Önkormányzata és Intézményei  2015. évi létszámkerete&amp;R&amp;"Times New Roman,Normál"&amp;10
 9.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"/>
  <sheetViews>
    <sheetView topLeftCell="C10" workbookViewId="0">
      <selection activeCell="F6" sqref="F6"/>
    </sheetView>
  </sheetViews>
  <sheetFormatPr defaultRowHeight="15"/>
  <cols>
    <col min="1" max="1" width="5.85546875" style="366" customWidth="1"/>
    <col min="2" max="2" width="42.5703125" style="367" customWidth="1"/>
    <col min="3" max="8" width="11" style="367" customWidth="1"/>
    <col min="9" max="9" width="12.140625" style="367" customWidth="1"/>
    <col min="10" max="10" width="13.28515625" style="367" customWidth="1"/>
    <col min="11" max="16384" width="9.140625" style="367"/>
  </cols>
  <sheetData>
    <row r="1" spans="1:11" ht="15.75">
      <c r="A1" s="412"/>
      <c r="B1" s="413"/>
      <c r="C1" s="413"/>
      <c r="D1" s="413"/>
      <c r="E1" s="413"/>
      <c r="F1" s="413"/>
      <c r="G1" s="413"/>
      <c r="H1" s="413"/>
      <c r="I1" s="1146"/>
      <c r="J1" s="1146"/>
    </row>
    <row r="2" spans="1:11">
      <c r="A2" s="1147"/>
      <c r="B2" s="1147"/>
      <c r="C2" s="1147"/>
      <c r="D2" s="1147"/>
      <c r="E2" s="1147"/>
      <c r="F2" s="1147"/>
      <c r="G2" s="1147"/>
      <c r="H2" s="1147"/>
      <c r="I2" s="1147"/>
      <c r="J2" s="1147"/>
    </row>
    <row r="3" spans="1:11" s="415" customFormat="1" ht="26.25" customHeight="1" thickBot="1">
      <c r="A3" s="366"/>
      <c r="B3" s="367"/>
      <c r="C3" s="367"/>
      <c r="D3" s="367"/>
      <c r="E3" s="367"/>
      <c r="F3" s="367"/>
      <c r="G3" s="367"/>
      <c r="H3" s="367"/>
      <c r="I3" s="367"/>
      <c r="J3" s="414" t="s">
        <v>476</v>
      </c>
    </row>
    <row r="4" spans="1:11" s="416" customFormat="1" ht="32.25" customHeight="1" thickBot="1">
      <c r="A4" s="1148" t="s">
        <v>494</v>
      </c>
      <c r="B4" s="1150" t="s">
        <v>495</v>
      </c>
      <c r="C4" s="1148" t="s">
        <v>496</v>
      </c>
      <c r="D4" s="1148" t="s">
        <v>497</v>
      </c>
      <c r="E4" s="1153" t="s">
        <v>498</v>
      </c>
      <c r="F4" s="1154"/>
      <c r="G4" s="1154"/>
      <c r="H4" s="1154"/>
      <c r="I4" s="1155"/>
      <c r="J4" s="1156" t="s">
        <v>179</v>
      </c>
    </row>
    <row r="5" spans="1:11" s="420" customFormat="1" ht="37.5" customHeight="1" thickBot="1">
      <c r="A5" s="1149"/>
      <c r="B5" s="1151"/>
      <c r="C5" s="1152"/>
      <c r="D5" s="1149"/>
      <c r="E5" s="417" t="s">
        <v>499</v>
      </c>
      <c r="F5" s="418" t="s">
        <v>500</v>
      </c>
      <c r="G5" s="418" t="s">
        <v>501</v>
      </c>
      <c r="H5" s="418" t="s">
        <v>502</v>
      </c>
      <c r="I5" s="419" t="s">
        <v>686</v>
      </c>
      <c r="J5" s="1152"/>
    </row>
    <row r="6" spans="1:11" ht="20.100000000000001" customHeight="1">
      <c r="A6" s="421">
        <v>1</v>
      </c>
      <c r="B6" s="422">
        <v>2</v>
      </c>
      <c r="C6" s="421">
        <v>3</v>
      </c>
      <c r="D6" s="421">
        <v>4</v>
      </c>
      <c r="E6" s="423">
        <v>5</v>
      </c>
      <c r="F6" s="424">
        <v>6</v>
      </c>
      <c r="G6" s="424">
        <v>7</v>
      </c>
      <c r="H6" s="424">
        <v>8</v>
      </c>
      <c r="I6" s="425">
        <v>9</v>
      </c>
      <c r="J6" s="421" t="s">
        <v>503</v>
      </c>
    </row>
    <row r="7" spans="1:11" s="434" customFormat="1" ht="20.100000000000001" customHeight="1">
      <c r="A7" s="426" t="s">
        <v>311</v>
      </c>
      <c r="B7" s="427" t="s">
        <v>504</v>
      </c>
      <c r="C7" s="428"/>
      <c r="D7" s="429"/>
      <c r="E7" s="430">
        <f>SUM(E8:E8)</f>
        <v>0</v>
      </c>
      <c r="F7" s="431"/>
      <c r="G7" s="431"/>
      <c r="H7" s="431"/>
      <c r="I7" s="432"/>
      <c r="J7" s="433"/>
    </row>
    <row r="8" spans="1:11" ht="20.100000000000001" customHeight="1">
      <c r="A8" s="426" t="s">
        <v>418</v>
      </c>
      <c r="B8" s="435"/>
      <c r="C8" s="436"/>
      <c r="D8" s="437"/>
      <c r="E8" s="438"/>
      <c r="F8" s="439"/>
      <c r="G8" s="439"/>
      <c r="H8" s="439"/>
      <c r="I8" s="440"/>
      <c r="J8" s="433"/>
    </row>
    <row r="9" spans="1:11" ht="20.100000000000001" customHeight="1">
      <c r="A9" s="426" t="s">
        <v>478</v>
      </c>
      <c r="B9" s="441"/>
      <c r="C9" s="442"/>
      <c r="D9" s="437"/>
      <c r="E9" s="438"/>
      <c r="F9" s="439"/>
      <c r="G9" s="439"/>
      <c r="H9" s="439"/>
      <c r="I9" s="440"/>
      <c r="J9" s="433"/>
    </row>
    <row r="10" spans="1:11" ht="20.100000000000001" customHeight="1">
      <c r="A10" s="426" t="s">
        <v>479</v>
      </c>
      <c r="B10" s="441"/>
      <c r="C10" s="442"/>
      <c r="D10" s="437"/>
      <c r="E10" s="438"/>
      <c r="F10" s="439"/>
      <c r="G10" s="439"/>
      <c r="H10" s="439"/>
      <c r="I10" s="440"/>
      <c r="J10" s="433"/>
    </row>
    <row r="11" spans="1:11" s="434" customFormat="1" ht="20.100000000000001" customHeight="1">
      <c r="A11" s="426" t="s">
        <v>480</v>
      </c>
      <c r="B11" s="443" t="s">
        <v>505</v>
      </c>
      <c r="C11" s="444"/>
      <c r="D11" s="429">
        <f t="shared" ref="D11:J11" si="0">SUM(D12:D13)</f>
        <v>0</v>
      </c>
      <c r="E11" s="430">
        <f t="shared" si="0"/>
        <v>0</v>
      </c>
      <c r="F11" s="431">
        <f t="shared" si="0"/>
        <v>0</v>
      </c>
      <c r="G11" s="431">
        <f t="shared" si="0"/>
        <v>0</v>
      </c>
      <c r="H11" s="431">
        <f t="shared" si="0"/>
        <v>15700</v>
      </c>
      <c r="I11" s="432">
        <f t="shared" si="0"/>
        <v>134300</v>
      </c>
      <c r="J11" s="429">
        <f t="shared" si="0"/>
        <v>150000</v>
      </c>
    </row>
    <row r="12" spans="1:11" ht="20.100000000000001" customHeight="1">
      <c r="A12" s="426" t="s">
        <v>481</v>
      </c>
      <c r="B12" s="435" t="s">
        <v>685</v>
      </c>
      <c r="C12" s="436">
        <v>2015</v>
      </c>
      <c r="D12" s="437">
        <v>0</v>
      </c>
      <c r="E12" s="438">
        <v>0</v>
      </c>
      <c r="F12" s="439">
        <v>0</v>
      </c>
      <c r="G12" s="439">
        <v>0</v>
      </c>
      <c r="H12" s="439">
        <v>15700</v>
      </c>
      <c r="I12" s="440">
        <v>134300</v>
      </c>
      <c r="J12" s="433">
        <f>SUM(D12:I12)</f>
        <v>150000</v>
      </c>
    </row>
    <row r="13" spans="1:11" ht="20.100000000000001" customHeight="1">
      <c r="A13" s="426" t="s">
        <v>482</v>
      </c>
      <c r="B13" s="435"/>
      <c r="C13" s="436"/>
      <c r="D13" s="437"/>
      <c r="E13" s="438"/>
      <c r="F13" s="439"/>
      <c r="G13" s="439"/>
      <c r="H13" s="439"/>
      <c r="I13" s="440"/>
      <c r="J13" s="433">
        <f>SUM(D13:I13)</f>
        <v>0</v>
      </c>
      <c r="K13" s="445"/>
    </row>
    <row r="14" spans="1:11" ht="19.5" customHeight="1">
      <c r="A14" s="426" t="s">
        <v>483</v>
      </c>
      <c r="B14" s="435"/>
      <c r="C14" s="436"/>
      <c r="D14" s="437"/>
      <c r="E14" s="438"/>
      <c r="F14" s="439"/>
      <c r="G14" s="439"/>
      <c r="H14" s="439"/>
      <c r="I14" s="440"/>
      <c r="J14" s="433"/>
    </row>
    <row r="15" spans="1:11" ht="20.100000000000001" customHeight="1">
      <c r="A15" s="426" t="s">
        <v>484</v>
      </c>
      <c r="B15" s="446"/>
      <c r="C15" s="447"/>
      <c r="D15" s="448"/>
      <c r="E15" s="449"/>
      <c r="F15" s="450"/>
      <c r="G15" s="450"/>
      <c r="H15" s="450"/>
      <c r="I15" s="451"/>
      <c r="J15" s="433"/>
    </row>
    <row r="16" spans="1:11" s="434" customFormat="1" ht="12.75">
      <c r="A16" s="426" t="s">
        <v>485</v>
      </c>
      <c r="B16" s="452" t="s">
        <v>506</v>
      </c>
      <c r="C16" s="444"/>
      <c r="D16" s="453">
        <f>D17</f>
        <v>17967</v>
      </c>
      <c r="E16" s="454">
        <f>E17</f>
        <v>6160</v>
      </c>
      <c r="F16" s="455"/>
      <c r="G16" s="455">
        <f>G17</f>
        <v>5873</v>
      </c>
      <c r="H16" s="455">
        <f>H17</f>
        <v>0</v>
      </c>
      <c r="I16" s="456">
        <f>I17</f>
        <v>0</v>
      </c>
      <c r="J16" s="433">
        <f>J17</f>
        <v>30000</v>
      </c>
    </row>
    <row r="17" spans="1:10" s="462" customFormat="1">
      <c r="A17" s="426" t="s">
        <v>486</v>
      </c>
      <c r="B17" s="457" t="s">
        <v>507</v>
      </c>
      <c r="C17" s="458">
        <v>2012</v>
      </c>
      <c r="D17" s="459">
        <v>17967</v>
      </c>
      <c r="E17" s="460">
        <v>6160</v>
      </c>
      <c r="F17" s="368"/>
      <c r="G17" s="368">
        <v>5873</v>
      </c>
      <c r="H17" s="368"/>
      <c r="I17" s="461"/>
      <c r="J17" s="433">
        <f>SUM(E17+G17+H17+I17)+D17</f>
        <v>30000</v>
      </c>
    </row>
    <row r="18" spans="1:10" ht="15.75" thickBot="1">
      <c r="A18" s="463" t="s">
        <v>487</v>
      </c>
      <c r="B18" s="464"/>
      <c r="C18" s="465"/>
      <c r="D18" s="466"/>
      <c r="E18" s="467"/>
      <c r="F18" s="468"/>
      <c r="G18" s="468"/>
      <c r="H18" s="468"/>
      <c r="I18" s="469"/>
      <c r="J18" s="470"/>
    </row>
    <row r="19" spans="1:10" s="434" customFormat="1" ht="13.5" thickBot="1">
      <c r="A19" s="1144" t="s">
        <v>508</v>
      </c>
      <c r="B19" s="1145"/>
      <c r="C19" s="471"/>
      <c r="D19" s="472">
        <f>+D16+D11</f>
        <v>17967</v>
      </c>
      <c r="E19" s="473">
        <f t="shared" ref="E19:J19" si="1">+E16+E11</f>
        <v>6160</v>
      </c>
      <c r="F19" s="474">
        <f t="shared" si="1"/>
        <v>0</v>
      </c>
      <c r="G19" s="474">
        <f t="shared" si="1"/>
        <v>5873</v>
      </c>
      <c r="H19" s="474">
        <f t="shared" si="1"/>
        <v>15700</v>
      </c>
      <c r="I19" s="475">
        <f t="shared" si="1"/>
        <v>134300</v>
      </c>
      <c r="J19" s="472">
        <f t="shared" si="1"/>
        <v>180000</v>
      </c>
    </row>
  </sheetData>
  <mergeCells count="9">
    <mergeCell ref="A19:B19"/>
    <mergeCell ref="I1:J1"/>
    <mergeCell ref="A2:J2"/>
    <mergeCell ref="A4:A5"/>
    <mergeCell ref="B4:B5"/>
    <mergeCell ref="C4:C5"/>
    <mergeCell ref="D4:D5"/>
    <mergeCell ref="E4:I4"/>
    <mergeCell ref="J4:J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&amp;C&amp;"Times New Roman,Félkövér"&amp;12Többéves kihatással járó döntésekből származó kötelezettségek célok szerint, évenkénti bontásban&amp;R&amp;"Times New Roman,Normál"&amp;10
10.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1"/>
  <sheetViews>
    <sheetView topLeftCell="C19" workbookViewId="0">
      <selection activeCell="P35" sqref="P35"/>
    </sheetView>
  </sheetViews>
  <sheetFormatPr defaultRowHeight="12.75"/>
  <cols>
    <col min="1" max="1" width="4.140625" style="369" customWidth="1"/>
    <col min="2" max="2" width="31.42578125" style="370" customWidth="1"/>
    <col min="3" max="3" width="8.85546875" style="370" bestFit="1" customWidth="1"/>
    <col min="4" max="4" width="11.42578125" style="370" customWidth="1"/>
    <col min="5" max="6" width="7.7109375" style="370" customWidth="1"/>
    <col min="7" max="7" width="8.140625" style="370" customWidth="1"/>
    <col min="8" max="8" width="7.5703125" style="370" customWidth="1"/>
    <col min="9" max="9" width="7.42578125" style="370" customWidth="1"/>
    <col min="10" max="10" width="7.5703125" style="370" customWidth="1"/>
    <col min="11" max="11" width="8.5703125" style="370" customWidth="1"/>
    <col min="12" max="12" width="8.140625" style="370" customWidth="1"/>
    <col min="13" max="13" width="10.42578125" style="370" customWidth="1"/>
    <col min="14" max="14" width="8.140625" style="370" customWidth="1"/>
    <col min="15" max="15" width="8.5703125" style="370" customWidth="1"/>
    <col min="16" max="16" width="9.140625" style="370" customWidth="1"/>
    <col min="17" max="17" width="10.85546875" style="369" customWidth="1"/>
    <col min="18" max="16384" width="9.140625" style="370"/>
  </cols>
  <sheetData>
    <row r="1" spans="1:17">
      <c r="Q1" s="371"/>
    </row>
    <row r="2" spans="1:17" ht="13.5" thickBot="1">
      <c r="Q2" s="371" t="s">
        <v>489</v>
      </c>
    </row>
    <row r="3" spans="1:17" s="369" customFormat="1" ht="38.25">
      <c r="A3" s="372" t="s">
        <v>477</v>
      </c>
      <c r="B3" s="373" t="s">
        <v>285</v>
      </c>
      <c r="C3" s="374" t="s">
        <v>490</v>
      </c>
      <c r="D3" s="374" t="s">
        <v>1016</v>
      </c>
      <c r="E3" s="373" t="s">
        <v>462</v>
      </c>
      <c r="F3" s="373" t="s">
        <v>463</v>
      </c>
      <c r="G3" s="373" t="s">
        <v>464</v>
      </c>
      <c r="H3" s="373" t="s">
        <v>465</v>
      </c>
      <c r="I3" s="373" t="s">
        <v>466</v>
      </c>
      <c r="J3" s="373" t="s">
        <v>467</v>
      </c>
      <c r="K3" s="373" t="s">
        <v>468</v>
      </c>
      <c r="L3" s="373" t="s">
        <v>491</v>
      </c>
      <c r="M3" s="373" t="s">
        <v>469</v>
      </c>
      <c r="N3" s="373" t="s">
        <v>470</v>
      </c>
      <c r="O3" s="373" t="s">
        <v>471</v>
      </c>
      <c r="P3" s="373" t="s">
        <v>472</v>
      </c>
      <c r="Q3" s="375" t="s">
        <v>488</v>
      </c>
    </row>
    <row r="4" spans="1:17" s="377" customFormat="1">
      <c r="A4" s="376"/>
      <c r="B4" s="1157" t="s">
        <v>341</v>
      </c>
      <c r="C4" s="1157"/>
      <c r="D4" s="1157"/>
      <c r="E4" s="1157"/>
      <c r="F4" s="1157"/>
      <c r="G4" s="1157"/>
      <c r="H4" s="1157"/>
      <c r="I4" s="1157"/>
      <c r="J4" s="1157"/>
      <c r="K4" s="1157"/>
      <c r="L4" s="1157"/>
      <c r="M4" s="1157"/>
      <c r="N4" s="1157"/>
      <c r="O4" s="1157"/>
      <c r="P4" s="1157"/>
      <c r="Q4" s="1158"/>
    </row>
    <row r="5" spans="1:17" s="380" customFormat="1" ht="15" customHeight="1">
      <c r="A5" s="376"/>
      <c r="B5" s="66" t="s">
        <v>334</v>
      </c>
      <c r="C5" s="91">
        <f>+'1.mell. Mérleg'!C5</f>
        <v>552567</v>
      </c>
      <c r="D5" s="91">
        <f>+'1.mell. Mérleg'!E5</f>
        <v>560633</v>
      </c>
      <c r="E5" s="378">
        <v>46719</v>
      </c>
      <c r="F5" s="378">
        <v>46719</v>
      </c>
      <c r="G5" s="378">
        <v>46719</v>
      </c>
      <c r="H5" s="378">
        <v>46721</v>
      </c>
      <c r="I5" s="378">
        <v>46719</v>
      </c>
      <c r="J5" s="378">
        <v>46721</v>
      </c>
      <c r="K5" s="378">
        <v>46719</v>
      </c>
      <c r="L5" s="378">
        <v>46720</v>
      </c>
      <c r="M5" s="378">
        <v>46719</v>
      </c>
      <c r="N5" s="378">
        <v>46719</v>
      </c>
      <c r="O5" s="378">
        <v>46719</v>
      </c>
      <c r="P5" s="378">
        <v>46719</v>
      </c>
      <c r="Q5" s="379">
        <f>SUM(E5:P5)</f>
        <v>560633</v>
      </c>
    </row>
    <row r="6" spans="1:17" s="380" customFormat="1" ht="25.5">
      <c r="A6" s="376"/>
      <c r="B6" s="66" t="s">
        <v>206</v>
      </c>
      <c r="C6" s="91">
        <f>+'1.mell. Mérleg'!C6</f>
        <v>61914</v>
      </c>
      <c r="D6" s="91">
        <f>+'1.mell. Mérleg'!E6</f>
        <v>55481</v>
      </c>
      <c r="E6" s="378">
        <v>4623</v>
      </c>
      <c r="F6" s="378">
        <v>4623</v>
      </c>
      <c r="G6" s="378">
        <v>4623</v>
      </c>
      <c r="H6" s="378">
        <v>4623</v>
      </c>
      <c r="I6" s="378">
        <v>4623</v>
      </c>
      <c r="J6" s="378">
        <v>4624</v>
      </c>
      <c r="K6" s="378">
        <v>4625</v>
      </c>
      <c r="L6" s="378">
        <v>4623</v>
      </c>
      <c r="M6" s="378">
        <v>4625</v>
      </c>
      <c r="N6" s="378">
        <v>4623</v>
      </c>
      <c r="O6" s="378">
        <v>4623</v>
      </c>
      <c r="P6" s="378">
        <v>4623</v>
      </c>
      <c r="Q6" s="379">
        <f>SUM(E6:P6)</f>
        <v>55481</v>
      </c>
    </row>
    <row r="7" spans="1:17" s="384" customFormat="1" ht="25.5">
      <c r="A7" s="381"/>
      <c r="B7" s="67" t="s">
        <v>332</v>
      </c>
      <c r="C7" s="95">
        <f>+C5+C6</f>
        <v>614481</v>
      </c>
      <c r="D7" s="95">
        <f>+D5+D6</f>
        <v>616114</v>
      </c>
      <c r="E7" s="382">
        <f>SUM(E5:E6)</f>
        <v>51342</v>
      </c>
      <c r="F7" s="382">
        <f t="shared" ref="F7:Q7" si="0">SUM(F5:F6)</f>
        <v>51342</v>
      </c>
      <c r="G7" s="382">
        <f t="shared" si="0"/>
        <v>51342</v>
      </c>
      <c r="H7" s="382">
        <f t="shared" si="0"/>
        <v>51344</v>
      </c>
      <c r="I7" s="382">
        <f t="shared" si="0"/>
        <v>51342</v>
      </c>
      <c r="J7" s="382">
        <f t="shared" si="0"/>
        <v>51345</v>
      </c>
      <c r="K7" s="382">
        <f t="shared" si="0"/>
        <v>51344</v>
      </c>
      <c r="L7" s="382">
        <f t="shared" si="0"/>
        <v>51343</v>
      </c>
      <c r="M7" s="382">
        <f t="shared" si="0"/>
        <v>51344</v>
      </c>
      <c r="N7" s="382">
        <f t="shared" si="0"/>
        <v>51342</v>
      </c>
      <c r="O7" s="382">
        <f t="shared" si="0"/>
        <v>51342</v>
      </c>
      <c r="P7" s="382">
        <f t="shared" si="0"/>
        <v>51342</v>
      </c>
      <c r="Q7" s="383">
        <f t="shared" si="0"/>
        <v>616114</v>
      </c>
    </row>
    <row r="8" spans="1:17" s="380" customFormat="1">
      <c r="A8" s="376"/>
      <c r="B8" s="66" t="s">
        <v>221</v>
      </c>
      <c r="C8" s="91">
        <f>+'1.mell. Mérleg'!C10</f>
        <v>112000</v>
      </c>
      <c r="D8" s="91">
        <f>+'1.mell. Mérleg'!E10</f>
        <v>122000</v>
      </c>
      <c r="E8" s="378">
        <v>10166</v>
      </c>
      <c r="F8" s="378">
        <v>10166</v>
      </c>
      <c r="G8" s="378">
        <v>10166</v>
      </c>
      <c r="H8" s="378">
        <v>10167</v>
      </c>
      <c r="I8" s="378">
        <v>10168</v>
      </c>
      <c r="J8" s="378">
        <v>10168</v>
      </c>
      <c r="K8" s="378">
        <v>10169</v>
      </c>
      <c r="L8" s="378">
        <v>10166</v>
      </c>
      <c r="M8" s="378">
        <v>10166</v>
      </c>
      <c r="N8" s="378">
        <v>10166</v>
      </c>
      <c r="O8" s="378">
        <v>10166</v>
      </c>
      <c r="P8" s="378">
        <v>10166</v>
      </c>
      <c r="Q8" s="379">
        <f t="shared" ref="Q8:Q13" si="1">SUM(E8:P8)</f>
        <v>122000</v>
      </c>
    </row>
    <row r="9" spans="1:17" s="380" customFormat="1">
      <c r="A9" s="376"/>
      <c r="B9" s="66" t="s">
        <v>337</v>
      </c>
      <c r="C9" s="91">
        <f>+'1.mell. Mérleg'!C11</f>
        <v>114400</v>
      </c>
      <c r="D9" s="91">
        <f>+'1.mell. Mérleg'!E11</f>
        <v>114400</v>
      </c>
      <c r="E9" s="378">
        <v>9533</v>
      </c>
      <c r="F9" s="378">
        <v>9533</v>
      </c>
      <c r="G9" s="378">
        <v>9533</v>
      </c>
      <c r="H9" s="378">
        <v>9533</v>
      </c>
      <c r="I9" s="378">
        <v>9534</v>
      </c>
      <c r="J9" s="378">
        <v>9533</v>
      </c>
      <c r="K9" s="378">
        <v>9534</v>
      </c>
      <c r="L9" s="378">
        <v>9533</v>
      </c>
      <c r="M9" s="378">
        <v>9534</v>
      </c>
      <c r="N9" s="378">
        <v>9533</v>
      </c>
      <c r="O9" s="378">
        <v>9534</v>
      </c>
      <c r="P9" s="378">
        <v>9533</v>
      </c>
      <c r="Q9" s="379">
        <f t="shared" si="1"/>
        <v>114400</v>
      </c>
    </row>
    <row r="10" spans="1:17" s="380" customFormat="1">
      <c r="A10" s="376"/>
      <c r="B10" s="66" t="s">
        <v>234</v>
      </c>
      <c r="C10" s="91">
        <f>+'1.mell. Mérleg'!C12</f>
        <v>1700</v>
      </c>
      <c r="D10" s="91">
        <f>+'1.mell. Mérleg'!E12</f>
        <v>1700</v>
      </c>
      <c r="E10" s="378">
        <v>142</v>
      </c>
      <c r="F10" s="378">
        <v>142</v>
      </c>
      <c r="G10" s="378">
        <v>142</v>
      </c>
      <c r="H10" s="378">
        <v>142</v>
      </c>
      <c r="I10" s="378">
        <v>142</v>
      </c>
      <c r="J10" s="378">
        <v>142</v>
      </c>
      <c r="K10" s="378">
        <v>142</v>
      </c>
      <c r="L10" s="378">
        <v>142</v>
      </c>
      <c r="M10" s="378">
        <v>141</v>
      </c>
      <c r="N10" s="378">
        <v>141</v>
      </c>
      <c r="O10" s="378">
        <v>141</v>
      </c>
      <c r="P10" s="378">
        <v>141</v>
      </c>
      <c r="Q10" s="379">
        <f t="shared" si="1"/>
        <v>1700</v>
      </c>
    </row>
    <row r="11" spans="1:17" s="384" customFormat="1">
      <c r="A11" s="381"/>
      <c r="B11" s="67" t="s">
        <v>338</v>
      </c>
      <c r="C11" s="95">
        <f>SUM(C8:C10)</f>
        <v>228100</v>
      </c>
      <c r="D11" s="95">
        <f>SUM(D8:D10)</f>
        <v>238100</v>
      </c>
      <c r="E11" s="382">
        <f>SUM(E8:E10)</f>
        <v>19841</v>
      </c>
      <c r="F11" s="382">
        <f t="shared" ref="F11:Q11" si="2">SUM(F8:F10)</f>
        <v>19841</v>
      </c>
      <c r="G11" s="382">
        <f t="shared" si="2"/>
        <v>19841</v>
      </c>
      <c r="H11" s="382">
        <f t="shared" si="2"/>
        <v>19842</v>
      </c>
      <c r="I11" s="382">
        <f t="shared" si="2"/>
        <v>19844</v>
      </c>
      <c r="J11" s="382">
        <f t="shared" si="2"/>
        <v>19843</v>
      </c>
      <c r="K11" s="382">
        <f t="shared" si="2"/>
        <v>19845</v>
      </c>
      <c r="L11" s="382">
        <f t="shared" si="2"/>
        <v>19841</v>
      </c>
      <c r="M11" s="382">
        <f t="shared" si="2"/>
        <v>19841</v>
      </c>
      <c r="N11" s="382">
        <f t="shared" si="2"/>
        <v>19840</v>
      </c>
      <c r="O11" s="382">
        <f t="shared" si="2"/>
        <v>19841</v>
      </c>
      <c r="P11" s="382">
        <f t="shared" si="2"/>
        <v>19840</v>
      </c>
      <c r="Q11" s="383">
        <f t="shared" si="2"/>
        <v>238100</v>
      </c>
    </row>
    <row r="12" spans="1:17" s="380" customFormat="1">
      <c r="A12" s="376"/>
      <c r="B12" s="66" t="s">
        <v>282</v>
      </c>
      <c r="C12" s="91">
        <f>+'1.mell. Mérleg'!C13</f>
        <v>46271</v>
      </c>
      <c r="D12" s="91">
        <f>+'1.mell. Mérleg'!E13</f>
        <v>50474</v>
      </c>
      <c r="E12" s="378">
        <v>4206</v>
      </c>
      <c r="F12" s="378">
        <v>4206</v>
      </c>
      <c r="G12" s="378">
        <v>4206</v>
      </c>
      <c r="H12" s="378">
        <v>4206</v>
      </c>
      <c r="I12" s="378">
        <v>4206</v>
      </c>
      <c r="J12" s="378">
        <v>4207</v>
      </c>
      <c r="K12" s="378">
        <v>4206</v>
      </c>
      <c r="L12" s="378">
        <v>4206</v>
      </c>
      <c r="M12" s="378">
        <v>4207</v>
      </c>
      <c r="N12" s="378">
        <v>4206</v>
      </c>
      <c r="O12" s="378">
        <v>4206</v>
      </c>
      <c r="P12" s="378">
        <v>4206</v>
      </c>
      <c r="Q12" s="379">
        <f t="shared" si="1"/>
        <v>50474</v>
      </c>
    </row>
    <row r="13" spans="1:17" s="380" customFormat="1">
      <c r="A13" s="376"/>
      <c r="B13" s="66" t="s">
        <v>280</v>
      </c>
      <c r="C13" s="91">
        <f>+'1.mell. Mérleg'!C14</f>
        <v>23042</v>
      </c>
      <c r="D13" s="91">
        <f>+'1.mell. Mérleg'!E14</f>
        <v>23042</v>
      </c>
      <c r="E13" s="378">
        <v>1920</v>
      </c>
      <c r="F13" s="378">
        <v>1920</v>
      </c>
      <c r="G13" s="378">
        <v>1920</v>
      </c>
      <c r="H13" s="378">
        <v>1920</v>
      </c>
      <c r="I13" s="378">
        <v>1920</v>
      </c>
      <c r="J13" s="378">
        <v>1920</v>
      </c>
      <c r="K13" s="378">
        <v>1920</v>
      </c>
      <c r="L13" s="378">
        <v>1920</v>
      </c>
      <c r="M13" s="378">
        <v>1920</v>
      </c>
      <c r="N13" s="378">
        <v>1921</v>
      </c>
      <c r="O13" s="378">
        <v>1921</v>
      </c>
      <c r="P13" s="378">
        <v>1920</v>
      </c>
      <c r="Q13" s="379">
        <f t="shared" si="1"/>
        <v>23042</v>
      </c>
    </row>
    <row r="14" spans="1:17" s="384" customFormat="1">
      <c r="A14" s="385"/>
      <c r="B14" s="386" t="s">
        <v>416</v>
      </c>
      <c r="C14" s="387">
        <f>+C13+C12+C11+C7</f>
        <v>911894</v>
      </c>
      <c r="D14" s="387">
        <f>+D13+D12+D11+D7</f>
        <v>927730</v>
      </c>
      <c r="E14" s="387">
        <f t="shared" ref="E14:P14" si="3">+E13+E12+E11+E7</f>
        <v>77309</v>
      </c>
      <c r="F14" s="387">
        <f t="shared" si="3"/>
        <v>77309</v>
      </c>
      <c r="G14" s="387">
        <f t="shared" si="3"/>
        <v>77309</v>
      </c>
      <c r="H14" s="387">
        <f t="shared" si="3"/>
        <v>77312</v>
      </c>
      <c r="I14" s="387">
        <f t="shared" si="3"/>
        <v>77312</v>
      </c>
      <c r="J14" s="387">
        <f t="shared" si="3"/>
        <v>77315</v>
      </c>
      <c r="K14" s="387">
        <f t="shared" si="3"/>
        <v>77315</v>
      </c>
      <c r="L14" s="387">
        <f t="shared" si="3"/>
        <v>77310</v>
      </c>
      <c r="M14" s="387">
        <f t="shared" si="3"/>
        <v>77312</v>
      </c>
      <c r="N14" s="387">
        <f t="shared" si="3"/>
        <v>77309</v>
      </c>
      <c r="O14" s="387">
        <f t="shared" si="3"/>
        <v>77310</v>
      </c>
      <c r="P14" s="387">
        <f t="shared" si="3"/>
        <v>77308</v>
      </c>
      <c r="Q14" s="388">
        <f>+Q13+Q12+Q11+Q7</f>
        <v>927730</v>
      </c>
    </row>
    <row r="15" spans="1:17" s="380" customFormat="1" ht="25.5">
      <c r="A15" s="376"/>
      <c r="B15" s="66" t="s">
        <v>333</v>
      </c>
      <c r="C15" s="91">
        <f>+'1.mell. Mérleg'!C16</f>
        <v>28777</v>
      </c>
      <c r="D15" s="91">
        <f>+'1.mell. Mérleg'!E16</f>
        <v>28777</v>
      </c>
      <c r="E15" s="378">
        <v>2398</v>
      </c>
      <c r="F15" s="378">
        <v>2398</v>
      </c>
      <c r="G15" s="378">
        <v>2398</v>
      </c>
      <c r="H15" s="378">
        <v>2398</v>
      </c>
      <c r="I15" s="378">
        <v>2398</v>
      </c>
      <c r="J15" s="378">
        <v>2398</v>
      </c>
      <c r="K15" s="378">
        <v>2398</v>
      </c>
      <c r="L15" s="378">
        <v>2398</v>
      </c>
      <c r="M15" s="378">
        <v>2398</v>
      </c>
      <c r="N15" s="378">
        <v>2398</v>
      </c>
      <c r="O15" s="378">
        <v>2398</v>
      </c>
      <c r="P15" s="378">
        <v>2399</v>
      </c>
      <c r="Q15" s="383">
        <f>SUM(E15:P15)</f>
        <v>28777</v>
      </c>
    </row>
    <row r="16" spans="1:17" s="380" customFormat="1" ht="14.1" customHeight="1">
      <c r="A16" s="376"/>
      <c r="B16" s="66" t="s">
        <v>281</v>
      </c>
      <c r="C16" s="91"/>
      <c r="D16" s="91"/>
      <c r="E16" s="378"/>
      <c r="F16" s="378"/>
      <c r="G16" s="378"/>
      <c r="H16" s="378"/>
      <c r="I16" s="378"/>
      <c r="J16" s="378"/>
      <c r="K16" s="378"/>
      <c r="L16" s="378"/>
      <c r="M16" s="378"/>
      <c r="N16" s="378"/>
      <c r="O16" s="378"/>
      <c r="P16" s="378"/>
      <c r="Q16" s="383">
        <f>SUM(E16:P16)</f>
        <v>0</v>
      </c>
    </row>
    <row r="17" spans="1:18" s="380" customFormat="1" ht="14.1" customHeight="1">
      <c r="A17" s="376"/>
      <c r="B17" s="66" t="s">
        <v>286</v>
      </c>
      <c r="C17" s="91">
        <f>+'1.mell. Mérleg'!C18</f>
        <v>14311</v>
      </c>
      <c r="D17" s="91">
        <f>+'1.mell. Mérleg'!E18</f>
        <v>35765</v>
      </c>
      <c r="E17" s="378">
        <v>2980</v>
      </c>
      <c r="F17" s="378">
        <v>2980</v>
      </c>
      <c r="G17" s="378">
        <v>2980</v>
      </c>
      <c r="H17" s="378">
        <v>2982</v>
      </c>
      <c r="I17" s="378">
        <v>2980</v>
      </c>
      <c r="J17" s="378">
        <v>2980</v>
      </c>
      <c r="K17" s="378">
        <v>2981</v>
      </c>
      <c r="L17" s="378">
        <v>2980</v>
      </c>
      <c r="M17" s="378">
        <v>2982</v>
      </c>
      <c r="N17" s="378">
        <v>2980</v>
      </c>
      <c r="O17" s="378">
        <v>2980</v>
      </c>
      <c r="P17" s="378">
        <v>2980</v>
      </c>
      <c r="Q17" s="383">
        <f>SUM(E17:P17)</f>
        <v>35765</v>
      </c>
    </row>
    <row r="18" spans="1:18" s="380" customFormat="1" ht="14.1" customHeight="1">
      <c r="A18" s="389"/>
      <c r="B18" s="386" t="s">
        <v>281</v>
      </c>
      <c r="C18" s="387">
        <f>+C17+C16+C15</f>
        <v>43088</v>
      </c>
      <c r="D18" s="387">
        <f>+D17+D16+D15</f>
        <v>64542</v>
      </c>
      <c r="E18" s="387">
        <f t="shared" ref="E18:Q18" si="4">+E17+E16+E15</f>
        <v>5378</v>
      </c>
      <c r="F18" s="387">
        <f t="shared" si="4"/>
        <v>5378</v>
      </c>
      <c r="G18" s="387">
        <f t="shared" si="4"/>
        <v>5378</v>
      </c>
      <c r="H18" s="387">
        <f t="shared" si="4"/>
        <v>5380</v>
      </c>
      <c r="I18" s="387">
        <f t="shared" si="4"/>
        <v>5378</v>
      </c>
      <c r="J18" s="387">
        <f t="shared" si="4"/>
        <v>5378</v>
      </c>
      <c r="K18" s="387">
        <f t="shared" si="4"/>
        <v>5379</v>
      </c>
      <c r="L18" s="387">
        <f t="shared" si="4"/>
        <v>5378</v>
      </c>
      <c r="M18" s="387">
        <f t="shared" si="4"/>
        <v>5380</v>
      </c>
      <c r="N18" s="387">
        <f t="shared" si="4"/>
        <v>5378</v>
      </c>
      <c r="O18" s="387">
        <f t="shared" si="4"/>
        <v>5378</v>
      </c>
      <c r="P18" s="387">
        <f t="shared" si="4"/>
        <v>5379</v>
      </c>
      <c r="Q18" s="388">
        <f t="shared" si="4"/>
        <v>64542</v>
      </c>
    </row>
    <row r="19" spans="1:18" s="380" customFormat="1" ht="14.1" customHeight="1">
      <c r="A19" s="376"/>
      <c r="B19" s="66" t="s">
        <v>398</v>
      </c>
      <c r="C19" s="91">
        <f>+'1.mell. Mérleg'!C21</f>
        <v>150000</v>
      </c>
      <c r="D19" s="91">
        <f>+'1.mell. Mérleg'!E21</f>
        <v>0</v>
      </c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78"/>
      <c r="P19" s="378"/>
      <c r="Q19" s="383">
        <f>SUM(E19:P19)</f>
        <v>0</v>
      </c>
    </row>
    <row r="20" spans="1:18" s="380" customFormat="1" ht="14.1" customHeight="1">
      <c r="A20" s="376"/>
      <c r="B20" s="66" t="s">
        <v>399</v>
      </c>
      <c r="C20" s="91">
        <f>+'1.mell. Mérleg'!C23</f>
        <v>15000</v>
      </c>
      <c r="D20" s="91">
        <f>+'1.mell. Mérleg'!E23</f>
        <v>60433</v>
      </c>
      <c r="E20" s="378">
        <v>5036</v>
      </c>
      <c r="F20" s="378">
        <v>5036</v>
      </c>
      <c r="G20" s="378">
        <v>5036</v>
      </c>
      <c r="H20" s="378">
        <v>5036</v>
      </c>
      <c r="I20" s="378">
        <v>5036</v>
      </c>
      <c r="J20" s="378">
        <v>5036</v>
      </c>
      <c r="K20" s="378">
        <v>5036</v>
      </c>
      <c r="L20" s="378">
        <v>5036</v>
      </c>
      <c r="M20" s="378">
        <v>5036</v>
      </c>
      <c r="N20" s="378">
        <v>5036</v>
      </c>
      <c r="O20" s="378">
        <v>5037</v>
      </c>
      <c r="P20" s="378">
        <v>5036</v>
      </c>
      <c r="Q20" s="383">
        <f>SUM(E20:P20)</f>
        <v>60433</v>
      </c>
    </row>
    <row r="21" spans="1:18" s="380" customFormat="1" ht="14.1" customHeight="1">
      <c r="A21" s="376"/>
      <c r="B21" s="66" t="s">
        <v>400</v>
      </c>
      <c r="C21" s="91">
        <f>+'1.mell. Mérleg'!C24</f>
        <v>415822</v>
      </c>
      <c r="D21" s="91">
        <f>+'1.mell. Mérleg'!E24</f>
        <v>415822</v>
      </c>
      <c r="E21" s="378">
        <v>34652</v>
      </c>
      <c r="F21" s="378">
        <v>34652</v>
      </c>
      <c r="G21" s="378">
        <v>34652</v>
      </c>
      <c r="H21" s="378">
        <v>34652</v>
      </c>
      <c r="I21" s="378">
        <v>34652</v>
      </c>
      <c r="J21" s="378">
        <v>34652</v>
      </c>
      <c r="K21" s="378">
        <v>34652</v>
      </c>
      <c r="L21" s="378">
        <v>34652</v>
      </c>
      <c r="M21" s="378">
        <v>34651</v>
      </c>
      <c r="N21" s="378">
        <v>34652</v>
      </c>
      <c r="O21" s="378">
        <v>34651</v>
      </c>
      <c r="P21" s="378">
        <v>34652</v>
      </c>
      <c r="Q21" s="383">
        <f>SUM(E21:P21)</f>
        <v>415822</v>
      </c>
    </row>
    <row r="22" spans="1:18" s="384" customFormat="1" ht="14.1" customHeight="1">
      <c r="A22" s="381"/>
      <c r="B22" s="67" t="s">
        <v>339</v>
      </c>
      <c r="C22" s="95">
        <f>+C21+C20</f>
        <v>430822</v>
      </c>
      <c r="D22" s="95">
        <f>+D21+D20</f>
        <v>476255</v>
      </c>
      <c r="E22" s="95">
        <f t="shared" ref="E22:Q22" si="5">+E21+E20</f>
        <v>39688</v>
      </c>
      <c r="F22" s="95">
        <f t="shared" si="5"/>
        <v>39688</v>
      </c>
      <c r="G22" s="95">
        <f t="shared" si="5"/>
        <v>39688</v>
      </c>
      <c r="H22" s="95">
        <f t="shared" si="5"/>
        <v>39688</v>
      </c>
      <c r="I22" s="95">
        <f t="shared" si="5"/>
        <v>39688</v>
      </c>
      <c r="J22" s="95">
        <f t="shared" si="5"/>
        <v>39688</v>
      </c>
      <c r="K22" s="95">
        <f t="shared" si="5"/>
        <v>39688</v>
      </c>
      <c r="L22" s="95">
        <f t="shared" si="5"/>
        <v>39688</v>
      </c>
      <c r="M22" s="95">
        <f t="shared" si="5"/>
        <v>39687</v>
      </c>
      <c r="N22" s="95">
        <f t="shared" si="5"/>
        <v>39688</v>
      </c>
      <c r="O22" s="95">
        <f t="shared" si="5"/>
        <v>39688</v>
      </c>
      <c r="P22" s="95">
        <f t="shared" si="5"/>
        <v>39688</v>
      </c>
      <c r="Q22" s="390">
        <f t="shared" si="5"/>
        <v>476255</v>
      </c>
    </row>
    <row r="23" spans="1:18" s="380" customFormat="1" ht="14.1" customHeight="1">
      <c r="A23" s="389"/>
      <c r="B23" s="391" t="s">
        <v>289</v>
      </c>
      <c r="C23" s="387">
        <f>+C22+C19</f>
        <v>580822</v>
      </c>
      <c r="D23" s="387">
        <f>+D22+D19</f>
        <v>476255</v>
      </c>
      <c r="E23" s="387">
        <f t="shared" ref="E23:Q23" si="6">+E22+E19</f>
        <v>39688</v>
      </c>
      <c r="F23" s="387">
        <f t="shared" si="6"/>
        <v>39688</v>
      </c>
      <c r="G23" s="387">
        <f t="shared" si="6"/>
        <v>39688</v>
      </c>
      <c r="H23" s="387">
        <f t="shared" si="6"/>
        <v>39688</v>
      </c>
      <c r="I23" s="387">
        <f t="shared" si="6"/>
        <v>39688</v>
      </c>
      <c r="J23" s="387">
        <f t="shared" si="6"/>
        <v>39688</v>
      </c>
      <c r="K23" s="387">
        <f t="shared" si="6"/>
        <v>39688</v>
      </c>
      <c r="L23" s="387">
        <f t="shared" si="6"/>
        <v>39688</v>
      </c>
      <c r="M23" s="387">
        <f t="shared" si="6"/>
        <v>39687</v>
      </c>
      <c r="N23" s="387">
        <f t="shared" si="6"/>
        <v>39688</v>
      </c>
      <c r="O23" s="387">
        <f t="shared" si="6"/>
        <v>39688</v>
      </c>
      <c r="P23" s="387">
        <f t="shared" si="6"/>
        <v>39688</v>
      </c>
      <c r="Q23" s="387">
        <f t="shared" si="6"/>
        <v>476255</v>
      </c>
    </row>
    <row r="24" spans="1:18" s="377" customFormat="1" ht="15.95" customHeight="1" thickBot="1">
      <c r="A24" s="392"/>
      <c r="B24" s="393" t="s">
        <v>402</v>
      </c>
      <c r="C24" s="394">
        <f>+C23+C18+C14</f>
        <v>1535804</v>
      </c>
      <c r="D24" s="394">
        <f>+D23+D18+D14</f>
        <v>1468527</v>
      </c>
      <c r="E24" s="394">
        <f t="shared" ref="E24:Q24" si="7">+E23+E18+E14</f>
        <v>122375</v>
      </c>
      <c r="F24" s="394">
        <f t="shared" si="7"/>
        <v>122375</v>
      </c>
      <c r="G24" s="394">
        <f t="shared" si="7"/>
        <v>122375</v>
      </c>
      <c r="H24" s="394">
        <f t="shared" si="7"/>
        <v>122380</v>
      </c>
      <c r="I24" s="394">
        <f t="shared" si="7"/>
        <v>122378</v>
      </c>
      <c r="J24" s="394">
        <f t="shared" si="7"/>
        <v>122381</v>
      </c>
      <c r="K24" s="394">
        <f t="shared" si="7"/>
        <v>122382</v>
      </c>
      <c r="L24" s="394">
        <f t="shared" si="7"/>
        <v>122376</v>
      </c>
      <c r="M24" s="394">
        <f t="shared" si="7"/>
        <v>122379</v>
      </c>
      <c r="N24" s="394">
        <f t="shared" si="7"/>
        <v>122375</v>
      </c>
      <c r="O24" s="394">
        <f t="shared" si="7"/>
        <v>122376</v>
      </c>
      <c r="P24" s="394">
        <f t="shared" si="7"/>
        <v>122375</v>
      </c>
      <c r="Q24" s="395">
        <f t="shared" si="7"/>
        <v>1468527</v>
      </c>
      <c r="R24" s="380"/>
    </row>
    <row r="25" spans="1:18" s="377" customFormat="1" ht="15" customHeight="1" thickBot="1">
      <c r="A25" s="396"/>
      <c r="B25" s="1159"/>
      <c r="C25" s="1159"/>
      <c r="D25" s="1159"/>
      <c r="E25" s="1159"/>
      <c r="F25" s="1159"/>
      <c r="G25" s="1159"/>
      <c r="H25" s="1159"/>
      <c r="I25" s="1159"/>
      <c r="J25" s="1159"/>
      <c r="K25" s="1159"/>
      <c r="L25" s="1159"/>
      <c r="M25" s="1159"/>
      <c r="N25" s="1159"/>
      <c r="O25" s="1159"/>
      <c r="P25" s="1159"/>
      <c r="Q25" s="1159"/>
      <c r="R25" s="380"/>
    </row>
    <row r="26" spans="1:18" s="369" customFormat="1" ht="26.1" customHeight="1">
      <c r="A26" s="372" t="s">
        <v>477</v>
      </c>
      <c r="B26" s="373" t="s">
        <v>285</v>
      </c>
      <c r="C26" s="374" t="s">
        <v>490</v>
      </c>
      <c r="D26" s="374" t="s">
        <v>306</v>
      </c>
      <c r="E26" s="373" t="s">
        <v>462</v>
      </c>
      <c r="F26" s="373" t="s">
        <v>463</v>
      </c>
      <c r="G26" s="373" t="s">
        <v>464</v>
      </c>
      <c r="H26" s="373" t="s">
        <v>465</v>
      </c>
      <c r="I26" s="373" t="s">
        <v>466</v>
      </c>
      <c r="J26" s="373" t="s">
        <v>467</v>
      </c>
      <c r="K26" s="373" t="s">
        <v>468</v>
      </c>
      <c r="L26" s="373" t="s">
        <v>491</v>
      </c>
      <c r="M26" s="373" t="s">
        <v>469</v>
      </c>
      <c r="N26" s="373" t="s">
        <v>470</v>
      </c>
      <c r="O26" s="373" t="s">
        <v>471</v>
      </c>
      <c r="P26" s="373" t="s">
        <v>472</v>
      </c>
      <c r="Q26" s="375" t="s">
        <v>488</v>
      </c>
    </row>
    <row r="27" spans="1:18" s="380" customFormat="1" ht="14.1" customHeight="1">
      <c r="A27" s="376"/>
      <c r="B27" s="205" t="s">
        <v>173</v>
      </c>
      <c r="C27" s="224">
        <f>+'1.mell. Mérleg'!C31</f>
        <v>256234</v>
      </c>
      <c r="D27" s="224">
        <f>+'1.mell. Mérleg'!E31</f>
        <v>260418</v>
      </c>
      <c r="E27" s="378">
        <v>21701</v>
      </c>
      <c r="F27" s="378">
        <v>21701</v>
      </c>
      <c r="G27" s="378">
        <v>21701</v>
      </c>
      <c r="H27" s="378">
        <v>21701</v>
      </c>
      <c r="I27" s="378">
        <v>21702</v>
      </c>
      <c r="J27" s="378">
        <v>21702</v>
      </c>
      <c r="K27" s="378">
        <v>21702</v>
      </c>
      <c r="L27" s="378">
        <v>21702</v>
      </c>
      <c r="M27" s="378">
        <v>21702</v>
      </c>
      <c r="N27" s="378">
        <v>21702</v>
      </c>
      <c r="O27" s="378">
        <v>21702</v>
      </c>
      <c r="P27" s="378">
        <v>21702</v>
      </c>
      <c r="Q27" s="379">
        <f t="shared" ref="Q27:Q32" si="8">SUM(E27:P27)</f>
        <v>260420</v>
      </c>
    </row>
    <row r="28" spans="1:18" s="380" customFormat="1" ht="14.1" customHeight="1">
      <c r="A28" s="376"/>
      <c r="B28" s="205" t="s">
        <v>172</v>
      </c>
      <c r="C28" s="224">
        <f>+'1.mell. Mérleg'!C32</f>
        <v>68236</v>
      </c>
      <c r="D28" s="224">
        <f>+'1.mell. Mérleg'!E32</f>
        <v>68857</v>
      </c>
      <c r="E28" s="378">
        <v>5738</v>
      </c>
      <c r="F28" s="378">
        <v>5738</v>
      </c>
      <c r="G28" s="378">
        <v>5738</v>
      </c>
      <c r="H28" s="378">
        <v>5738</v>
      </c>
      <c r="I28" s="378">
        <v>5738</v>
      </c>
      <c r="J28" s="378">
        <v>5738</v>
      </c>
      <c r="K28" s="378">
        <v>5738</v>
      </c>
      <c r="L28" s="378">
        <v>5738</v>
      </c>
      <c r="M28" s="378">
        <v>5738</v>
      </c>
      <c r="N28" s="378">
        <v>5738</v>
      </c>
      <c r="O28" s="378">
        <v>5738</v>
      </c>
      <c r="P28" s="378">
        <v>5739</v>
      </c>
      <c r="Q28" s="379">
        <f t="shared" si="8"/>
        <v>68857</v>
      </c>
    </row>
    <row r="29" spans="1:18" s="380" customFormat="1" ht="14.1" customHeight="1">
      <c r="A29" s="376"/>
      <c r="B29" s="205" t="s">
        <v>152</v>
      </c>
      <c r="C29" s="224">
        <f>+'1.mell. Mérleg'!C33</f>
        <v>160015</v>
      </c>
      <c r="D29" s="224">
        <f>+'1.mell. Mérleg'!E33</f>
        <v>127263</v>
      </c>
      <c r="E29" s="378">
        <v>10602</v>
      </c>
      <c r="F29" s="378">
        <v>10602</v>
      </c>
      <c r="G29" s="378">
        <v>10602</v>
      </c>
      <c r="H29" s="378">
        <v>10602</v>
      </c>
      <c r="I29" s="378">
        <v>10602</v>
      </c>
      <c r="J29" s="378">
        <v>10602</v>
      </c>
      <c r="K29" s="378">
        <v>10605</v>
      </c>
      <c r="L29" s="378">
        <v>10620</v>
      </c>
      <c r="M29" s="378">
        <v>10602</v>
      </c>
      <c r="N29" s="378">
        <v>10602</v>
      </c>
      <c r="O29" s="378">
        <v>10620</v>
      </c>
      <c r="P29" s="378">
        <v>10602</v>
      </c>
      <c r="Q29" s="379">
        <f t="shared" si="8"/>
        <v>127263</v>
      </c>
    </row>
    <row r="30" spans="1:18" s="380" customFormat="1" ht="14.1" customHeight="1">
      <c r="A30" s="376"/>
      <c r="B30" s="206" t="s">
        <v>151</v>
      </c>
      <c r="C30" s="224">
        <f>+'1.mell. Mérleg'!C34</f>
        <v>21921</v>
      </c>
      <c r="D30" s="224">
        <f>+'1.mell. Mérleg'!E34</f>
        <v>21921</v>
      </c>
      <c r="E30" s="378">
        <v>1827</v>
      </c>
      <c r="F30" s="378">
        <v>1827</v>
      </c>
      <c r="G30" s="378">
        <v>1827</v>
      </c>
      <c r="H30" s="378">
        <v>1827</v>
      </c>
      <c r="I30" s="378">
        <v>1827</v>
      </c>
      <c r="J30" s="378">
        <v>1827</v>
      </c>
      <c r="K30" s="378">
        <v>1827</v>
      </c>
      <c r="L30" s="378">
        <v>1826</v>
      </c>
      <c r="M30" s="378">
        <v>1827</v>
      </c>
      <c r="N30" s="378">
        <v>1826</v>
      </c>
      <c r="O30" s="378">
        <v>1827</v>
      </c>
      <c r="P30" s="378">
        <v>1826</v>
      </c>
      <c r="Q30" s="379">
        <f t="shared" si="8"/>
        <v>21921</v>
      </c>
    </row>
    <row r="31" spans="1:18" s="380" customFormat="1" ht="14.1" customHeight="1">
      <c r="A31" s="376"/>
      <c r="B31" s="205" t="s">
        <v>164</v>
      </c>
      <c r="C31" s="224">
        <f>+'1.mell. Mérleg'!C35</f>
        <v>395323</v>
      </c>
      <c r="D31" s="224">
        <f>+'1.mell. Mérleg'!E35</f>
        <v>410089</v>
      </c>
      <c r="E31" s="378">
        <v>34174</v>
      </c>
      <c r="F31" s="378">
        <v>34174</v>
      </c>
      <c r="G31" s="378">
        <v>34174</v>
      </c>
      <c r="H31" s="378">
        <v>34174</v>
      </c>
      <c r="I31" s="378">
        <v>34174</v>
      </c>
      <c r="J31" s="378">
        <v>34174</v>
      </c>
      <c r="K31" s="378">
        <v>34174</v>
      </c>
      <c r="L31" s="378">
        <v>34174</v>
      </c>
      <c r="M31" s="378">
        <v>34174</v>
      </c>
      <c r="N31" s="378">
        <v>34174</v>
      </c>
      <c r="O31" s="378">
        <v>34175</v>
      </c>
      <c r="P31" s="378">
        <v>34174</v>
      </c>
      <c r="Q31" s="379">
        <f t="shared" si="8"/>
        <v>410089</v>
      </c>
    </row>
    <row r="32" spans="1:18" s="380" customFormat="1" ht="14.1" customHeight="1">
      <c r="A32" s="376"/>
      <c r="B32" s="205" t="s">
        <v>439</v>
      </c>
      <c r="C32" s="224">
        <f>+'1.mell. Mérleg'!C36</f>
        <v>468212</v>
      </c>
      <c r="D32" s="224">
        <f>+'1.mell. Mérleg'!E36</f>
        <v>525119</v>
      </c>
      <c r="E32" s="378">
        <v>43760</v>
      </c>
      <c r="F32" s="378">
        <v>43760</v>
      </c>
      <c r="G32" s="378">
        <v>43760</v>
      </c>
      <c r="H32" s="378">
        <v>43760</v>
      </c>
      <c r="I32" s="378">
        <v>43760</v>
      </c>
      <c r="J32" s="378">
        <v>43760</v>
      </c>
      <c r="K32" s="378">
        <v>43760</v>
      </c>
      <c r="L32" s="378">
        <v>43760</v>
      </c>
      <c r="M32" s="378">
        <v>43760</v>
      </c>
      <c r="N32" s="378">
        <v>43760</v>
      </c>
      <c r="O32" s="378">
        <v>43759</v>
      </c>
      <c r="P32" s="378">
        <v>43760</v>
      </c>
      <c r="Q32" s="379">
        <f t="shared" si="8"/>
        <v>525119</v>
      </c>
    </row>
    <row r="33" spans="1:18" s="380" customFormat="1" ht="14.1" customHeight="1">
      <c r="A33" s="389"/>
      <c r="B33" s="386" t="s">
        <v>428</v>
      </c>
      <c r="C33" s="397">
        <f>SUM(C27:C32)</f>
        <v>1369941</v>
      </c>
      <c r="D33" s="397">
        <f>SUM(D27:D32)</f>
        <v>1413667</v>
      </c>
      <c r="E33" s="397">
        <f t="shared" ref="E33:Q33" si="9">SUM(E27:E32)</f>
        <v>117802</v>
      </c>
      <c r="F33" s="397">
        <f t="shared" si="9"/>
        <v>117802</v>
      </c>
      <c r="G33" s="397">
        <f t="shared" si="9"/>
        <v>117802</v>
      </c>
      <c r="H33" s="397">
        <f t="shared" si="9"/>
        <v>117802</v>
      </c>
      <c r="I33" s="397">
        <f t="shared" si="9"/>
        <v>117803</v>
      </c>
      <c r="J33" s="397">
        <f t="shared" si="9"/>
        <v>117803</v>
      </c>
      <c r="K33" s="397">
        <f t="shared" si="9"/>
        <v>117806</v>
      </c>
      <c r="L33" s="397">
        <f t="shared" si="9"/>
        <v>117820</v>
      </c>
      <c r="M33" s="397">
        <f t="shared" si="9"/>
        <v>117803</v>
      </c>
      <c r="N33" s="397">
        <f t="shared" si="9"/>
        <v>117802</v>
      </c>
      <c r="O33" s="397">
        <f t="shared" si="9"/>
        <v>117821</v>
      </c>
      <c r="P33" s="397">
        <f t="shared" si="9"/>
        <v>117803</v>
      </c>
      <c r="Q33" s="398">
        <f t="shared" si="9"/>
        <v>1413669</v>
      </c>
    </row>
    <row r="34" spans="1:18" s="380" customFormat="1" ht="14.1" customHeight="1">
      <c r="A34" s="376"/>
      <c r="B34" s="205" t="s">
        <v>162</v>
      </c>
      <c r="C34" s="224">
        <f>+'1.mell. Mérleg'!C38</f>
        <v>159703</v>
      </c>
      <c r="D34" s="224">
        <f>+'1.mell. Mérleg'!E38</f>
        <v>11247</v>
      </c>
      <c r="E34" s="378">
        <v>78</v>
      </c>
      <c r="F34" s="378">
        <v>74</v>
      </c>
      <c r="G34" s="378">
        <v>374</v>
      </c>
      <c r="H34" s="378">
        <v>438</v>
      </c>
      <c r="I34" s="378">
        <v>1058</v>
      </c>
      <c r="J34" s="378">
        <v>939</v>
      </c>
      <c r="K34" s="378">
        <v>940</v>
      </c>
      <c r="L34" s="378">
        <v>938</v>
      </c>
      <c r="M34" s="378">
        <v>936</v>
      </c>
      <c r="N34" s="378">
        <v>936</v>
      </c>
      <c r="O34" s="378">
        <v>935</v>
      </c>
      <c r="P34" s="378">
        <v>935</v>
      </c>
      <c r="Q34" s="379">
        <f>SUM(E34:P34)</f>
        <v>8581</v>
      </c>
    </row>
    <row r="35" spans="1:18" s="380" customFormat="1" ht="14.1" customHeight="1">
      <c r="A35" s="376"/>
      <c r="B35" s="205" t="s">
        <v>161</v>
      </c>
      <c r="C35" s="224">
        <f>+'1.mell. Mérleg'!C39</f>
        <v>0</v>
      </c>
      <c r="D35" s="224">
        <f>+'1.mell. Mérleg'!E39</f>
        <v>400</v>
      </c>
      <c r="E35" s="378">
        <v>400</v>
      </c>
      <c r="F35" s="378"/>
      <c r="G35" s="378"/>
      <c r="H35" s="378"/>
      <c r="I35" s="378"/>
      <c r="J35" s="378"/>
      <c r="K35" s="378"/>
      <c r="L35" s="378"/>
      <c r="M35" s="378"/>
      <c r="N35" s="378"/>
      <c r="O35" s="378"/>
      <c r="P35" s="378"/>
      <c r="Q35" s="379">
        <f>SUM(E35:P35)</f>
        <v>400</v>
      </c>
    </row>
    <row r="36" spans="1:18" s="380" customFormat="1" ht="14.1" customHeight="1">
      <c r="A36" s="376"/>
      <c r="B36" s="205" t="s">
        <v>159</v>
      </c>
      <c r="C36" s="224">
        <f>+'1.mell. Mérleg'!C40</f>
        <v>0</v>
      </c>
      <c r="D36" s="224">
        <f>+'1.mell. Mérleg'!E40</f>
        <v>20100</v>
      </c>
      <c r="E36" s="378">
        <v>2900</v>
      </c>
      <c r="F36" s="378">
        <v>3600</v>
      </c>
      <c r="G36" s="378">
        <v>3200</v>
      </c>
      <c r="H36" s="378">
        <v>3500</v>
      </c>
      <c r="I36" s="378">
        <v>2880</v>
      </c>
      <c r="J36" s="378">
        <v>2000</v>
      </c>
      <c r="K36" s="378">
        <v>2020</v>
      </c>
      <c r="L36" s="378"/>
      <c r="M36" s="378"/>
      <c r="N36" s="378"/>
      <c r="O36" s="378"/>
      <c r="P36" s="378"/>
      <c r="Q36" s="379">
        <f>SUM(E36:P36)</f>
        <v>20100</v>
      </c>
    </row>
    <row r="37" spans="1:18" s="380" customFormat="1" ht="14.1" customHeight="1">
      <c r="A37" s="389"/>
      <c r="B37" s="386" t="s">
        <v>430</v>
      </c>
      <c r="C37" s="399">
        <f>SUM(C34:C36)</f>
        <v>159703</v>
      </c>
      <c r="D37" s="399">
        <f>SUM(D34:D36)</f>
        <v>31747</v>
      </c>
      <c r="E37" s="399">
        <f t="shared" ref="E37:Q37" si="10">SUM(E34:E36)</f>
        <v>3378</v>
      </c>
      <c r="F37" s="399">
        <f t="shared" si="10"/>
        <v>3674</v>
      </c>
      <c r="G37" s="399">
        <f t="shared" si="10"/>
        <v>3574</v>
      </c>
      <c r="H37" s="399">
        <f t="shared" si="10"/>
        <v>3938</v>
      </c>
      <c r="I37" s="399">
        <f t="shared" si="10"/>
        <v>3938</v>
      </c>
      <c r="J37" s="399">
        <f t="shared" si="10"/>
        <v>2939</v>
      </c>
      <c r="K37" s="399">
        <f t="shared" si="10"/>
        <v>2960</v>
      </c>
      <c r="L37" s="399">
        <f t="shared" si="10"/>
        <v>938</v>
      </c>
      <c r="M37" s="399">
        <f t="shared" si="10"/>
        <v>936</v>
      </c>
      <c r="N37" s="399">
        <f t="shared" si="10"/>
        <v>936</v>
      </c>
      <c r="O37" s="399">
        <f t="shared" si="10"/>
        <v>935</v>
      </c>
      <c r="P37" s="399">
        <f t="shared" si="10"/>
        <v>935</v>
      </c>
      <c r="Q37" s="400">
        <f t="shared" si="10"/>
        <v>29081</v>
      </c>
    </row>
    <row r="38" spans="1:18" s="380" customFormat="1" ht="14.1" customHeight="1">
      <c r="A38" s="389"/>
      <c r="B38" s="401" t="s">
        <v>279</v>
      </c>
      <c r="C38" s="399">
        <f>+'1.mell. Mérleg'!C42</f>
        <v>6160</v>
      </c>
      <c r="D38" s="399">
        <f>+'1.mell. Mérleg'!E42</f>
        <v>23113</v>
      </c>
      <c r="E38" s="402">
        <v>1195</v>
      </c>
      <c r="F38" s="402">
        <v>899</v>
      </c>
      <c r="G38" s="402">
        <v>999</v>
      </c>
      <c r="H38" s="402">
        <v>640</v>
      </c>
      <c r="I38" s="402">
        <v>637</v>
      </c>
      <c r="J38" s="402">
        <v>1639</v>
      </c>
      <c r="K38" s="402">
        <v>1616</v>
      </c>
      <c r="L38" s="402">
        <v>3618</v>
      </c>
      <c r="M38" s="402">
        <v>3640</v>
      </c>
      <c r="N38" s="402">
        <v>3637</v>
      </c>
      <c r="O38" s="402">
        <v>3620</v>
      </c>
      <c r="P38" s="402">
        <v>3637</v>
      </c>
      <c r="Q38" s="403">
        <f>SUM(E38:P38)</f>
        <v>25777</v>
      </c>
    </row>
    <row r="39" spans="1:18" s="377" customFormat="1" ht="15.95" customHeight="1" thickBot="1">
      <c r="A39" s="392"/>
      <c r="B39" s="394" t="s">
        <v>427</v>
      </c>
      <c r="C39" s="394">
        <f>+C38+C37+C33</f>
        <v>1535804</v>
      </c>
      <c r="D39" s="394">
        <f>+D38+D37+D33</f>
        <v>1468527</v>
      </c>
      <c r="E39" s="394">
        <f>+E38+E37+E33</f>
        <v>122375</v>
      </c>
      <c r="F39" s="394">
        <f t="shared" ref="F39:Q39" si="11">+F38+F37+F33</f>
        <v>122375</v>
      </c>
      <c r="G39" s="394">
        <f t="shared" si="11"/>
        <v>122375</v>
      </c>
      <c r="H39" s="394">
        <f t="shared" si="11"/>
        <v>122380</v>
      </c>
      <c r="I39" s="394">
        <f t="shared" si="11"/>
        <v>122378</v>
      </c>
      <c r="J39" s="394">
        <f t="shared" si="11"/>
        <v>122381</v>
      </c>
      <c r="K39" s="394">
        <f t="shared" si="11"/>
        <v>122382</v>
      </c>
      <c r="L39" s="394">
        <f t="shared" si="11"/>
        <v>122376</v>
      </c>
      <c r="M39" s="394">
        <f t="shared" si="11"/>
        <v>122379</v>
      </c>
      <c r="N39" s="394">
        <f t="shared" si="11"/>
        <v>122375</v>
      </c>
      <c r="O39" s="394">
        <f t="shared" si="11"/>
        <v>122376</v>
      </c>
      <c r="P39" s="394">
        <f t="shared" si="11"/>
        <v>122375</v>
      </c>
      <c r="Q39" s="395">
        <f t="shared" si="11"/>
        <v>1468527</v>
      </c>
      <c r="R39" s="380"/>
    </row>
    <row r="40" spans="1:18" s="407" customFormat="1" ht="15.95" customHeight="1" thickBot="1">
      <c r="A40" s="404"/>
      <c r="B40" s="405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5"/>
      <c r="P40" s="405"/>
      <c r="Q40" s="405"/>
      <c r="R40" s="406"/>
    </row>
    <row r="41" spans="1:18" ht="13.5" thickBot="1">
      <c r="A41" s="408"/>
      <c r="B41" s="409" t="s">
        <v>492</v>
      </c>
      <c r="C41" s="410">
        <f>+C24-C39</f>
        <v>0</v>
      </c>
      <c r="D41" s="410">
        <f>+D24-D39</f>
        <v>0</v>
      </c>
      <c r="E41" s="410">
        <f t="shared" ref="E41:Q41" si="12">+E24-E39</f>
        <v>0</v>
      </c>
      <c r="F41" s="410">
        <f t="shared" si="12"/>
        <v>0</v>
      </c>
      <c r="G41" s="410">
        <f t="shared" si="12"/>
        <v>0</v>
      </c>
      <c r="H41" s="410">
        <f t="shared" si="12"/>
        <v>0</v>
      </c>
      <c r="I41" s="410">
        <f t="shared" si="12"/>
        <v>0</v>
      </c>
      <c r="J41" s="410">
        <f t="shared" si="12"/>
        <v>0</v>
      </c>
      <c r="K41" s="410">
        <f t="shared" si="12"/>
        <v>0</v>
      </c>
      <c r="L41" s="410">
        <f t="shared" si="12"/>
        <v>0</v>
      </c>
      <c r="M41" s="410">
        <f t="shared" si="12"/>
        <v>0</v>
      </c>
      <c r="N41" s="410">
        <f t="shared" si="12"/>
        <v>0</v>
      </c>
      <c r="O41" s="410">
        <f t="shared" si="12"/>
        <v>0</v>
      </c>
      <c r="P41" s="410">
        <f t="shared" si="12"/>
        <v>0</v>
      </c>
      <c r="Q41" s="411">
        <f t="shared" si="12"/>
        <v>0</v>
      </c>
      <c r="R41" s="380"/>
    </row>
  </sheetData>
  <mergeCells count="2">
    <mergeCell ref="B4:Q4"/>
    <mergeCell ref="B25:Q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&amp;C&amp;"Times New Roman,Félkövér"&amp;12Előirányzat-felhasználási ütemterv 2015. évre &amp;"-,Normál"&amp;11
&amp;"Times New Roman,Normál"&amp;10(Módosított adatok alapján)          &amp;"-,Normál"&amp;11      
&amp;R&amp;"Times New Roman,Normál"&amp;10&amp;K000000
 11. melléklet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AK115"/>
  <sheetViews>
    <sheetView zoomScale="90" zoomScaleNormal="90" zoomScaleSheetLayoutView="70" workbookViewId="0">
      <pane xSplit="2" ySplit="7" topLeftCell="G101" activePane="bottomRight" state="frozen"/>
      <selection pane="topRight" activeCell="C1" sqref="C1"/>
      <selection pane="bottomLeft" activeCell="A8" sqref="A8"/>
      <selection pane="bottomRight" activeCell="M114" sqref="M114"/>
    </sheetView>
  </sheetViews>
  <sheetFormatPr defaultRowHeight="12.75"/>
  <cols>
    <col min="1" max="1" width="5.7109375" style="830" customWidth="1"/>
    <col min="2" max="2" width="45" style="830" customWidth="1"/>
    <col min="3" max="3" width="8.7109375" style="830" customWidth="1"/>
    <col min="4" max="4" width="7.7109375" style="830" customWidth="1"/>
    <col min="5" max="5" width="7.5703125" style="830" customWidth="1"/>
    <col min="6" max="6" width="8.28515625" style="830" customWidth="1"/>
    <col min="7" max="7" width="7.42578125" style="830" customWidth="1"/>
    <col min="8" max="8" width="6.42578125" style="830" customWidth="1"/>
    <col min="9" max="9" width="6.5703125" style="830" customWidth="1"/>
    <col min="10" max="10" width="7.85546875" style="830" customWidth="1"/>
    <col min="11" max="11" width="6.85546875" style="830" customWidth="1"/>
    <col min="12" max="12" width="9.140625" style="830" customWidth="1"/>
    <col min="13" max="13" width="7.28515625" style="830" customWidth="1"/>
    <col min="14" max="14" width="8.140625" style="830" customWidth="1"/>
    <col min="15" max="16" width="7.28515625" style="830" customWidth="1"/>
    <col min="17" max="17" width="8.42578125" style="830" customWidth="1"/>
    <col min="18" max="18" width="9.85546875" style="830" customWidth="1"/>
    <col min="19" max="19" width="8" style="830" customWidth="1"/>
    <col min="20" max="20" width="10.140625" style="830" customWidth="1"/>
    <col min="21" max="21" width="8.140625" style="868" customWidth="1"/>
    <col min="22" max="22" width="7.85546875" style="830" customWidth="1"/>
    <col min="23" max="23" width="10.5703125" style="830" customWidth="1"/>
    <col min="24" max="24" width="8.7109375" style="830" customWidth="1"/>
    <col min="25" max="26" width="9.140625" style="830"/>
    <col min="27" max="27" width="8" style="830" customWidth="1"/>
    <col min="28" max="28" width="9.5703125" style="830" customWidth="1"/>
    <col min="29" max="29" width="9.28515625" style="830" customWidth="1"/>
    <col min="30" max="30" width="7.7109375" style="830" customWidth="1"/>
    <col min="31" max="31" width="9" style="830" customWidth="1"/>
    <col min="32" max="32" width="9.28515625" style="830" customWidth="1"/>
    <col min="33" max="16384" width="9.140625" style="830"/>
  </cols>
  <sheetData>
    <row r="3" spans="1:37" ht="15.75">
      <c r="A3" s="867"/>
      <c r="B3" s="867"/>
      <c r="C3" s="867"/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  <c r="R3" s="867"/>
      <c r="S3" s="867"/>
      <c r="T3" s="867"/>
      <c r="U3" s="867"/>
      <c r="V3" s="867"/>
      <c r="W3" s="867"/>
      <c r="X3" s="867"/>
      <c r="Y3" s="867"/>
      <c r="Z3" s="867"/>
      <c r="AA3" s="867"/>
      <c r="AB3" s="867"/>
      <c r="AC3" s="867"/>
      <c r="AD3" s="867"/>
      <c r="AE3" s="867"/>
      <c r="AF3" s="867"/>
    </row>
    <row r="4" spans="1:37" ht="13.5" thickBot="1">
      <c r="AD4" s="1135" t="s">
        <v>408</v>
      </c>
      <c r="AE4" s="1135"/>
      <c r="AF4" s="1135"/>
    </row>
    <row r="5" spans="1:37" ht="16.5" customHeight="1">
      <c r="A5" s="1178" t="s">
        <v>352</v>
      </c>
      <c r="B5" s="1180" t="s">
        <v>896</v>
      </c>
      <c r="C5" s="1182" t="s">
        <v>895</v>
      </c>
      <c r="D5" s="1169" t="s">
        <v>312</v>
      </c>
      <c r="E5" s="1170"/>
      <c r="F5" s="1170"/>
      <c r="G5" s="1170"/>
      <c r="H5" s="1170"/>
      <c r="I5" s="1170"/>
      <c r="J5" s="1170"/>
      <c r="K5" s="1170"/>
      <c r="L5" s="1170"/>
      <c r="M5" s="1170"/>
      <c r="N5" s="1170"/>
      <c r="O5" s="1170"/>
      <c r="P5" s="1170"/>
      <c r="Q5" s="1170"/>
      <c r="R5" s="1170"/>
      <c r="S5" s="1171"/>
      <c r="T5" s="1172" t="s">
        <v>291</v>
      </c>
      <c r="U5" s="1175" t="s">
        <v>304</v>
      </c>
      <c r="V5" s="1176"/>
      <c r="W5" s="1176"/>
      <c r="X5" s="1176"/>
      <c r="Y5" s="1176"/>
      <c r="Z5" s="1176"/>
      <c r="AA5" s="1176"/>
      <c r="AB5" s="1176"/>
      <c r="AC5" s="1176"/>
      <c r="AD5" s="1176"/>
      <c r="AE5" s="1177"/>
      <c r="AF5" s="1165" t="s">
        <v>894</v>
      </c>
      <c r="AK5" s="832"/>
    </row>
    <row r="6" spans="1:37" ht="25.5" customHeight="1">
      <c r="A6" s="1179"/>
      <c r="B6" s="1181"/>
      <c r="C6" s="1183"/>
      <c r="D6" s="1160" t="s">
        <v>893</v>
      </c>
      <c r="E6" s="1160" t="s">
        <v>892</v>
      </c>
      <c r="F6" s="1160" t="s">
        <v>152</v>
      </c>
      <c r="G6" s="1160" t="s">
        <v>891</v>
      </c>
      <c r="H6" s="1181" t="s">
        <v>164</v>
      </c>
      <c r="I6" s="1185"/>
      <c r="J6" s="1160" t="s">
        <v>890</v>
      </c>
      <c r="K6" s="1162" t="s">
        <v>889</v>
      </c>
      <c r="L6" s="1160" t="s">
        <v>888</v>
      </c>
      <c r="M6" s="1160" t="s">
        <v>887</v>
      </c>
      <c r="N6" s="1160" t="s">
        <v>886</v>
      </c>
      <c r="O6" s="1160" t="s">
        <v>885</v>
      </c>
      <c r="P6" s="1160" t="s">
        <v>654</v>
      </c>
      <c r="Q6" s="1160" t="s">
        <v>884</v>
      </c>
      <c r="R6" s="1160" t="s">
        <v>780</v>
      </c>
      <c r="S6" s="1160" t="s">
        <v>1024</v>
      </c>
      <c r="T6" s="1173"/>
      <c r="U6" s="1160" t="s">
        <v>881</v>
      </c>
      <c r="V6" s="1160" t="s">
        <v>880</v>
      </c>
      <c r="W6" s="1160" t="s">
        <v>879</v>
      </c>
      <c r="X6" s="1160" t="s">
        <v>878</v>
      </c>
      <c r="Y6" s="1160" t="s">
        <v>877</v>
      </c>
      <c r="Z6" s="1160" t="s">
        <v>876</v>
      </c>
      <c r="AA6" s="1160" t="s">
        <v>875</v>
      </c>
      <c r="AB6" s="1160" t="s">
        <v>874</v>
      </c>
      <c r="AC6" s="1160" t="s">
        <v>873</v>
      </c>
      <c r="AD6" s="1160" t="s">
        <v>872</v>
      </c>
      <c r="AE6" s="1160" t="s">
        <v>871</v>
      </c>
      <c r="AF6" s="1166"/>
    </row>
    <row r="7" spans="1:37" ht="35.25" customHeight="1">
      <c r="A7" s="1179"/>
      <c r="B7" s="1181"/>
      <c r="C7" s="1184"/>
      <c r="D7" s="1161"/>
      <c r="E7" s="1161"/>
      <c r="F7" s="1161"/>
      <c r="G7" s="1161"/>
      <c r="H7" s="869" t="s">
        <v>870</v>
      </c>
      <c r="I7" s="869" t="s">
        <v>869</v>
      </c>
      <c r="J7" s="1161"/>
      <c r="K7" s="1163"/>
      <c r="L7" s="1161"/>
      <c r="M7" s="1168"/>
      <c r="N7" s="1161"/>
      <c r="O7" s="1161"/>
      <c r="P7" s="1161"/>
      <c r="Q7" s="1161"/>
      <c r="R7" s="1161"/>
      <c r="S7" s="1168"/>
      <c r="T7" s="1174"/>
      <c r="U7" s="1161"/>
      <c r="V7" s="1161"/>
      <c r="W7" s="1164"/>
      <c r="X7" s="1164"/>
      <c r="Y7" s="1161"/>
      <c r="Z7" s="1164"/>
      <c r="AA7" s="1164"/>
      <c r="AB7" s="1164"/>
      <c r="AC7" s="1161"/>
      <c r="AD7" s="1161"/>
      <c r="AE7" s="1161"/>
      <c r="AF7" s="1167"/>
    </row>
    <row r="8" spans="1:37" s="868" customFormat="1" ht="12.75" customHeight="1">
      <c r="A8" s="872">
        <v>1</v>
      </c>
      <c r="B8" s="847" t="s">
        <v>857</v>
      </c>
      <c r="C8" s="873" t="s">
        <v>510</v>
      </c>
      <c r="D8" s="874"/>
      <c r="E8" s="874"/>
      <c r="F8" s="874"/>
      <c r="G8" s="870"/>
      <c r="H8" s="870"/>
      <c r="I8" s="870"/>
      <c r="J8" s="874">
        <v>100</v>
      </c>
      <c r="K8" s="870"/>
      <c r="L8" s="870"/>
      <c r="M8" s="870"/>
      <c r="N8" s="870"/>
      <c r="O8" s="870"/>
      <c r="P8" s="870"/>
      <c r="Q8" s="870"/>
      <c r="R8" s="953"/>
      <c r="S8" s="870"/>
      <c r="T8" s="875">
        <f t="shared" ref="T8:T39" si="0">SUM(D8:S8)</f>
        <v>100</v>
      </c>
      <c r="U8" s="876"/>
      <c r="V8" s="877"/>
      <c r="W8" s="877"/>
      <c r="X8" s="877"/>
      <c r="Y8" s="877"/>
      <c r="Z8" s="877"/>
      <c r="AA8" s="877"/>
      <c r="AB8" s="877"/>
      <c r="AC8" s="877"/>
      <c r="AD8" s="878"/>
      <c r="AE8" s="878"/>
      <c r="AF8" s="846">
        <f>SUM(U8:AE8)</f>
        <v>0</v>
      </c>
    </row>
    <row r="9" spans="1:37" s="868" customFormat="1" ht="12.75" customHeight="1">
      <c r="A9" s="872">
        <v>2</v>
      </c>
      <c r="B9" s="847" t="s">
        <v>856</v>
      </c>
      <c r="C9" s="879" t="s">
        <v>510</v>
      </c>
      <c r="D9" s="874"/>
      <c r="E9" s="874"/>
      <c r="F9" s="874"/>
      <c r="G9" s="880"/>
      <c r="H9" s="880"/>
      <c r="I9" s="880"/>
      <c r="J9" s="874">
        <v>100</v>
      </c>
      <c r="K9" s="881"/>
      <c r="L9" s="881"/>
      <c r="M9" s="881"/>
      <c r="N9" s="874"/>
      <c r="O9" s="881"/>
      <c r="P9" s="874"/>
      <c r="Q9" s="881"/>
      <c r="R9" s="954"/>
      <c r="S9" s="881"/>
      <c r="T9" s="875">
        <f t="shared" si="0"/>
        <v>100</v>
      </c>
      <c r="U9" s="882"/>
      <c r="V9" s="877"/>
      <c r="W9" s="877"/>
      <c r="X9" s="877"/>
      <c r="Y9" s="877"/>
      <c r="Z9" s="877"/>
      <c r="AA9" s="877"/>
      <c r="AB9" s="877"/>
      <c r="AC9" s="877"/>
      <c r="AD9" s="877"/>
      <c r="AE9" s="877"/>
      <c r="AF9" s="846">
        <f>SUM(U9:AE9)</f>
        <v>0</v>
      </c>
    </row>
    <row r="10" spans="1:37" s="868" customFormat="1" ht="12.75" customHeight="1">
      <c r="A10" s="872">
        <v>3</v>
      </c>
      <c r="B10" s="880" t="s">
        <v>785</v>
      </c>
      <c r="C10" s="879" t="s">
        <v>775</v>
      </c>
      <c r="D10" s="874"/>
      <c r="E10" s="874"/>
      <c r="F10" s="874"/>
      <c r="G10" s="880"/>
      <c r="H10" s="880"/>
      <c r="I10" s="880"/>
      <c r="J10" s="874"/>
      <c r="K10" s="881"/>
      <c r="L10" s="881"/>
      <c r="M10" s="881"/>
      <c r="N10" s="874"/>
      <c r="O10" s="881"/>
      <c r="P10" s="874">
        <v>-200</v>
      </c>
      <c r="Q10" s="881"/>
      <c r="R10" s="954"/>
      <c r="S10" s="881"/>
      <c r="T10" s="875">
        <f t="shared" si="0"/>
        <v>-200</v>
      </c>
      <c r="U10" s="882"/>
      <c r="V10" s="877"/>
      <c r="W10" s="877"/>
      <c r="X10" s="877"/>
      <c r="Y10" s="877"/>
      <c r="Z10" s="877"/>
      <c r="AA10" s="877"/>
      <c r="AB10" s="877"/>
      <c r="AC10" s="877"/>
      <c r="AD10" s="877"/>
      <c r="AE10" s="877"/>
      <c r="AF10" s="846"/>
    </row>
    <row r="11" spans="1:37" s="868" customFormat="1" ht="12.75" customHeight="1">
      <c r="A11" s="872">
        <v>4</v>
      </c>
      <c r="B11" s="847" t="s">
        <v>855</v>
      </c>
      <c r="C11" s="879" t="s">
        <v>510</v>
      </c>
      <c r="D11" s="874"/>
      <c r="E11" s="878"/>
      <c r="F11" s="878"/>
      <c r="G11" s="883"/>
      <c r="H11" s="883"/>
      <c r="I11" s="883"/>
      <c r="J11" s="878">
        <v>2100</v>
      </c>
      <c r="K11" s="877"/>
      <c r="L11" s="877"/>
      <c r="M11" s="877"/>
      <c r="N11" s="878"/>
      <c r="O11" s="877"/>
      <c r="P11" s="878"/>
      <c r="Q11" s="877"/>
      <c r="R11" s="885"/>
      <c r="S11" s="877"/>
      <c r="T11" s="875">
        <f t="shared" si="0"/>
        <v>2100</v>
      </c>
      <c r="U11" s="882"/>
      <c r="V11" s="877"/>
      <c r="W11" s="877"/>
      <c r="X11" s="877"/>
      <c r="Y11" s="877"/>
      <c r="Z11" s="877"/>
      <c r="AA11" s="877"/>
      <c r="AB11" s="877"/>
      <c r="AC11" s="877"/>
      <c r="AD11" s="877"/>
      <c r="AE11" s="877"/>
      <c r="AF11" s="846">
        <f t="shared" ref="AF11:AF42" si="1">SUM(U11:AE11)</f>
        <v>0</v>
      </c>
    </row>
    <row r="12" spans="1:37" s="868" customFormat="1" ht="12.75" customHeight="1">
      <c r="A12" s="872">
        <v>5</v>
      </c>
      <c r="B12" s="868" t="s">
        <v>854</v>
      </c>
      <c r="C12" s="868">
        <v>900070</v>
      </c>
      <c r="D12" s="874"/>
      <c r="E12" s="878"/>
      <c r="F12" s="878"/>
      <c r="G12" s="883"/>
      <c r="H12" s="883"/>
      <c r="I12" s="878"/>
      <c r="J12" s="883"/>
      <c r="K12" s="877"/>
      <c r="L12" s="877"/>
      <c r="M12" s="877"/>
      <c r="N12" s="878"/>
      <c r="O12" s="877"/>
      <c r="P12" s="878"/>
      <c r="Q12" s="877"/>
      <c r="R12" s="885">
        <v>-2100</v>
      </c>
      <c r="S12" s="877"/>
      <c r="T12" s="875">
        <f t="shared" si="0"/>
        <v>-2100</v>
      </c>
      <c r="U12" s="882"/>
      <c r="V12" s="877"/>
      <c r="W12" s="877"/>
      <c r="X12" s="877"/>
      <c r="Y12" s="877"/>
      <c r="Z12" s="877"/>
      <c r="AA12" s="877"/>
      <c r="AB12" s="877"/>
      <c r="AC12" s="877"/>
      <c r="AD12" s="877"/>
      <c r="AE12" s="877"/>
      <c r="AF12" s="846">
        <f t="shared" si="1"/>
        <v>0</v>
      </c>
    </row>
    <row r="13" spans="1:37" s="868" customFormat="1" ht="12.75" customHeight="1">
      <c r="A13" s="872">
        <v>6</v>
      </c>
      <c r="B13" s="880" t="s">
        <v>853</v>
      </c>
      <c r="C13" s="873" t="s">
        <v>740</v>
      </c>
      <c r="D13" s="880"/>
      <c r="E13" s="883"/>
      <c r="F13" s="878"/>
      <c r="G13" s="883"/>
      <c r="H13" s="883"/>
      <c r="I13" s="883"/>
      <c r="J13" s="883"/>
      <c r="K13" s="878">
        <v>400</v>
      </c>
      <c r="L13" s="877"/>
      <c r="M13" s="877"/>
      <c r="N13" s="877"/>
      <c r="O13" s="877"/>
      <c r="P13" s="878"/>
      <c r="Q13" s="877"/>
      <c r="R13" s="885"/>
      <c r="S13" s="877"/>
      <c r="T13" s="875">
        <f t="shared" si="0"/>
        <v>400</v>
      </c>
      <c r="U13" s="882"/>
      <c r="V13" s="884"/>
      <c r="W13" s="884"/>
      <c r="X13" s="884"/>
      <c r="Y13" s="884"/>
      <c r="Z13" s="884"/>
      <c r="AA13" s="884"/>
      <c r="AB13" s="884"/>
      <c r="AC13" s="885"/>
      <c r="AD13" s="884"/>
      <c r="AE13" s="884"/>
      <c r="AF13" s="846">
        <f t="shared" si="1"/>
        <v>0</v>
      </c>
    </row>
    <row r="14" spans="1:37" s="868" customFormat="1" ht="12.75" customHeight="1">
      <c r="A14" s="872">
        <v>7</v>
      </c>
      <c r="B14" s="880" t="s">
        <v>785</v>
      </c>
      <c r="C14" s="879" t="s">
        <v>775</v>
      </c>
      <c r="D14" s="880"/>
      <c r="E14" s="883"/>
      <c r="F14" s="878"/>
      <c r="G14" s="883"/>
      <c r="H14" s="883"/>
      <c r="I14" s="883"/>
      <c r="J14" s="883"/>
      <c r="K14" s="878"/>
      <c r="L14" s="877"/>
      <c r="M14" s="877"/>
      <c r="N14" s="877"/>
      <c r="O14" s="877"/>
      <c r="P14" s="878">
        <v>-400</v>
      </c>
      <c r="Q14" s="878"/>
      <c r="R14" s="885"/>
      <c r="S14" s="877"/>
      <c r="T14" s="875">
        <f t="shared" si="0"/>
        <v>-400</v>
      </c>
      <c r="U14" s="882"/>
      <c r="V14" s="884"/>
      <c r="W14" s="884"/>
      <c r="X14" s="884"/>
      <c r="Y14" s="884"/>
      <c r="Z14" s="884"/>
      <c r="AA14" s="884"/>
      <c r="AB14" s="884"/>
      <c r="AC14" s="885"/>
      <c r="AD14" s="884"/>
      <c r="AE14" s="884"/>
      <c r="AF14" s="846">
        <f t="shared" si="1"/>
        <v>0</v>
      </c>
    </row>
    <row r="15" spans="1:37" s="868" customFormat="1" ht="12.75" customHeight="1">
      <c r="A15" s="872">
        <v>8</v>
      </c>
      <c r="B15" s="880" t="s">
        <v>852</v>
      </c>
      <c r="C15" s="873" t="s">
        <v>521</v>
      </c>
      <c r="D15" s="880"/>
      <c r="E15" s="883"/>
      <c r="F15" s="878"/>
      <c r="G15" s="878"/>
      <c r="H15" s="883"/>
      <c r="I15" s="878">
        <v>100</v>
      </c>
      <c r="J15" s="883"/>
      <c r="K15" s="886"/>
      <c r="L15" s="877"/>
      <c r="M15" s="877"/>
      <c r="N15" s="877"/>
      <c r="O15" s="877"/>
      <c r="P15" s="878"/>
      <c r="Q15" s="878"/>
      <c r="R15" s="885"/>
      <c r="S15" s="877"/>
      <c r="T15" s="875">
        <f t="shared" si="0"/>
        <v>100</v>
      </c>
      <c r="U15" s="882"/>
      <c r="V15" s="884"/>
      <c r="W15" s="884"/>
      <c r="X15" s="884"/>
      <c r="Y15" s="884"/>
      <c r="Z15" s="884"/>
      <c r="AA15" s="884"/>
      <c r="AB15" s="884"/>
      <c r="AC15" s="884"/>
      <c r="AD15" s="884"/>
      <c r="AE15" s="884"/>
      <c r="AF15" s="846">
        <f t="shared" si="1"/>
        <v>0</v>
      </c>
    </row>
    <row r="16" spans="1:37" s="868" customFormat="1" ht="12.75" customHeight="1">
      <c r="A16" s="872">
        <v>9</v>
      </c>
      <c r="B16" s="880" t="s">
        <v>785</v>
      </c>
      <c r="C16" s="879" t="s">
        <v>775</v>
      </c>
      <c r="D16" s="880"/>
      <c r="E16" s="883"/>
      <c r="F16" s="878"/>
      <c r="G16" s="878"/>
      <c r="H16" s="883"/>
      <c r="I16" s="883"/>
      <c r="J16" s="883"/>
      <c r="K16" s="886"/>
      <c r="L16" s="877"/>
      <c r="M16" s="877"/>
      <c r="N16" s="877"/>
      <c r="O16" s="877"/>
      <c r="P16" s="878">
        <v>-100</v>
      </c>
      <c r="Q16" s="878"/>
      <c r="R16" s="878"/>
      <c r="S16" s="878"/>
      <c r="T16" s="875">
        <f t="shared" si="0"/>
        <v>-100</v>
      </c>
      <c r="U16" s="882"/>
      <c r="V16" s="884"/>
      <c r="W16" s="884"/>
      <c r="X16" s="884"/>
      <c r="Y16" s="884"/>
      <c r="Z16" s="884"/>
      <c r="AA16" s="884"/>
      <c r="AB16" s="884"/>
      <c r="AC16" s="884"/>
      <c r="AD16" s="884"/>
      <c r="AE16" s="884"/>
      <c r="AF16" s="846">
        <f t="shared" si="1"/>
        <v>0</v>
      </c>
    </row>
    <row r="17" spans="1:32" ht="14.25" customHeight="1">
      <c r="A17" s="872">
        <v>10</v>
      </c>
      <c r="B17" s="887" t="s">
        <v>851</v>
      </c>
      <c r="C17" s="873" t="s">
        <v>510</v>
      </c>
      <c r="D17" s="888"/>
      <c r="E17" s="889"/>
      <c r="F17" s="889"/>
      <c r="G17" s="889"/>
      <c r="H17" s="889"/>
      <c r="I17" s="889"/>
      <c r="J17" s="889"/>
      <c r="K17" s="889"/>
      <c r="L17" s="889">
        <v>14530</v>
      </c>
      <c r="M17" s="889"/>
      <c r="N17" s="889"/>
      <c r="O17" s="889"/>
      <c r="P17" s="889"/>
      <c r="Q17" s="889"/>
      <c r="R17" s="889"/>
      <c r="S17" s="889"/>
      <c r="T17" s="875">
        <f t="shared" si="0"/>
        <v>14530</v>
      </c>
      <c r="U17" s="882"/>
      <c r="V17" s="889"/>
      <c r="W17" s="889"/>
      <c r="X17" s="889"/>
      <c r="Y17" s="889"/>
      <c r="Z17" s="889"/>
      <c r="AA17" s="889"/>
      <c r="AB17" s="889"/>
      <c r="AC17" s="889"/>
      <c r="AD17" s="890"/>
      <c r="AE17" s="890"/>
      <c r="AF17" s="846">
        <f t="shared" si="1"/>
        <v>0</v>
      </c>
    </row>
    <row r="18" spans="1:32" ht="14.25" customHeight="1">
      <c r="A18" s="872">
        <v>11</v>
      </c>
      <c r="B18" s="891" t="s">
        <v>850</v>
      </c>
      <c r="C18" s="873" t="s">
        <v>510</v>
      </c>
      <c r="D18" s="888"/>
      <c r="E18" s="889"/>
      <c r="F18" s="889"/>
      <c r="G18" s="889"/>
      <c r="H18" s="889"/>
      <c r="I18" s="889"/>
      <c r="J18" s="889"/>
      <c r="K18" s="889"/>
      <c r="L18" s="889"/>
      <c r="M18" s="889"/>
      <c r="N18" s="889"/>
      <c r="O18" s="889"/>
      <c r="P18" s="889"/>
      <c r="Q18" s="889"/>
      <c r="R18" s="889"/>
      <c r="S18" s="889"/>
      <c r="T18" s="875">
        <f t="shared" si="0"/>
        <v>0</v>
      </c>
      <c r="U18" s="882"/>
      <c r="V18" s="889"/>
      <c r="W18" s="889"/>
      <c r="X18" s="889"/>
      <c r="Y18" s="889"/>
      <c r="Z18" s="889"/>
      <c r="AA18" s="889"/>
      <c r="AB18" s="889"/>
      <c r="AC18" s="889">
        <v>14530</v>
      </c>
      <c r="AD18" s="890"/>
      <c r="AE18" s="890"/>
      <c r="AF18" s="846">
        <f t="shared" si="1"/>
        <v>14530</v>
      </c>
    </row>
    <row r="19" spans="1:32" ht="12.75" customHeight="1">
      <c r="A19" s="872">
        <v>12</v>
      </c>
      <c r="B19" s="847" t="s">
        <v>848</v>
      </c>
      <c r="C19" s="879" t="s">
        <v>849</v>
      </c>
      <c r="D19" s="888"/>
      <c r="E19" s="889"/>
      <c r="F19" s="889"/>
      <c r="G19" s="889"/>
      <c r="H19" s="889">
        <v>567</v>
      </c>
      <c r="I19" s="889"/>
      <c r="J19" s="889"/>
      <c r="K19" s="889"/>
      <c r="L19" s="889"/>
      <c r="M19" s="889"/>
      <c r="N19" s="889"/>
      <c r="O19" s="889"/>
      <c r="P19" s="889"/>
      <c r="Q19" s="889"/>
      <c r="R19" s="889"/>
      <c r="S19" s="889"/>
      <c r="T19" s="875">
        <f t="shared" si="0"/>
        <v>567</v>
      </c>
      <c r="U19" s="882"/>
      <c r="V19" s="889"/>
      <c r="W19" s="889"/>
      <c r="X19" s="889"/>
      <c r="Y19" s="889"/>
      <c r="Z19" s="889"/>
      <c r="AA19" s="889"/>
      <c r="AB19" s="889"/>
      <c r="AC19" s="889"/>
      <c r="AD19" s="892"/>
      <c r="AE19" s="892"/>
      <c r="AF19" s="846">
        <f t="shared" si="1"/>
        <v>0</v>
      </c>
    </row>
    <row r="20" spans="1:32" ht="12.75" customHeight="1">
      <c r="A20" s="872">
        <v>13</v>
      </c>
      <c r="B20" s="847" t="s">
        <v>848</v>
      </c>
      <c r="C20" s="873" t="s">
        <v>510</v>
      </c>
      <c r="D20" s="888"/>
      <c r="E20" s="889"/>
      <c r="F20" s="889">
        <v>-567</v>
      </c>
      <c r="G20" s="889"/>
      <c r="H20" s="889"/>
      <c r="I20" s="889"/>
      <c r="J20" s="889"/>
      <c r="K20" s="889"/>
      <c r="L20" s="889"/>
      <c r="M20" s="889"/>
      <c r="N20" s="889"/>
      <c r="O20" s="889"/>
      <c r="P20" s="889"/>
      <c r="Q20" s="889"/>
      <c r="R20" s="889"/>
      <c r="S20" s="889"/>
      <c r="T20" s="875">
        <f t="shared" si="0"/>
        <v>-567</v>
      </c>
      <c r="U20" s="882"/>
      <c r="V20" s="889"/>
      <c r="W20" s="889"/>
      <c r="X20" s="889"/>
      <c r="Y20" s="889"/>
      <c r="Z20" s="889"/>
      <c r="AA20" s="889"/>
      <c r="AB20" s="889"/>
      <c r="AC20" s="889"/>
      <c r="AD20" s="892"/>
      <c r="AE20" s="892"/>
      <c r="AF20" s="846">
        <f t="shared" si="1"/>
        <v>0</v>
      </c>
    </row>
    <row r="21" spans="1:32" ht="12.75" customHeight="1">
      <c r="A21" s="872">
        <v>14</v>
      </c>
      <c r="B21" s="847" t="s">
        <v>847</v>
      </c>
      <c r="C21" s="879" t="s">
        <v>786</v>
      </c>
      <c r="D21" s="893"/>
      <c r="E21" s="894"/>
      <c r="F21" s="889"/>
      <c r="G21" s="894"/>
      <c r="H21" s="894"/>
      <c r="I21" s="894"/>
      <c r="J21" s="894"/>
      <c r="K21" s="889"/>
      <c r="L21" s="889"/>
      <c r="M21" s="889"/>
      <c r="N21" s="889">
        <v>5000</v>
      </c>
      <c r="O21" s="895"/>
      <c r="P21" s="889"/>
      <c r="Q21" s="895"/>
      <c r="R21" s="889"/>
      <c r="S21" s="889"/>
      <c r="T21" s="875">
        <f t="shared" si="0"/>
        <v>5000</v>
      </c>
      <c r="U21" s="882"/>
      <c r="V21" s="889"/>
      <c r="W21" s="889"/>
      <c r="X21" s="889"/>
      <c r="Y21" s="889"/>
      <c r="Z21" s="889"/>
      <c r="AA21" s="889"/>
      <c r="AB21" s="889"/>
      <c r="AC21" s="889"/>
      <c r="AD21" s="890"/>
      <c r="AE21" s="890"/>
      <c r="AF21" s="846">
        <f t="shared" si="1"/>
        <v>0</v>
      </c>
    </row>
    <row r="22" spans="1:32" ht="12.75" customHeight="1">
      <c r="A22" s="872">
        <v>15</v>
      </c>
      <c r="B22" s="880" t="s">
        <v>846</v>
      </c>
      <c r="C22" s="879" t="s">
        <v>775</v>
      </c>
      <c r="D22" s="893"/>
      <c r="E22" s="894"/>
      <c r="F22" s="894"/>
      <c r="G22" s="894"/>
      <c r="H22" s="894"/>
      <c r="I22" s="894"/>
      <c r="J22" s="889"/>
      <c r="K22" s="889"/>
      <c r="L22" s="895"/>
      <c r="M22" s="895"/>
      <c r="N22" s="895"/>
      <c r="O22" s="895"/>
      <c r="Q22" s="889">
        <v>-5000</v>
      </c>
      <c r="R22" s="889"/>
      <c r="S22" s="889"/>
      <c r="T22" s="875">
        <f t="shared" si="0"/>
        <v>-5000</v>
      </c>
      <c r="U22" s="882"/>
      <c r="V22" s="889"/>
      <c r="W22" s="889"/>
      <c r="X22" s="889"/>
      <c r="Y22" s="889"/>
      <c r="Z22" s="889"/>
      <c r="AA22" s="889"/>
      <c r="AB22" s="889"/>
      <c r="AC22" s="889"/>
      <c r="AD22" s="890"/>
      <c r="AE22" s="890"/>
      <c r="AF22" s="846">
        <f t="shared" si="1"/>
        <v>0</v>
      </c>
    </row>
    <row r="23" spans="1:32">
      <c r="A23" s="872">
        <v>16</v>
      </c>
      <c r="B23" s="893" t="s">
        <v>845</v>
      </c>
      <c r="C23" s="896" t="s">
        <v>786</v>
      </c>
      <c r="D23" s="897"/>
      <c r="E23" s="897"/>
      <c r="F23" s="897"/>
      <c r="G23" s="897"/>
      <c r="H23" s="897"/>
      <c r="I23" s="897"/>
      <c r="J23" s="897"/>
      <c r="K23" s="897"/>
      <c r="L23" s="897"/>
      <c r="M23" s="897"/>
      <c r="N23" s="897">
        <v>107</v>
      </c>
      <c r="O23" s="897"/>
      <c r="P23" s="897"/>
      <c r="Q23" s="897"/>
      <c r="R23" s="897"/>
      <c r="S23" s="897"/>
      <c r="T23" s="875">
        <f t="shared" si="0"/>
        <v>107</v>
      </c>
      <c r="U23" s="882"/>
      <c r="V23" s="851"/>
      <c r="W23" s="851"/>
      <c r="X23" s="851"/>
      <c r="Y23" s="851"/>
      <c r="Z23" s="851"/>
      <c r="AA23" s="851"/>
      <c r="AB23" s="851"/>
      <c r="AC23" s="851"/>
      <c r="AD23" s="897"/>
      <c r="AE23" s="897"/>
      <c r="AF23" s="846">
        <f t="shared" si="1"/>
        <v>0</v>
      </c>
    </row>
    <row r="24" spans="1:32">
      <c r="A24" s="872">
        <v>17</v>
      </c>
      <c r="B24" s="880" t="s">
        <v>785</v>
      </c>
      <c r="C24" s="879" t="s">
        <v>775</v>
      </c>
      <c r="D24" s="897"/>
      <c r="E24" s="897"/>
      <c r="F24" s="897"/>
      <c r="G24" s="897"/>
      <c r="H24" s="897"/>
      <c r="I24" s="897"/>
      <c r="J24" s="897"/>
      <c r="K24" s="897"/>
      <c r="L24" s="897"/>
      <c r="M24" s="897"/>
      <c r="N24" s="897"/>
      <c r="O24" s="897"/>
      <c r="P24" s="897">
        <v>-107</v>
      </c>
      <c r="Q24" s="897"/>
      <c r="R24" s="897"/>
      <c r="S24" s="897"/>
      <c r="T24" s="875">
        <f t="shared" si="0"/>
        <v>-107</v>
      </c>
      <c r="U24" s="882"/>
      <c r="V24" s="851"/>
      <c r="W24" s="851"/>
      <c r="X24" s="851"/>
      <c r="Y24" s="851"/>
      <c r="Z24" s="851"/>
      <c r="AA24" s="851"/>
      <c r="AB24" s="851"/>
      <c r="AC24" s="851"/>
      <c r="AD24" s="897"/>
      <c r="AE24" s="897"/>
      <c r="AF24" s="846">
        <f t="shared" si="1"/>
        <v>0</v>
      </c>
    </row>
    <row r="25" spans="1:32">
      <c r="A25" s="872">
        <v>18</v>
      </c>
      <c r="B25" s="893" t="s">
        <v>844</v>
      </c>
      <c r="C25" s="879" t="s">
        <v>786</v>
      </c>
      <c r="D25" s="897"/>
      <c r="E25" s="897"/>
      <c r="F25" s="897"/>
      <c r="G25" s="897"/>
      <c r="H25" s="897"/>
      <c r="I25" s="897"/>
      <c r="J25" s="897"/>
      <c r="K25" s="897"/>
      <c r="L25" s="897"/>
      <c r="M25" s="897"/>
      <c r="N25" s="897">
        <v>197</v>
      </c>
      <c r="O25" s="897"/>
      <c r="P25" s="897"/>
      <c r="Q25" s="897"/>
      <c r="R25" s="897"/>
      <c r="S25" s="897"/>
      <c r="T25" s="875">
        <f t="shared" si="0"/>
        <v>197</v>
      </c>
      <c r="U25" s="882"/>
      <c r="V25" s="851"/>
      <c r="W25" s="851"/>
      <c r="X25" s="851"/>
      <c r="Y25" s="851"/>
      <c r="Z25" s="851"/>
      <c r="AA25" s="851"/>
      <c r="AB25" s="851"/>
      <c r="AC25" s="851"/>
      <c r="AD25" s="897"/>
      <c r="AE25" s="897"/>
      <c r="AF25" s="846">
        <f t="shared" si="1"/>
        <v>0</v>
      </c>
    </row>
    <row r="26" spans="1:32">
      <c r="A26" s="872">
        <v>19</v>
      </c>
      <c r="B26" s="880" t="s">
        <v>785</v>
      </c>
      <c r="C26" s="879" t="s">
        <v>775</v>
      </c>
      <c r="D26" s="897"/>
      <c r="E26" s="897"/>
      <c r="F26" s="897"/>
      <c r="G26" s="897"/>
      <c r="H26" s="897"/>
      <c r="I26" s="897"/>
      <c r="J26" s="897"/>
      <c r="K26" s="897"/>
      <c r="L26" s="897"/>
      <c r="M26" s="897"/>
      <c r="N26" s="897"/>
      <c r="O26" s="897"/>
      <c r="P26" s="897">
        <v>-197</v>
      </c>
      <c r="Q26" s="897"/>
      <c r="R26" s="897"/>
      <c r="S26" s="897"/>
      <c r="T26" s="875">
        <f t="shared" si="0"/>
        <v>-197</v>
      </c>
      <c r="U26" s="882"/>
      <c r="V26" s="851"/>
      <c r="W26" s="851"/>
      <c r="X26" s="851"/>
      <c r="Y26" s="851"/>
      <c r="Z26" s="851"/>
      <c r="AA26" s="851"/>
      <c r="AB26" s="851"/>
      <c r="AC26" s="851"/>
      <c r="AD26" s="897"/>
      <c r="AE26" s="897"/>
      <c r="AF26" s="846">
        <f t="shared" si="1"/>
        <v>0</v>
      </c>
    </row>
    <row r="27" spans="1:32">
      <c r="A27" s="872">
        <v>20</v>
      </c>
      <c r="B27" s="898" t="s">
        <v>826</v>
      </c>
      <c r="C27" s="873" t="s">
        <v>782</v>
      </c>
      <c r="D27" s="897"/>
      <c r="E27" s="897"/>
      <c r="F27" s="897"/>
      <c r="G27" s="897"/>
      <c r="H27" s="897"/>
      <c r="I27" s="897"/>
      <c r="J27" s="897"/>
      <c r="K27" s="897"/>
      <c r="L27" s="897"/>
      <c r="M27" s="897"/>
      <c r="N27" s="897"/>
      <c r="O27" s="897"/>
      <c r="P27" s="897"/>
      <c r="Q27" s="897"/>
      <c r="R27" s="897"/>
      <c r="S27" s="897"/>
      <c r="T27" s="875">
        <f t="shared" si="0"/>
        <v>0</v>
      </c>
      <c r="U27" s="882"/>
      <c r="V27" s="851"/>
      <c r="W27" s="851">
        <v>2829</v>
      </c>
      <c r="X27" s="851"/>
      <c r="Y27" s="851"/>
      <c r="Z27" s="851"/>
      <c r="AA27" s="851"/>
      <c r="AB27" s="851"/>
      <c r="AC27" s="851"/>
      <c r="AD27" s="897"/>
      <c r="AE27" s="897"/>
      <c r="AF27" s="846">
        <f t="shared" si="1"/>
        <v>2829</v>
      </c>
    </row>
    <row r="28" spans="1:32">
      <c r="A28" s="872">
        <v>21</v>
      </c>
      <c r="B28" s="847" t="s">
        <v>825</v>
      </c>
      <c r="C28" s="879" t="s">
        <v>824</v>
      </c>
      <c r="D28" s="897"/>
      <c r="E28" s="897"/>
      <c r="F28" s="897"/>
      <c r="G28" s="897"/>
      <c r="H28" s="897"/>
      <c r="I28" s="897"/>
      <c r="J28" s="897"/>
      <c r="K28" s="897"/>
      <c r="L28" s="897"/>
      <c r="M28" s="897"/>
      <c r="N28" s="897"/>
      <c r="O28" s="897"/>
      <c r="P28" s="897"/>
      <c r="Q28" s="897"/>
      <c r="R28" s="897"/>
      <c r="S28" s="897"/>
      <c r="T28" s="875">
        <f t="shared" si="0"/>
        <v>0</v>
      </c>
      <c r="U28" s="882"/>
      <c r="V28" s="851"/>
      <c r="W28" s="851"/>
      <c r="X28" s="851">
        <v>-2829</v>
      </c>
      <c r="Y28" s="851"/>
      <c r="Z28" s="851"/>
      <c r="AA28" s="851"/>
      <c r="AB28" s="851"/>
      <c r="AC28" s="851"/>
      <c r="AD28" s="897"/>
      <c r="AE28" s="897"/>
      <c r="AF28" s="846">
        <f t="shared" si="1"/>
        <v>-2829</v>
      </c>
    </row>
    <row r="29" spans="1:32">
      <c r="A29" s="872">
        <v>22</v>
      </c>
      <c r="B29" s="898" t="s">
        <v>843</v>
      </c>
      <c r="C29" s="873" t="s">
        <v>782</v>
      </c>
      <c r="D29" s="897"/>
      <c r="E29" s="897"/>
      <c r="F29" s="897"/>
      <c r="G29" s="897"/>
      <c r="H29" s="897"/>
      <c r="I29" s="897"/>
      <c r="J29" s="897"/>
      <c r="K29" s="897"/>
      <c r="L29" s="897"/>
      <c r="M29" s="897"/>
      <c r="N29" s="897"/>
      <c r="O29" s="897"/>
      <c r="P29" s="897"/>
      <c r="Q29" s="897"/>
      <c r="R29" s="897"/>
      <c r="S29" s="897"/>
      <c r="T29" s="875">
        <f t="shared" si="0"/>
        <v>0</v>
      </c>
      <c r="U29" s="882"/>
      <c r="V29" s="851"/>
      <c r="W29" s="851">
        <v>2095</v>
      </c>
      <c r="X29" s="851"/>
      <c r="Y29" s="851"/>
      <c r="Z29" s="851"/>
      <c r="AA29" s="851"/>
      <c r="AB29" s="851"/>
      <c r="AC29" s="851"/>
      <c r="AD29" s="897"/>
      <c r="AE29" s="897"/>
      <c r="AF29" s="846">
        <f t="shared" si="1"/>
        <v>2095</v>
      </c>
    </row>
    <row r="30" spans="1:32" ht="21.75" customHeight="1">
      <c r="A30" s="872">
        <v>23</v>
      </c>
      <c r="B30" s="847" t="s">
        <v>1017</v>
      </c>
      <c r="C30" s="879" t="s">
        <v>510</v>
      </c>
      <c r="D30" s="897"/>
      <c r="E30" s="897"/>
      <c r="F30" s="897"/>
      <c r="G30" s="897"/>
      <c r="H30" s="897">
        <v>2095</v>
      </c>
      <c r="I30" s="897"/>
      <c r="J30" s="897"/>
      <c r="K30" s="897"/>
      <c r="L30" s="897"/>
      <c r="M30" s="897"/>
      <c r="N30" s="897"/>
      <c r="O30" s="897"/>
      <c r="P30" s="897"/>
      <c r="Q30" s="897"/>
      <c r="R30" s="897"/>
      <c r="S30" s="897"/>
      <c r="T30" s="875">
        <f t="shared" si="0"/>
        <v>2095</v>
      </c>
      <c r="U30" s="882"/>
      <c r="V30" s="851"/>
      <c r="W30" s="851"/>
      <c r="X30" s="851"/>
      <c r="Y30" s="851"/>
      <c r="Z30" s="851"/>
      <c r="AA30" s="851"/>
      <c r="AB30" s="851"/>
      <c r="AC30" s="851"/>
      <c r="AD30" s="897"/>
      <c r="AE30" s="897"/>
      <c r="AF30" s="846">
        <f t="shared" si="1"/>
        <v>0</v>
      </c>
    </row>
    <row r="31" spans="1:32">
      <c r="A31" s="872">
        <v>24</v>
      </c>
      <c r="B31" s="898" t="s">
        <v>842</v>
      </c>
      <c r="C31" s="896" t="s">
        <v>511</v>
      </c>
      <c r="D31" s="897"/>
      <c r="E31" s="897"/>
      <c r="F31" s="897"/>
      <c r="G31" s="897"/>
      <c r="H31" s="897"/>
      <c r="I31" s="897"/>
      <c r="J31" s="897">
        <v>116</v>
      </c>
      <c r="K31" s="897"/>
      <c r="L31" s="897"/>
      <c r="M31" s="897"/>
      <c r="N31" s="897"/>
      <c r="O31" s="897"/>
      <c r="P31" s="897"/>
      <c r="Q31" s="897"/>
      <c r="R31" s="897"/>
      <c r="S31" s="897"/>
      <c r="T31" s="875">
        <f t="shared" si="0"/>
        <v>116</v>
      </c>
      <c r="U31" s="882"/>
      <c r="V31" s="851"/>
      <c r="W31" s="851"/>
      <c r="X31" s="851"/>
      <c r="Y31" s="851"/>
      <c r="Z31" s="851"/>
      <c r="AA31" s="851"/>
      <c r="AB31" s="851"/>
      <c r="AC31" s="851"/>
      <c r="AD31" s="897"/>
      <c r="AE31" s="897"/>
      <c r="AF31" s="846">
        <f t="shared" si="1"/>
        <v>0</v>
      </c>
    </row>
    <row r="32" spans="1:32">
      <c r="A32" s="872">
        <v>25</v>
      </c>
      <c r="B32" s="847" t="s">
        <v>785</v>
      </c>
      <c r="C32" s="847">
        <v>900070</v>
      </c>
      <c r="D32" s="897"/>
      <c r="E32" s="897"/>
      <c r="F32" s="897"/>
      <c r="G32" s="897"/>
      <c r="H32" s="897"/>
      <c r="I32" s="897"/>
      <c r="J32" s="897"/>
      <c r="K32" s="897"/>
      <c r="L32" s="897"/>
      <c r="M32" s="897"/>
      <c r="N32" s="897"/>
      <c r="O32" s="897"/>
      <c r="P32" s="897">
        <v>-116</v>
      </c>
      <c r="Q32" s="897"/>
      <c r="R32" s="897"/>
      <c r="S32" s="897"/>
      <c r="T32" s="875">
        <f t="shared" si="0"/>
        <v>-116</v>
      </c>
      <c r="U32" s="882"/>
      <c r="V32" s="851"/>
      <c r="W32" s="851"/>
      <c r="X32" s="851"/>
      <c r="Y32" s="851"/>
      <c r="Z32" s="851"/>
      <c r="AA32" s="851"/>
      <c r="AB32" s="851"/>
      <c r="AC32" s="851"/>
      <c r="AD32" s="897"/>
      <c r="AE32" s="897"/>
      <c r="AF32" s="846">
        <f t="shared" si="1"/>
        <v>0</v>
      </c>
    </row>
    <row r="33" spans="1:32">
      <c r="A33" s="872">
        <v>26</v>
      </c>
      <c r="B33" s="898" t="s">
        <v>841</v>
      </c>
      <c r="C33" s="899" t="s">
        <v>786</v>
      </c>
      <c r="D33" s="897"/>
      <c r="E33" s="897"/>
      <c r="F33" s="897"/>
      <c r="G33" s="897"/>
      <c r="H33" s="897"/>
      <c r="I33" s="897"/>
      <c r="J33" s="897"/>
      <c r="K33" s="897"/>
      <c r="L33" s="897"/>
      <c r="M33" s="897"/>
      <c r="N33" s="897">
        <v>635</v>
      </c>
      <c r="O33" s="897"/>
      <c r="P33" s="897"/>
      <c r="Q33" s="897"/>
      <c r="R33" s="897"/>
      <c r="S33" s="897"/>
      <c r="T33" s="875">
        <f t="shared" si="0"/>
        <v>635</v>
      </c>
      <c r="U33" s="882"/>
      <c r="V33" s="851"/>
      <c r="W33" s="851"/>
      <c r="X33" s="851"/>
      <c r="Y33" s="851"/>
      <c r="Z33" s="851"/>
      <c r="AA33" s="851"/>
      <c r="AB33" s="851"/>
      <c r="AC33" s="851"/>
      <c r="AD33" s="897"/>
      <c r="AE33" s="897"/>
      <c r="AF33" s="846">
        <f t="shared" si="1"/>
        <v>0</v>
      </c>
    </row>
    <row r="34" spans="1:32">
      <c r="A34" s="872">
        <v>27</v>
      </c>
      <c r="B34" s="880" t="s">
        <v>785</v>
      </c>
      <c r="C34" s="879" t="s">
        <v>775</v>
      </c>
      <c r="D34" s="897"/>
      <c r="E34" s="897"/>
      <c r="F34" s="897"/>
      <c r="G34" s="897"/>
      <c r="H34" s="897"/>
      <c r="I34" s="897"/>
      <c r="J34" s="897"/>
      <c r="K34" s="897"/>
      <c r="L34" s="897"/>
      <c r="M34" s="897"/>
      <c r="N34" s="897"/>
      <c r="O34" s="897"/>
      <c r="P34" s="897">
        <v>-635</v>
      </c>
      <c r="Q34" s="897"/>
      <c r="R34" s="897"/>
      <c r="S34" s="897"/>
      <c r="T34" s="875">
        <f t="shared" si="0"/>
        <v>-635</v>
      </c>
      <c r="U34" s="882"/>
      <c r="V34" s="851"/>
      <c r="W34" s="851"/>
      <c r="X34" s="851"/>
      <c r="Y34" s="851"/>
      <c r="Z34" s="851"/>
      <c r="AA34" s="851"/>
      <c r="AB34" s="851"/>
      <c r="AC34" s="851"/>
      <c r="AD34" s="897"/>
      <c r="AE34" s="897"/>
      <c r="AF34" s="846">
        <f t="shared" si="1"/>
        <v>0</v>
      </c>
    </row>
    <row r="35" spans="1:32">
      <c r="A35" s="872">
        <v>28</v>
      </c>
      <c r="B35" s="898" t="s">
        <v>840</v>
      </c>
      <c r="C35" s="899" t="s">
        <v>521</v>
      </c>
      <c r="D35" s="897"/>
      <c r="E35" s="897"/>
      <c r="F35" s="897"/>
      <c r="G35" s="897"/>
      <c r="H35" s="897"/>
      <c r="I35" s="897">
        <v>300</v>
      </c>
      <c r="J35" s="897"/>
      <c r="K35" s="897"/>
      <c r="L35" s="897"/>
      <c r="M35" s="897"/>
      <c r="N35" s="897"/>
      <c r="O35" s="897"/>
      <c r="P35" s="897"/>
      <c r="Q35" s="897"/>
      <c r="R35" s="897"/>
      <c r="S35" s="897"/>
      <c r="T35" s="875">
        <f t="shared" si="0"/>
        <v>300</v>
      </c>
      <c r="U35" s="882"/>
      <c r="V35" s="851"/>
      <c r="W35" s="851"/>
      <c r="X35" s="851"/>
      <c r="Y35" s="851"/>
      <c r="Z35" s="851"/>
      <c r="AA35" s="851"/>
      <c r="AB35" s="851"/>
      <c r="AC35" s="851"/>
      <c r="AD35" s="897"/>
      <c r="AE35" s="897"/>
      <c r="AF35" s="846">
        <f t="shared" si="1"/>
        <v>0</v>
      </c>
    </row>
    <row r="36" spans="1:32">
      <c r="A36" s="872">
        <v>29</v>
      </c>
      <c r="B36" s="880" t="s">
        <v>785</v>
      </c>
      <c r="C36" s="879" t="s">
        <v>775</v>
      </c>
      <c r="D36" s="897"/>
      <c r="E36" s="897"/>
      <c r="F36" s="897"/>
      <c r="G36" s="897"/>
      <c r="H36" s="897"/>
      <c r="I36" s="897"/>
      <c r="J36" s="897"/>
      <c r="K36" s="897"/>
      <c r="L36" s="897"/>
      <c r="M36" s="897"/>
      <c r="N36" s="897"/>
      <c r="O36" s="897"/>
      <c r="P36" s="897">
        <v>-300</v>
      </c>
      <c r="Q36" s="897"/>
      <c r="R36" s="897"/>
      <c r="S36" s="897"/>
      <c r="T36" s="875">
        <f t="shared" si="0"/>
        <v>-300</v>
      </c>
      <c r="U36" s="882"/>
      <c r="V36" s="851"/>
      <c r="W36" s="851"/>
      <c r="X36" s="851"/>
      <c r="Y36" s="851"/>
      <c r="Z36" s="851"/>
      <c r="AA36" s="851"/>
      <c r="AB36" s="851"/>
      <c r="AC36" s="851"/>
      <c r="AD36" s="897"/>
      <c r="AE36" s="897"/>
      <c r="AF36" s="846">
        <f t="shared" si="1"/>
        <v>0</v>
      </c>
    </row>
    <row r="37" spans="1:32" ht="25.5">
      <c r="A37" s="872">
        <v>30</v>
      </c>
      <c r="B37" s="893" t="s">
        <v>839</v>
      </c>
      <c r="C37" s="896" t="s">
        <v>510</v>
      </c>
      <c r="D37" s="897">
        <v>246</v>
      </c>
      <c r="E37" s="897">
        <v>192</v>
      </c>
      <c r="F37" s="897"/>
      <c r="G37" s="897"/>
      <c r="H37" s="897"/>
      <c r="I37" s="897"/>
      <c r="J37" s="897"/>
      <c r="K37" s="897"/>
      <c r="L37" s="897"/>
      <c r="M37" s="897"/>
      <c r="N37" s="897"/>
      <c r="O37" s="897"/>
      <c r="P37" s="897"/>
      <c r="Q37" s="897"/>
      <c r="R37" s="897"/>
      <c r="S37" s="897"/>
      <c r="T37" s="875">
        <f t="shared" si="0"/>
        <v>438</v>
      </c>
      <c r="U37" s="882"/>
      <c r="V37" s="851"/>
      <c r="W37" s="851"/>
      <c r="X37" s="851"/>
      <c r="Y37" s="851"/>
      <c r="Z37" s="851"/>
      <c r="AA37" s="851"/>
      <c r="AB37" s="851"/>
      <c r="AC37" s="851"/>
      <c r="AD37" s="897"/>
      <c r="AE37" s="897"/>
      <c r="AF37" s="846">
        <f t="shared" si="1"/>
        <v>0</v>
      </c>
    </row>
    <row r="38" spans="1:32">
      <c r="A38" s="872">
        <v>31</v>
      </c>
      <c r="B38" s="880" t="s">
        <v>785</v>
      </c>
      <c r="C38" s="879" t="s">
        <v>775</v>
      </c>
      <c r="D38" s="897"/>
      <c r="E38" s="897"/>
      <c r="F38" s="897"/>
      <c r="G38" s="897"/>
      <c r="H38" s="897"/>
      <c r="I38" s="897"/>
      <c r="J38" s="897"/>
      <c r="K38" s="897"/>
      <c r="L38" s="897"/>
      <c r="M38" s="897"/>
      <c r="N38" s="897"/>
      <c r="O38" s="897"/>
      <c r="P38" s="897">
        <v>-438</v>
      </c>
      <c r="Q38" s="897"/>
      <c r="R38" s="897"/>
      <c r="S38" s="897"/>
      <c r="T38" s="875">
        <f t="shared" si="0"/>
        <v>-438</v>
      </c>
      <c r="U38" s="882"/>
      <c r="V38" s="851"/>
      <c r="W38" s="851"/>
      <c r="X38" s="851"/>
      <c r="Y38" s="851"/>
      <c r="Z38" s="851"/>
      <c r="AA38" s="851"/>
      <c r="AB38" s="851"/>
      <c r="AC38" s="851"/>
      <c r="AD38" s="897"/>
      <c r="AE38" s="897"/>
      <c r="AF38" s="846">
        <f t="shared" si="1"/>
        <v>0</v>
      </c>
    </row>
    <row r="39" spans="1:32" ht="25.5">
      <c r="A39" s="872">
        <v>32</v>
      </c>
      <c r="B39" s="893" t="s">
        <v>838</v>
      </c>
      <c r="C39" s="896" t="s">
        <v>782</v>
      </c>
      <c r="D39" s="897"/>
      <c r="E39" s="897"/>
      <c r="F39" s="897"/>
      <c r="G39" s="897"/>
      <c r="H39" s="897"/>
      <c r="I39" s="897"/>
      <c r="J39" s="897"/>
      <c r="K39" s="897"/>
      <c r="L39" s="897"/>
      <c r="M39" s="897">
        <v>16953</v>
      </c>
      <c r="N39" s="897"/>
      <c r="O39" s="897"/>
      <c r="P39" s="897"/>
      <c r="Q39" s="897"/>
      <c r="R39" s="897"/>
      <c r="S39" s="897"/>
      <c r="T39" s="875">
        <f t="shared" si="0"/>
        <v>16953</v>
      </c>
      <c r="U39" s="882"/>
      <c r="V39" s="851"/>
      <c r="W39" s="851"/>
      <c r="X39" s="851"/>
      <c r="Y39" s="851"/>
      <c r="Z39" s="851"/>
      <c r="AA39" s="851"/>
      <c r="AB39" s="851"/>
      <c r="AC39" s="851"/>
      <c r="AD39" s="897"/>
      <c r="AE39" s="897"/>
      <c r="AF39" s="846">
        <f t="shared" si="1"/>
        <v>0</v>
      </c>
    </row>
    <row r="40" spans="1:32">
      <c r="A40" s="872">
        <v>33</v>
      </c>
      <c r="B40" s="880" t="s">
        <v>837</v>
      </c>
      <c r="C40" s="879" t="s">
        <v>775</v>
      </c>
      <c r="D40" s="897"/>
      <c r="E40" s="897"/>
      <c r="F40" s="897"/>
      <c r="G40" s="897"/>
      <c r="H40" s="897"/>
      <c r="I40" s="897"/>
      <c r="J40" s="897"/>
      <c r="K40" s="897"/>
      <c r="L40" s="897"/>
      <c r="M40" s="897"/>
      <c r="N40" s="897"/>
      <c r="O40" s="897"/>
      <c r="P40" s="897"/>
      <c r="Q40" s="897">
        <v>-16953</v>
      </c>
      <c r="R40" s="897"/>
      <c r="S40" s="897"/>
      <c r="T40" s="875">
        <f t="shared" ref="T40:T72" si="2">SUM(D40:S40)</f>
        <v>-16953</v>
      </c>
      <c r="U40" s="882"/>
      <c r="V40" s="851"/>
      <c r="W40" s="851"/>
      <c r="X40" s="851"/>
      <c r="Y40" s="851"/>
      <c r="Z40" s="851"/>
      <c r="AA40" s="851"/>
      <c r="AB40" s="851"/>
      <c r="AC40" s="851"/>
      <c r="AD40" s="897"/>
      <c r="AE40" s="897"/>
      <c r="AF40" s="846">
        <f t="shared" si="1"/>
        <v>0</v>
      </c>
    </row>
    <row r="41" spans="1:32">
      <c r="A41" s="872">
        <v>34</v>
      </c>
      <c r="B41" s="893" t="s">
        <v>836</v>
      </c>
      <c r="C41" s="896" t="s">
        <v>510</v>
      </c>
      <c r="D41" s="897"/>
      <c r="E41" s="897"/>
      <c r="F41" s="897"/>
      <c r="G41" s="897"/>
      <c r="H41" s="897"/>
      <c r="I41" s="882">
        <v>200</v>
      </c>
      <c r="J41" s="897"/>
      <c r="K41" s="897"/>
      <c r="L41" s="897"/>
      <c r="M41" s="897"/>
      <c r="N41" s="897"/>
      <c r="O41" s="897"/>
      <c r="P41" s="897"/>
      <c r="Q41" s="897"/>
      <c r="R41" s="897"/>
      <c r="S41" s="897"/>
      <c r="T41" s="875">
        <f t="shared" si="2"/>
        <v>200</v>
      </c>
      <c r="U41" s="882"/>
      <c r="V41" s="851"/>
      <c r="W41" s="851"/>
      <c r="X41" s="851"/>
      <c r="Y41" s="851"/>
      <c r="Z41" s="851"/>
      <c r="AA41" s="851"/>
      <c r="AB41" s="851"/>
      <c r="AC41" s="851"/>
      <c r="AD41" s="897"/>
      <c r="AE41" s="897"/>
      <c r="AF41" s="846">
        <f t="shared" si="1"/>
        <v>0</v>
      </c>
    </row>
    <row r="42" spans="1:32">
      <c r="A42" s="872">
        <v>35</v>
      </c>
      <c r="B42" s="880" t="s">
        <v>835</v>
      </c>
      <c r="C42" s="896" t="s">
        <v>511</v>
      </c>
      <c r="D42" s="897"/>
      <c r="E42" s="897"/>
      <c r="F42" s="897">
        <v>102</v>
      </c>
      <c r="G42" s="897"/>
      <c r="H42" s="897"/>
      <c r="I42" s="897"/>
      <c r="J42" s="897"/>
      <c r="K42" s="897"/>
      <c r="L42" s="897"/>
      <c r="M42" s="897"/>
      <c r="N42" s="897"/>
      <c r="O42" s="897"/>
      <c r="P42" s="897"/>
      <c r="Q42" s="897"/>
      <c r="R42" s="897"/>
      <c r="S42" s="897"/>
      <c r="T42" s="875">
        <f t="shared" si="2"/>
        <v>102</v>
      </c>
      <c r="U42" s="882"/>
      <c r="V42" s="851"/>
      <c r="W42" s="851"/>
      <c r="X42" s="851"/>
      <c r="Y42" s="851"/>
      <c r="Z42" s="851"/>
      <c r="AA42" s="851"/>
      <c r="AB42" s="851"/>
      <c r="AC42" s="851"/>
      <c r="AD42" s="897"/>
      <c r="AE42" s="897"/>
      <c r="AF42" s="846">
        <f t="shared" si="1"/>
        <v>0</v>
      </c>
    </row>
    <row r="43" spans="1:32">
      <c r="A43" s="872">
        <v>36</v>
      </c>
      <c r="B43" s="880" t="s">
        <v>785</v>
      </c>
      <c r="C43" s="879" t="s">
        <v>775</v>
      </c>
      <c r="D43" s="897"/>
      <c r="E43" s="897"/>
      <c r="F43" s="897"/>
      <c r="G43" s="897"/>
      <c r="H43" s="897"/>
      <c r="I43" s="897"/>
      <c r="J43" s="897"/>
      <c r="K43" s="897"/>
      <c r="L43" s="897"/>
      <c r="M43" s="897"/>
      <c r="N43" s="897"/>
      <c r="O43" s="897"/>
      <c r="P43" s="897">
        <v>-302</v>
      </c>
      <c r="Q43" s="897"/>
      <c r="R43" s="897"/>
      <c r="S43" s="897"/>
      <c r="T43" s="875">
        <f t="shared" si="2"/>
        <v>-302</v>
      </c>
      <c r="U43" s="882"/>
      <c r="V43" s="851"/>
      <c r="W43" s="851"/>
      <c r="X43" s="851"/>
      <c r="Y43" s="851"/>
      <c r="Z43" s="851"/>
      <c r="AA43" s="851"/>
      <c r="AB43" s="851"/>
      <c r="AC43" s="851"/>
      <c r="AD43" s="897"/>
      <c r="AE43" s="897"/>
      <c r="AF43" s="846">
        <f t="shared" ref="AF43:AF75" si="3">SUM(U43:AE43)</f>
        <v>0</v>
      </c>
    </row>
    <row r="44" spans="1:32">
      <c r="A44" s="872">
        <v>37</v>
      </c>
      <c r="B44" s="880" t="s">
        <v>834</v>
      </c>
      <c r="C44" s="896" t="s">
        <v>746</v>
      </c>
      <c r="D44" s="897"/>
      <c r="E44" s="897"/>
      <c r="F44" s="897"/>
      <c r="G44" s="897"/>
      <c r="H44" s="897"/>
      <c r="I44" s="897"/>
      <c r="J44" s="897"/>
      <c r="K44" s="897"/>
      <c r="L44" s="897"/>
      <c r="M44" s="897"/>
      <c r="N44" s="897"/>
      <c r="O44" s="897"/>
      <c r="P44" s="897"/>
      <c r="Q44" s="897"/>
      <c r="R44" s="897"/>
      <c r="S44" s="897"/>
      <c r="T44" s="875">
        <f t="shared" si="2"/>
        <v>0</v>
      </c>
      <c r="U44" s="882"/>
      <c r="V44" s="851"/>
      <c r="W44" s="851"/>
      <c r="X44" s="851"/>
      <c r="Y44" s="851"/>
      <c r="Z44" s="851"/>
      <c r="AA44" s="851"/>
      <c r="AB44" s="851"/>
      <c r="AC44" s="851">
        <v>6924</v>
      </c>
      <c r="AD44" s="897"/>
      <c r="AE44" s="897"/>
      <c r="AF44" s="846">
        <f t="shared" si="3"/>
        <v>6924</v>
      </c>
    </row>
    <row r="45" spans="1:32">
      <c r="A45" s="872">
        <v>38</v>
      </c>
      <c r="B45" s="880" t="s">
        <v>833</v>
      </c>
      <c r="C45" s="896" t="s">
        <v>746</v>
      </c>
      <c r="D45" s="897"/>
      <c r="E45" s="897"/>
      <c r="F45" s="897"/>
      <c r="G45" s="897"/>
      <c r="H45" s="897"/>
      <c r="I45" s="897"/>
      <c r="J45" s="897">
        <v>6350</v>
      </c>
      <c r="K45" s="897"/>
      <c r="L45" s="897"/>
      <c r="M45" s="897"/>
      <c r="N45" s="897"/>
      <c r="O45" s="897"/>
      <c r="P45" s="897"/>
      <c r="Q45" s="897"/>
      <c r="R45" s="897"/>
      <c r="S45" s="897"/>
      <c r="T45" s="875">
        <f t="shared" si="2"/>
        <v>6350</v>
      </c>
      <c r="U45" s="882"/>
      <c r="V45" s="851"/>
      <c r="W45" s="851"/>
      <c r="X45" s="851"/>
      <c r="Y45" s="851"/>
      <c r="Z45" s="851"/>
      <c r="AA45" s="851"/>
      <c r="AB45" s="851"/>
      <c r="AC45" s="851"/>
      <c r="AD45" s="897"/>
      <c r="AE45" s="897"/>
      <c r="AF45" s="846">
        <f t="shared" si="3"/>
        <v>0</v>
      </c>
    </row>
    <row r="46" spans="1:32">
      <c r="A46" s="872">
        <v>39</v>
      </c>
      <c r="B46" s="830" t="s">
        <v>776</v>
      </c>
      <c r="C46" s="830">
        <v>900070</v>
      </c>
      <c r="D46" s="897"/>
      <c r="E46" s="897"/>
      <c r="F46" s="897"/>
      <c r="G46" s="897"/>
      <c r="H46" s="897"/>
      <c r="I46" s="897"/>
      <c r="J46" s="897"/>
      <c r="K46" s="897"/>
      <c r="L46" s="897"/>
      <c r="M46" s="897"/>
      <c r="N46" s="897"/>
      <c r="O46" s="897"/>
      <c r="P46" s="897">
        <v>574</v>
      </c>
      <c r="Q46" s="897"/>
      <c r="R46" s="897"/>
      <c r="S46" s="897"/>
      <c r="T46" s="875">
        <f t="shared" si="2"/>
        <v>574</v>
      </c>
      <c r="U46" s="882"/>
      <c r="V46" s="851"/>
      <c r="W46" s="851"/>
      <c r="X46" s="851"/>
      <c r="Y46" s="851"/>
      <c r="Z46" s="851"/>
      <c r="AA46" s="851"/>
      <c r="AB46" s="851"/>
      <c r="AC46" s="851"/>
      <c r="AD46" s="897"/>
      <c r="AE46" s="897"/>
      <c r="AF46" s="846">
        <f t="shared" si="3"/>
        <v>0</v>
      </c>
    </row>
    <row r="47" spans="1:32">
      <c r="A47" s="872">
        <v>40</v>
      </c>
      <c r="B47" s="893" t="s">
        <v>832</v>
      </c>
      <c r="C47" s="896" t="s">
        <v>740</v>
      </c>
      <c r="D47" s="897"/>
      <c r="E47" s="897"/>
      <c r="F47" s="882">
        <v>258</v>
      </c>
      <c r="G47" s="897"/>
      <c r="H47" s="897"/>
      <c r="I47" s="897"/>
      <c r="J47" s="897"/>
      <c r="K47" s="897"/>
      <c r="L47" s="897"/>
      <c r="M47" s="897"/>
      <c r="N47" s="897"/>
      <c r="O47" s="897"/>
      <c r="P47" s="897"/>
      <c r="Q47" s="897"/>
      <c r="R47" s="897"/>
      <c r="S47" s="897"/>
      <c r="T47" s="875">
        <f t="shared" si="2"/>
        <v>258</v>
      </c>
      <c r="U47" s="882"/>
      <c r="V47" s="851"/>
      <c r="W47" s="851"/>
      <c r="X47" s="851"/>
      <c r="Y47" s="851"/>
      <c r="Z47" s="851"/>
      <c r="AA47" s="851"/>
      <c r="AB47" s="851"/>
      <c r="AC47" s="851"/>
      <c r="AD47" s="897"/>
      <c r="AE47" s="897"/>
      <c r="AF47" s="846">
        <f t="shared" si="3"/>
        <v>0</v>
      </c>
    </row>
    <row r="48" spans="1:32">
      <c r="A48" s="872">
        <v>41</v>
      </c>
      <c r="B48" s="880" t="s">
        <v>831</v>
      </c>
      <c r="C48" s="896" t="s">
        <v>746</v>
      </c>
      <c r="D48" s="897"/>
      <c r="E48" s="897"/>
      <c r="F48" s="897">
        <v>113</v>
      </c>
      <c r="G48" s="897"/>
      <c r="H48" s="897"/>
      <c r="I48" s="897"/>
      <c r="J48" s="897"/>
      <c r="K48" s="897"/>
      <c r="L48" s="897"/>
      <c r="M48" s="897"/>
      <c r="N48" s="897"/>
      <c r="O48" s="897"/>
      <c r="P48" s="897"/>
      <c r="Q48" s="897"/>
      <c r="R48" s="897"/>
      <c r="S48" s="897"/>
      <c r="T48" s="875">
        <f t="shared" si="2"/>
        <v>113</v>
      </c>
      <c r="U48" s="882"/>
      <c r="V48" s="851"/>
      <c r="W48" s="851"/>
      <c r="X48" s="851"/>
      <c r="Y48" s="851"/>
      <c r="Z48" s="851"/>
      <c r="AA48" s="851"/>
      <c r="AB48" s="851"/>
      <c r="AC48" s="851"/>
      <c r="AD48" s="897"/>
      <c r="AE48" s="897"/>
      <c r="AF48" s="846">
        <f t="shared" si="3"/>
        <v>0</v>
      </c>
    </row>
    <row r="49" spans="1:32" ht="13.5" customHeight="1">
      <c r="A49" s="872">
        <v>42</v>
      </c>
      <c r="B49" s="880" t="s">
        <v>785</v>
      </c>
      <c r="C49" s="879" t="s">
        <v>775</v>
      </c>
      <c r="D49" s="897"/>
      <c r="E49" s="897"/>
      <c r="F49" s="897"/>
      <c r="G49" s="897"/>
      <c r="H49" s="897"/>
      <c r="I49" s="897"/>
      <c r="J49" s="897"/>
      <c r="K49" s="897"/>
      <c r="L49" s="897"/>
      <c r="M49" s="897"/>
      <c r="N49" s="897"/>
      <c r="O49" s="897"/>
      <c r="P49" s="897">
        <v>-371</v>
      </c>
      <c r="Q49" s="897"/>
      <c r="R49" s="897"/>
      <c r="S49" s="897"/>
      <c r="T49" s="875">
        <f t="shared" si="2"/>
        <v>-371</v>
      </c>
      <c r="U49" s="882"/>
      <c r="V49" s="851"/>
      <c r="W49" s="851"/>
      <c r="X49" s="851"/>
      <c r="Y49" s="851"/>
      <c r="Z49" s="851"/>
      <c r="AA49" s="851"/>
      <c r="AB49" s="851"/>
      <c r="AC49" s="851"/>
      <c r="AD49" s="897"/>
      <c r="AE49" s="897"/>
      <c r="AF49" s="846">
        <f t="shared" si="3"/>
        <v>0</v>
      </c>
    </row>
    <row r="50" spans="1:32" ht="12" customHeight="1">
      <c r="A50" s="872">
        <v>43</v>
      </c>
      <c r="B50" s="880" t="s">
        <v>830</v>
      </c>
      <c r="C50" s="896" t="s">
        <v>777</v>
      </c>
      <c r="D50" s="897"/>
      <c r="E50" s="897"/>
      <c r="F50" s="897"/>
      <c r="G50" s="897"/>
      <c r="H50" s="897"/>
      <c r="I50" s="897"/>
      <c r="J50" s="897"/>
      <c r="K50" s="897"/>
      <c r="L50" s="897"/>
      <c r="M50" s="897"/>
      <c r="N50" s="897"/>
      <c r="O50" s="897"/>
      <c r="P50" s="897"/>
      <c r="Q50" s="897"/>
      <c r="R50" s="897"/>
      <c r="S50" s="897"/>
      <c r="T50" s="875">
        <f t="shared" si="2"/>
        <v>0</v>
      </c>
      <c r="U50" s="882"/>
      <c r="V50" s="851"/>
      <c r="W50" s="851"/>
      <c r="X50" s="851"/>
      <c r="Y50" s="851"/>
      <c r="Z50" s="851"/>
      <c r="AA50" s="851"/>
      <c r="AB50" s="851"/>
      <c r="AC50" s="851"/>
      <c r="AD50" s="897"/>
      <c r="AE50" s="897"/>
      <c r="AF50" s="846">
        <f t="shared" si="3"/>
        <v>0</v>
      </c>
    </row>
    <row r="51" spans="1:32">
      <c r="A51" s="872">
        <v>44</v>
      </c>
      <c r="B51" s="880" t="s">
        <v>829</v>
      </c>
      <c r="C51" s="896" t="s">
        <v>510</v>
      </c>
      <c r="D51" s="897">
        <v>2404</v>
      </c>
      <c r="E51" s="897"/>
      <c r="F51" s="897"/>
      <c r="G51" s="897"/>
      <c r="H51" s="897"/>
      <c r="I51" s="897"/>
      <c r="J51" s="882"/>
      <c r="K51" s="897"/>
      <c r="L51" s="897"/>
      <c r="M51" s="897"/>
      <c r="N51" s="897"/>
      <c r="O51" s="897"/>
      <c r="P51" s="897"/>
      <c r="Q51" s="897"/>
      <c r="R51" s="897"/>
      <c r="S51" s="897"/>
      <c r="T51" s="875">
        <f t="shared" si="2"/>
        <v>2404</v>
      </c>
      <c r="U51" s="882"/>
      <c r="V51" s="851"/>
      <c r="W51" s="851"/>
      <c r="X51" s="851"/>
      <c r="Y51" s="851"/>
      <c r="Z51" s="851"/>
      <c r="AA51" s="851"/>
      <c r="AB51" s="851"/>
      <c r="AC51" s="851"/>
      <c r="AD51" s="897"/>
      <c r="AE51" s="897"/>
      <c r="AF51" s="846">
        <f t="shared" si="3"/>
        <v>0</v>
      </c>
    </row>
    <row r="52" spans="1:32">
      <c r="A52" s="872">
        <v>45</v>
      </c>
      <c r="B52" s="880" t="s">
        <v>785</v>
      </c>
      <c r="C52" s="879" t="s">
        <v>775</v>
      </c>
      <c r="D52" s="897"/>
      <c r="E52" s="897"/>
      <c r="F52" s="897"/>
      <c r="G52" s="897"/>
      <c r="H52" s="897"/>
      <c r="I52" s="897"/>
      <c r="J52" s="897"/>
      <c r="K52" s="897"/>
      <c r="L52" s="897"/>
      <c r="M52" s="897"/>
      <c r="N52" s="897"/>
      <c r="O52" s="897"/>
      <c r="P52" s="882">
        <v>-2404</v>
      </c>
      <c r="Q52" s="897"/>
      <c r="R52" s="897"/>
      <c r="S52" s="897"/>
      <c r="T52" s="875">
        <f t="shared" si="2"/>
        <v>-2404</v>
      </c>
      <c r="U52" s="882"/>
      <c r="V52" s="851"/>
      <c r="W52" s="851"/>
      <c r="X52" s="851"/>
      <c r="Y52" s="851"/>
      <c r="Z52" s="851"/>
      <c r="AA52" s="851"/>
      <c r="AB52" s="851"/>
      <c r="AC52" s="851"/>
      <c r="AD52" s="897"/>
      <c r="AE52" s="897"/>
      <c r="AF52" s="846">
        <f t="shared" si="3"/>
        <v>0</v>
      </c>
    </row>
    <row r="53" spans="1:32">
      <c r="A53" s="872">
        <v>46</v>
      </c>
      <c r="B53" s="893" t="s">
        <v>1025</v>
      </c>
      <c r="C53" s="896" t="s">
        <v>510</v>
      </c>
      <c r="D53" s="897">
        <v>243</v>
      </c>
      <c r="E53" s="897">
        <v>124</v>
      </c>
      <c r="F53" s="897">
        <v>141</v>
      </c>
      <c r="G53" s="897"/>
      <c r="H53" s="897"/>
      <c r="I53" s="897"/>
      <c r="J53" s="897"/>
      <c r="K53" s="897"/>
      <c r="L53" s="897"/>
      <c r="M53" s="897"/>
      <c r="N53" s="897"/>
      <c r="O53" s="897"/>
      <c r="P53" s="897"/>
      <c r="Q53" s="897"/>
      <c r="R53" s="897"/>
      <c r="S53" s="897"/>
      <c r="T53" s="875">
        <f t="shared" si="2"/>
        <v>508</v>
      </c>
      <c r="U53" s="882"/>
      <c r="V53" s="851"/>
      <c r="W53" s="851"/>
      <c r="X53" s="851"/>
      <c r="Y53" s="851"/>
      <c r="Z53" s="851"/>
      <c r="AA53" s="851"/>
      <c r="AB53" s="851"/>
      <c r="AC53" s="851"/>
      <c r="AD53" s="897"/>
      <c r="AE53" s="897"/>
      <c r="AF53" s="846">
        <f t="shared" si="3"/>
        <v>0</v>
      </c>
    </row>
    <row r="54" spans="1:32">
      <c r="A54" s="872">
        <v>47</v>
      </c>
      <c r="B54" s="880" t="s">
        <v>785</v>
      </c>
      <c r="C54" s="879" t="s">
        <v>775</v>
      </c>
      <c r="D54" s="897"/>
      <c r="E54" s="897"/>
      <c r="F54" s="897"/>
      <c r="G54" s="897"/>
      <c r="H54" s="897"/>
      <c r="I54" s="897"/>
      <c r="J54" s="897"/>
      <c r="K54" s="897"/>
      <c r="L54" s="897"/>
      <c r="M54" s="897"/>
      <c r="N54" s="897"/>
      <c r="O54" s="897"/>
      <c r="P54" s="897">
        <v>-508</v>
      </c>
      <c r="Q54" s="897"/>
      <c r="R54" s="897"/>
      <c r="S54" s="897"/>
      <c r="T54" s="875">
        <f t="shared" si="2"/>
        <v>-508</v>
      </c>
      <c r="U54" s="882"/>
      <c r="V54" s="851"/>
      <c r="W54" s="851"/>
      <c r="X54" s="851"/>
      <c r="Y54" s="851"/>
      <c r="Z54" s="851"/>
      <c r="AA54" s="851"/>
      <c r="AB54" s="851"/>
      <c r="AC54" s="851"/>
      <c r="AD54" s="897"/>
      <c r="AE54" s="897"/>
      <c r="AF54" s="846">
        <f t="shared" si="3"/>
        <v>0</v>
      </c>
    </row>
    <row r="55" spans="1:32">
      <c r="A55" s="872">
        <v>48</v>
      </c>
      <c r="B55" s="893" t="s">
        <v>1018</v>
      </c>
      <c r="C55" s="873" t="s">
        <v>523</v>
      </c>
      <c r="D55" s="897"/>
      <c r="E55" s="897"/>
      <c r="F55" s="897"/>
      <c r="G55" s="897"/>
      <c r="H55" s="897"/>
      <c r="I55" s="897">
        <v>3000</v>
      </c>
      <c r="J55" s="897"/>
      <c r="K55" s="897"/>
      <c r="L55" s="897"/>
      <c r="M55" s="897"/>
      <c r="N55" s="897"/>
      <c r="O55" s="897"/>
      <c r="P55" s="897"/>
      <c r="Q55" s="897"/>
      <c r="R55" s="897"/>
      <c r="S55" s="897"/>
      <c r="T55" s="875">
        <f t="shared" si="2"/>
        <v>3000</v>
      </c>
      <c r="U55" s="882"/>
      <c r="V55" s="851"/>
      <c r="W55" s="851"/>
      <c r="X55" s="851"/>
      <c r="Y55" s="851"/>
      <c r="Z55" s="851"/>
      <c r="AA55" s="851"/>
      <c r="AB55" s="851"/>
      <c r="AC55" s="851"/>
      <c r="AD55" s="897"/>
      <c r="AE55" s="897"/>
      <c r="AF55" s="846">
        <f t="shared" si="3"/>
        <v>0</v>
      </c>
    </row>
    <row r="56" spans="1:32">
      <c r="A56" s="872">
        <v>49</v>
      </c>
      <c r="B56" s="893" t="s">
        <v>1019</v>
      </c>
      <c r="C56" s="873" t="s">
        <v>521</v>
      </c>
      <c r="D56" s="897"/>
      <c r="E56" s="897"/>
      <c r="F56" s="897"/>
      <c r="G56" s="897"/>
      <c r="H56" s="897"/>
      <c r="I56" s="897">
        <v>2000</v>
      </c>
      <c r="J56" s="897"/>
      <c r="K56" s="897"/>
      <c r="L56" s="897"/>
      <c r="M56" s="897"/>
      <c r="N56" s="897"/>
      <c r="O56" s="897"/>
      <c r="P56" s="897"/>
      <c r="Q56" s="897"/>
      <c r="R56" s="897"/>
      <c r="S56" s="897"/>
      <c r="T56" s="875">
        <f t="shared" si="2"/>
        <v>2000</v>
      </c>
      <c r="U56" s="882"/>
      <c r="V56" s="851"/>
      <c r="W56" s="851"/>
      <c r="X56" s="851"/>
      <c r="Y56" s="851"/>
      <c r="Z56" s="851"/>
      <c r="AA56" s="851"/>
      <c r="AB56" s="851"/>
      <c r="AC56" s="851"/>
      <c r="AD56" s="897"/>
      <c r="AE56" s="897"/>
      <c r="AF56" s="846">
        <f t="shared" si="3"/>
        <v>0</v>
      </c>
    </row>
    <row r="57" spans="1:32" ht="25.5">
      <c r="A57" s="872">
        <v>50</v>
      </c>
      <c r="B57" s="893" t="s">
        <v>828</v>
      </c>
      <c r="C57" s="873" t="s">
        <v>827</v>
      </c>
      <c r="D57" s="897"/>
      <c r="E57" s="897"/>
      <c r="F57" s="897"/>
      <c r="G57" s="897"/>
      <c r="H57" s="897"/>
      <c r="I57" s="897">
        <v>193</v>
      </c>
      <c r="J57" s="897"/>
      <c r="K57" s="897"/>
      <c r="L57" s="897"/>
      <c r="M57" s="897"/>
      <c r="N57" s="897"/>
      <c r="O57" s="897"/>
      <c r="P57" s="897"/>
      <c r="Q57" s="897"/>
      <c r="R57" s="897"/>
      <c r="S57" s="897"/>
      <c r="T57" s="875">
        <f t="shared" si="2"/>
        <v>193</v>
      </c>
      <c r="U57" s="882"/>
      <c r="V57" s="851"/>
      <c r="W57" s="851"/>
      <c r="X57" s="851"/>
      <c r="Y57" s="851"/>
      <c r="Z57" s="851"/>
      <c r="AA57" s="851"/>
      <c r="AB57" s="851"/>
      <c r="AC57" s="851"/>
      <c r="AD57" s="897"/>
      <c r="AE57" s="897"/>
      <c r="AF57" s="846">
        <f t="shared" si="3"/>
        <v>0</v>
      </c>
    </row>
    <row r="58" spans="1:32">
      <c r="A58" s="872">
        <v>51</v>
      </c>
      <c r="B58" s="893" t="s">
        <v>830</v>
      </c>
      <c r="C58" s="873"/>
      <c r="D58" s="897"/>
      <c r="E58" s="897"/>
      <c r="F58" s="897"/>
      <c r="G58" s="897"/>
      <c r="H58" s="897"/>
      <c r="I58" s="897"/>
      <c r="J58" s="897"/>
      <c r="K58" s="897"/>
      <c r="L58" s="897"/>
      <c r="M58" s="897"/>
      <c r="N58" s="897"/>
      <c r="O58" s="897"/>
      <c r="P58" s="897"/>
      <c r="Q58" s="897"/>
      <c r="R58" s="897"/>
      <c r="S58" s="897"/>
      <c r="T58" s="875">
        <f t="shared" si="2"/>
        <v>0</v>
      </c>
      <c r="U58" s="882"/>
      <c r="V58" s="851"/>
      <c r="W58" s="851"/>
      <c r="X58" s="851"/>
      <c r="Y58" s="851"/>
      <c r="Z58" s="851"/>
      <c r="AA58" s="851"/>
      <c r="AB58" s="851"/>
      <c r="AC58" s="851"/>
      <c r="AD58" s="897"/>
      <c r="AE58" s="897"/>
      <c r="AF58" s="846">
        <f t="shared" si="3"/>
        <v>0</v>
      </c>
    </row>
    <row r="59" spans="1:32">
      <c r="A59" s="872">
        <v>52</v>
      </c>
      <c r="B59" s="880" t="s">
        <v>785</v>
      </c>
      <c r="C59" s="879" t="s">
        <v>775</v>
      </c>
      <c r="D59" s="897"/>
      <c r="E59" s="897"/>
      <c r="F59" s="897"/>
      <c r="G59" s="897"/>
      <c r="H59" s="897"/>
      <c r="I59" s="897"/>
      <c r="J59" s="897"/>
      <c r="K59" s="897"/>
      <c r="L59" s="897"/>
      <c r="M59" s="897"/>
      <c r="N59" s="897"/>
      <c r="O59" s="897"/>
      <c r="P59" s="897">
        <f>-11745+6552</f>
        <v>-5193</v>
      </c>
      <c r="Q59" s="897"/>
      <c r="R59" s="897"/>
      <c r="S59" s="897"/>
      <c r="T59" s="875">
        <f t="shared" si="2"/>
        <v>-5193</v>
      </c>
      <c r="U59" s="882"/>
      <c r="V59" s="851"/>
      <c r="W59" s="851"/>
      <c r="X59" s="851"/>
      <c r="Y59" s="851"/>
      <c r="Z59" s="851"/>
      <c r="AA59" s="851"/>
      <c r="AB59" s="851"/>
      <c r="AC59" s="851"/>
      <c r="AD59" s="897"/>
      <c r="AE59" s="897"/>
      <c r="AF59" s="846">
        <f t="shared" si="3"/>
        <v>0</v>
      </c>
    </row>
    <row r="60" spans="1:32">
      <c r="A60" s="872">
        <v>53</v>
      </c>
      <c r="B60" s="880" t="s">
        <v>830</v>
      </c>
      <c r="C60" s="879"/>
      <c r="D60" s="897"/>
      <c r="E60" s="897"/>
      <c r="F60" s="897"/>
      <c r="G60" s="897"/>
      <c r="H60" s="897"/>
      <c r="I60" s="897"/>
      <c r="J60" s="897"/>
      <c r="K60" s="897"/>
      <c r="L60" s="897"/>
      <c r="M60" s="897"/>
      <c r="N60" s="897"/>
      <c r="O60" s="897"/>
      <c r="P60" s="897"/>
      <c r="Q60" s="897"/>
      <c r="R60" s="897"/>
      <c r="S60" s="897"/>
      <c r="T60" s="875">
        <f t="shared" si="2"/>
        <v>0</v>
      </c>
      <c r="U60" s="882"/>
      <c r="V60" s="851"/>
      <c r="W60" s="851"/>
      <c r="X60" s="851"/>
      <c r="Y60" s="851"/>
      <c r="Z60" s="851"/>
      <c r="AA60" s="851"/>
      <c r="AB60" s="851"/>
      <c r="AC60" s="851"/>
      <c r="AD60" s="897"/>
      <c r="AE60" s="897"/>
      <c r="AF60" s="846">
        <f t="shared" si="3"/>
        <v>0</v>
      </c>
    </row>
    <row r="61" spans="1:32">
      <c r="A61" s="872">
        <v>54</v>
      </c>
      <c r="B61" s="880" t="s">
        <v>830</v>
      </c>
      <c r="C61" s="879"/>
      <c r="D61" s="897"/>
      <c r="E61" s="897"/>
      <c r="F61" s="897"/>
      <c r="G61" s="897"/>
      <c r="H61" s="897"/>
      <c r="I61" s="897"/>
      <c r="J61" s="897"/>
      <c r="K61" s="897"/>
      <c r="L61" s="897"/>
      <c r="M61" s="897"/>
      <c r="N61" s="897"/>
      <c r="O61" s="897"/>
      <c r="P61" s="897"/>
      <c r="Q61" s="897"/>
      <c r="R61" s="897"/>
      <c r="S61" s="897"/>
      <c r="T61" s="875">
        <f t="shared" si="2"/>
        <v>0</v>
      </c>
      <c r="U61" s="882"/>
      <c r="V61" s="851"/>
      <c r="W61" s="851"/>
      <c r="X61" s="851"/>
      <c r="Y61" s="851"/>
      <c r="Z61" s="851"/>
      <c r="AA61" s="851"/>
      <c r="AB61" s="851"/>
      <c r="AC61" s="851"/>
      <c r="AD61" s="897"/>
      <c r="AE61" s="897"/>
      <c r="AF61" s="846">
        <f t="shared" si="3"/>
        <v>0</v>
      </c>
    </row>
    <row r="62" spans="1:32">
      <c r="A62" s="872">
        <v>55</v>
      </c>
      <c r="B62" s="880" t="s">
        <v>826</v>
      </c>
      <c r="C62" s="879" t="s">
        <v>782</v>
      </c>
      <c r="D62" s="897"/>
      <c r="E62" s="897"/>
      <c r="F62" s="897"/>
      <c r="G62" s="897"/>
      <c r="H62" s="897"/>
      <c r="I62" s="897"/>
      <c r="J62" s="897"/>
      <c r="K62" s="897"/>
      <c r="L62" s="897"/>
      <c r="M62" s="897"/>
      <c r="N62" s="897"/>
      <c r="O62" s="897"/>
      <c r="P62" s="897"/>
      <c r="Q62" s="897"/>
      <c r="R62" s="897"/>
      <c r="S62" s="897"/>
      <c r="T62" s="875">
        <f t="shared" si="2"/>
        <v>0</v>
      </c>
      <c r="U62" s="882"/>
      <c r="V62" s="851"/>
      <c r="W62" s="851">
        <v>150</v>
      </c>
      <c r="X62" s="851"/>
      <c r="Y62" s="851"/>
      <c r="Z62" s="851"/>
      <c r="AA62" s="851"/>
      <c r="AB62" s="851"/>
      <c r="AC62" s="851"/>
      <c r="AD62" s="897"/>
      <c r="AE62" s="897"/>
      <c r="AF62" s="846">
        <f t="shared" si="3"/>
        <v>150</v>
      </c>
    </row>
    <row r="63" spans="1:32">
      <c r="A63" s="872">
        <v>56</v>
      </c>
      <c r="B63" s="880" t="s">
        <v>825</v>
      </c>
      <c r="C63" s="879" t="s">
        <v>824</v>
      </c>
      <c r="D63" s="897"/>
      <c r="E63" s="897"/>
      <c r="F63" s="897"/>
      <c r="G63" s="897"/>
      <c r="H63" s="897"/>
      <c r="I63" s="897"/>
      <c r="J63" s="897"/>
      <c r="K63" s="897"/>
      <c r="L63" s="897"/>
      <c r="M63" s="897"/>
      <c r="N63" s="897"/>
      <c r="O63" s="897"/>
      <c r="P63" s="897"/>
      <c r="Q63" s="897"/>
      <c r="R63" s="897"/>
      <c r="S63" s="897"/>
      <c r="T63" s="875">
        <f t="shared" si="2"/>
        <v>0</v>
      </c>
      <c r="U63" s="882"/>
      <c r="V63" s="851"/>
      <c r="W63" s="851"/>
      <c r="X63" s="851">
        <v>-150</v>
      </c>
      <c r="Y63" s="851"/>
      <c r="Z63" s="851"/>
      <c r="AA63" s="851"/>
      <c r="AB63" s="851"/>
      <c r="AC63" s="851"/>
      <c r="AD63" s="897"/>
      <c r="AE63" s="897"/>
      <c r="AF63" s="846">
        <f t="shared" si="3"/>
        <v>-150</v>
      </c>
    </row>
    <row r="64" spans="1:32">
      <c r="A64" s="872">
        <v>57</v>
      </c>
      <c r="B64" s="880" t="s">
        <v>823</v>
      </c>
      <c r="C64" s="879" t="s">
        <v>782</v>
      </c>
      <c r="D64" s="897"/>
      <c r="E64" s="897"/>
      <c r="F64" s="897"/>
      <c r="G64" s="897"/>
      <c r="H64" s="897"/>
      <c r="I64" s="897"/>
      <c r="J64" s="897"/>
      <c r="K64" s="897"/>
      <c r="L64" s="897"/>
      <c r="M64" s="897"/>
      <c r="N64" s="897"/>
      <c r="O64" s="897"/>
      <c r="P64" s="897"/>
      <c r="Q64" s="897"/>
      <c r="R64" s="897"/>
      <c r="S64" s="897"/>
      <c r="T64" s="875">
        <f t="shared" si="2"/>
        <v>0</v>
      </c>
      <c r="U64" s="882"/>
      <c r="V64" s="851"/>
      <c r="W64" s="851">
        <v>454</v>
      </c>
      <c r="X64" s="851"/>
      <c r="Y64" s="851"/>
      <c r="Z64" s="851"/>
      <c r="AA64" s="851"/>
      <c r="AB64" s="851"/>
      <c r="AC64" s="851"/>
      <c r="AD64" s="897"/>
      <c r="AE64" s="897"/>
      <c r="AF64" s="846">
        <f t="shared" si="3"/>
        <v>454</v>
      </c>
    </row>
    <row r="65" spans="1:32">
      <c r="A65" s="872">
        <v>58</v>
      </c>
      <c r="B65" s="880" t="s">
        <v>822</v>
      </c>
      <c r="C65" s="879" t="s">
        <v>786</v>
      </c>
      <c r="D65" s="897"/>
      <c r="E65" s="897"/>
      <c r="F65" s="897"/>
      <c r="G65" s="897"/>
      <c r="H65" s="897"/>
      <c r="I65" s="897"/>
      <c r="J65" s="897"/>
      <c r="K65" s="897"/>
      <c r="L65" s="897"/>
      <c r="M65" s="897"/>
      <c r="N65" s="897">
        <v>454</v>
      </c>
      <c r="O65" s="897"/>
      <c r="P65" s="897"/>
      <c r="Q65" s="897"/>
      <c r="R65" s="897"/>
      <c r="S65" s="897"/>
      <c r="T65" s="875">
        <f t="shared" si="2"/>
        <v>454</v>
      </c>
      <c r="U65" s="882"/>
      <c r="V65" s="851"/>
      <c r="W65" s="851"/>
      <c r="X65" s="851"/>
      <c r="Y65" s="851"/>
      <c r="Z65" s="851"/>
      <c r="AA65" s="851"/>
      <c r="AB65" s="851"/>
      <c r="AC65" s="851"/>
      <c r="AD65" s="897"/>
      <c r="AE65" s="897"/>
      <c r="AF65" s="846">
        <f t="shared" si="3"/>
        <v>0</v>
      </c>
    </row>
    <row r="66" spans="1:32">
      <c r="A66" s="955">
        <v>59</v>
      </c>
      <c r="B66" s="956" t="s">
        <v>821</v>
      </c>
      <c r="C66" s="957" t="s">
        <v>786</v>
      </c>
      <c r="D66" s="958"/>
      <c r="E66" s="958"/>
      <c r="F66" s="958"/>
      <c r="G66" s="958"/>
      <c r="H66" s="958"/>
      <c r="I66" s="958"/>
      <c r="J66" s="958"/>
      <c r="K66" s="958"/>
      <c r="L66" s="958"/>
      <c r="M66" s="958"/>
      <c r="N66" s="958"/>
      <c r="O66" s="958"/>
      <c r="P66" s="958"/>
      <c r="Q66" s="958"/>
      <c r="R66" s="958"/>
      <c r="S66" s="958"/>
      <c r="T66" s="875">
        <f t="shared" si="2"/>
        <v>0</v>
      </c>
      <c r="U66" s="882"/>
      <c r="V66" s="851"/>
      <c r="W66" s="851"/>
      <c r="X66" s="851"/>
      <c r="Y66" s="851"/>
      <c r="Z66" s="851"/>
      <c r="AA66" s="851"/>
      <c r="AB66" s="851"/>
      <c r="AC66" s="851"/>
      <c r="AD66" s="897"/>
      <c r="AE66" s="897">
        <v>45018</v>
      </c>
      <c r="AF66" s="846">
        <f t="shared" si="3"/>
        <v>45018</v>
      </c>
    </row>
    <row r="67" spans="1:32" ht="13.5">
      <c r="A67" s="955"/>
      <c r="B67" s="962" t="s">
        <v>1020</v>
      </c>
      <c r="C67" s="957"/>
      <c r="D67" s="958"/>
      <c r="E67" s="958"/>
      <c r="F67" s="958"/>
      <c r="G67" s="958"/>
      <c r="H67" s="958"/>
      <c r="I67" s="958"/>
      <c r="J67" s="958"/>
      <c r="K67" s="958"/>
      <c r="L67" s="958"/>
      <c r="M67" s="958"/>
      <c r="N67" s="958"/>
      <c r="O67" s="958"/>
      <c r="P67" s="958"/>
      <c r="Q67" s="958"/>
      <c r="R67" s="958"/>
      <c r="S67" s="958"/>
      <c r="T67" s="875"/>
      <c r="U67" s="882"/>
      <c r="V67" s="851"/>
      <c r="W67" s="851"/>
      <c r="X67" s="851"/>
      <c r="Y67" s="851"/>
      <c r="Z67" s="851"/>
      <c r="AA67" s="851"/>
      <c r="AB67" s="851"/>
      <c r="AC67" s="851"/>
      <c r="AD67" s="897"/>
      <c r="AE67" s="897"/>
      <c r="AF67" s="846"/>
    </row>
    <row r="68" spans="1:32">
      <c r="A68" s="955">
        <v>60</v>
      </c>
      <c r="B68" s="956" t="s">
        <v>820</v>
      </c>
      <c r="C68" s="957" t="s">
        <v>782</v>
      </c>
      <c r="D68" s="958"/>
      <c r="E68" s="958"/>
      <c r="F68" s="958">
        <v>3150</v>
      </c>
      <c r="G68" s="958"/>
      <c r="H68" s="958"/>
      <c r="I68" s="958"/>
      <c r="J68" s="958"/>
      <c r="K68" s="958"/>
      <c r="L68" s="958"/>
      <c r="M68" s="958"/>
      <c r="N68" s="958"/>
      <c r="O68" s="958"/>
      <c r="P68" s="958"/>
      <c r="Q68" s="958"/>
      <c r="R68" s="958"/>
      <c r="S68" s="958"/>
      <c r="T68" s="875">
        <f t="shared" si="2"/>
        <v>3150</v>
      </c>
      <c r="U68" s="882"/>
      <c r="V68" s="851"/>
      <c r="W68" s="851"/>
      <c r="X68" s="851"/>
      <c r="Y68" s="851"/>
      <c r="Z68" s="851"/>
      <c r="AA68" s="851"/>
      <c r="AB68" s="851"/>
      <c r="AC68" s="851"/>
      <c r="AD68" s="897"/>
      <c r="AE68" s="897"/>
      <c r="AF68" s="846">
        <f t="shared" si="3"/>
        <v>0</v>
      </c>
    </row>
    <row r="69" spans="1:32">
      <c r="A69" s="955">
        <v>61</v>
      </c>
      <c r="B69" s="956" t="s">
        <v>819</v>
      </c>
      <c r="C69" s="957" t="s">
        <v>818</v>
      </c>
      <c r="D69" s="958">
        <v>5</v>
      </c>
      <c r="E69" s="958"/>
      <c r="F69" s="958"/>
      <c r="G69" s="958"/>
      <c r="H69" s="958"/>
      <c r="I69" s="958"/>
      <c r="J69" s="958"/>
      <c r="K69" s="958"/>
      <c r="L69" s="958"/>
      <c r="M69" s="958"/>
      <c r="N69" s="958"/>
      <c r="O69" s="958"/>
      <c r="P69" s="958"/>
      <c r="Q69" s="958"/>
      <c r="R69" s="958"/>
      <c r="S69" s="958"/>
      <c r="T69" s="875">
        <f t="shared" si="2"/>
        <v>5</v>
      </c>
      <c r="U69" s="882"/>
      <c r="V69" s="851"/>
      <c r="W69" s="851"/>
      <c r="X69" s="851"/>
      <c r="Y69" s="851"/>
      <c r="Z69" s="851"/>
      <c r="AA69" s="851"/>
      <c r="AB69" s="851"/>
      <c r="AC69" s="851"/>
      <c r="AD69" s="897"/>
      <c r="AE69" s="897"/>
      <c r="AF69" s="846">
        <f t="shared" si="3"/>
        <v>0</v>
      </c>
    </row>
    <row r="70" spans="1:32">
      <c r="A70" s="955">
        <v>62</v>
      </c>
      <c r="B70" s="956" t="s">
        <v>817</v>
      </c>
      <c r="C70" s="957" t="s">
        <v>510</v>
      </c>
      <c r="D70" s="958"/>
      <c r="E70" s="958"/>
      <c r="F70" s="958"/>
      <c r="G70" s="958"/>
      <c r="H70" s="958">
        <v>1101</v>
      </c>
      <c r="I70" s="958"/>
      <c r="J70" s="958"/>
      <c r="K70" s="958"/>
      <c r="L70" s="958"/>
      <c r="M70" s="958"/>
      <c r="N70" s="958"/>
      <c r="O70" s="958"/>
      <c r="P70" s="958"/>
      <c r="Q70" s="958"/>
      <c r="R70" s="958"/>
      <c r="S70" s="958"/>
      <c r="T70" s="875">
        <f t="shared" si="2"/>
        <v>1101</v>
      </c>
      <c r="U70" s="882"/>
      <c r="V70" s="851"/>
      <c r="W70" s="851"/>
      <c r="X70" s="851"/>
      <c r="Y70" s="851"/>
      <c r="Z70" s="851"/>
      <c r="AA70" s="851"/>
      <c r="AB70" s="851"/>
      <c r="AC70" s="851"/>
      <c r="AD70" s="897"/>
      <c r="AE70" s="897"/>
      <c r="AF70" s="846">
        <f t="shared" si="3"/>
        <v>0</v>
      </c>
    </row>
    <row r="71" spans="1:32">
      <c r="A71" s="955">
        <v>63</v>
      </c>
      <c r="B71" s="956" t="s">
        <v>816</v>
      </c>
      <c r="C71" s="957" t="s">
        <v>510</v>
      </c>
      <c r="D71" s="958"/>
      <c r="E71" s="958"/>
      <c r="F71" s="958"/>
      <c r="G71" s="958"/>
      <c r="H71" s="958">
        <v>11</v>
      </c>
      <c r="I71" s="958"/>
      <c r="J71" s="958"/>
      <c r="K71" s="958"/>
      <c r="L71" s="958"/>
      <c r="M71" s="958"/>
      <c r="N71" s="958"/>
      <c r="O71" s="958"/>
      <c r="P71" s="958"/>
      <c r="Q71" s="958"/>
      <c r="R71" s="958"/>
      <c r="S71" s="958"/>
      <c r="T71" s="875">
        <f t="shared" si="2"/>
        <v>11</v>
      </c>
      <c r="U71" s="882"/>
      <c r="V71" s="851"/>
      <c r="W71" s="851"/>
      <c r="X71" s="851"/>
      <c r="Y71" s="851"/>
      <c r="Z71" s="851"/>
      <c r="AA71" s="851"/>
      <c r="AB71" s="851"/>
      <c r="AC71" s="851"/>
      <c r="AD71" s="897"/>
      <c r="AE71" s="897"/>
      <c r="AF71" s="846">
        <f t="shared" si="3"/>
        <v>0</v>
      </c>
    </row>
    <row r="72" spans="1:32">
      <c r="A72" s="955">
        <v>64</v>
      </c>
      <c r="B72" s="956" t="s">
        <v>815</v>
      </c>
      <c r="C72" s="957" t="s">
        <v>813</v>
      </c>
      <c r="D72" s="958"/>
      <c r="E72" s="958"/>
      <c r="F72" s="958">
        <v>2169</v>
      </c>
      <c r="G72" s="958"/>
      <c r="H72" s="958"/>
      <c r="I72" s="958"/>
      <c r="J72" s="958"/>
      <c r="K72" s="958"/>
      <c r="L72" s="958"/>
      <c r="M72" s="958"/>
      <c r="N72" s="958"/>
      <c r="O72" s="958"/>
      <c r="P72" s="958"/>
      <c r="Q72" s="958"/>
      <c r="R72" s="958"/>
      <c r="S72" s="958"/>
      <c r="T72" s="875">
        <f t="shared" si="2"/>
        <v>2169</v>
      </c>
      <c r="U72" s="882"/>
      <c r="V72" s="851"/>
      <c r="W72" s="851"/>
      <c r="X72" s="851"/>
      <c r="Y72" s="851"/>
      <c r="Z72" s="851"/>
      <c r="AA72" s="851"/>
      <c r="AB72" s="851"/>
      <c r="AC72" s="851"/>
      <c r="AD72" s="897"/>
      <c r="AE72" s="897"/>
      <c r="AF72" s="846">
        <f t="shared" si="3"/>
        <v>0</v>
      </c>
    </row>
    <row r="73" spans="1:32">
      <c r="A73" s="955">
        <v>65</v>
      </c>
      <c r="B73" s="956" t="s">
        <v>814</v>
      </c>
      <c r="C73" s="959" t="s">
        <v>813</v>
      </c>
      <c r="D73" s="958"/>
      <c r="E73" s="958"/>
      <c r="F73" s="958">
        <v>796</v>
      </c>
      <c r="G73" s="958"/>
      <c r="H73" s="958"/>
      <c r="I73" s="958"/>
      <c r="J73" s="958"/>
      <c r="K73" s="958"/>
      <c r="L73" s="958"/>
      <c r="M73" s="958"/>
      <c r="N73" s="958"/>
      <c r="O73" s="958"/>
      <c r="P73" s="958"/>
      <c r="Q73" s="958"/>
      <c r="R73" s="958"/>
      <c r="S73" s="958"/>
      <c r="T73" s="875">
        <f t="shared" ref="T73:T85" si="4">SUM(D73:S73)</f>
        <v>796</v>
      </c>
      <c r="U73" s="882"/>
      <c r="V73" s="851"/>
      <c r="W73" s="851"/>
      <c r="X73" s="851"/>
      <c r="Y73" s="851"/>
      <c r="Z73" s="851"/>
      <c r="AA73" s="851"/>
      <c r="AB73" s="851"/>
      <c r="AC73" s="851"/>
      <c r="AD73" s="897"/>
      <c r="AE73" s="897"/>
      <c r="AF73" s="846">
        <f t="shared" si="3"/>
        <v>0</v>
      </c>
    </row>
    <row r="74" spans="1:32">
      <c r="A74" s="955">
        <v>66</v>
      </c>
      <c r="B74" s="956" t="s">
        <v>812</v>
      </c>
      <c r="C74" s="957" t="s">
        <v>510</v>
      </c>
      <c r="D74" s="958"/>
      <c r="E74" s="958"/>
      <c r="F74" s="958">
        <v>10</v>
      </c>
      <c r="G74" s="958"/>
      <c r="H74" s="958"/>
      <c r="I74" s="958"/>
      <c r="J74" s="958"/>
      <c r="K74" s="958"/>
      <c r="L74" s="958"/>
      <c r="M74" s="958"/>
      <c r="N74" s="958"/>
      <c r="O74" s="958"/>
      <c r="P74" s="958"/>
      <c r="Q74" s="958"/>
      <c r="R74" s="958"/>
      <c r="S74" s="958"/>
      <c r="T74" s="875">
        <f t="shared" si="4"/>
        <v>10</v>
      </c>
      <c r="U74" s="882"/>
      <c r="V74" s="851"/>
      <c r="W74" s="851"/>
      <c r="X74" s="851"/>
      <c r="Y74" s="851"/>
      <c r="Z74" s="851"/>
      <c r="AA74" s="851"/>
      <c r="AB74" s="851"/>
      <c r="AC74" s="851"/>
      <c r="AD74" s="897"/>
      <c r="AE74" s="897"/>
      <c r="AF74" s="846">
        <f t="shared" si="3"/>
        <v>0</v>
      </c>
    </row>
    <row r="75" spans="1:32">
      <c r="A75" s="955">
        <v>67</v>
      </c>
      <c r="B75" s="960" t="s">
        <v>811</v>
      </c>
      <c r="C75" s="959" t="s">
        <v>510</v>
      </c>
      <c r="D75" s="958"/>
      <c r="E75" s="958"/>
      <c r="F75" s="958">
        <v>180</v>
      </c>
      <c r="G75" s="958"/>
      <c r="H75" s="958"/>
      <c r="I75" s="958"/>
      <c r="J75" s="958"/>
      <c r="K75" s="958"/>
      <c r="L75" s="958"/>
      <c r="M75" s="958"/>
      <c r="N75" s="958"/>
      <c r="O75" s="958"/>
      <c r="P75" s="958"/>
      <c r="Q75" s="958"/>
      <c r="R75" s="958"/>
      <c r="S75" s="958"/>
      <c r="T75" s="875">
        <f t="shared" si="4"/>
        <v>180</v>
      </c>
      <c r="U75" s="882"/>
      <c r="V75" s="851"/>
      <c r="W75" s="851"/>
      <c r="X75" s="851"/>
      <c r="Y75" s="851"/>
      <c r="Z75" s="851"/>
      <c r="AA75" s="851"/>
      <c r="AB75" s="851"/>
      <c r="AC75" s="851"/>
      <c r="AD75" s="897"/>
      <c r="AE75" s="897"/>
      <c r="AF75" s="846">
        <f t="shared" si="3"/>
        <v>0</v>
      </c>
    </row>
    <row r="76" spans="1:32">
      <c r="A76" s="955">
        <v>68</v>
      </c>
      <c r="B76" s="956" t="s">
        <v>810</v>
      </c>
      <c r="C76" s="957" t="s">
        <v>809</v>
      </c>
      <c r="D76" s="958"/>
      <c r="E76" s="958"/>
      <c r="F76" s="958">
        <v>150</v>
      </c>
      <c r="G76" s="958"/>
      <c r="H76" s="958"/>
      <c r="I76" s="958"/>
      <c r="J76" s="958"/>
      <c r="K76" s="958"/>
      <c r="L76" s="958"/>
      <c r="M76" s="958"/>
      <c r="N76" s="958"/>
      <c r="O76" s="958"/>
      <c r="P76" s="958"/>
      <c r="Q76" s="958"/>
      <c r="R76" s="958"/>
      <c r="S76" s="958"/>
      <c r="T76" s="875">
        <f t="shared" si="4"/>
        <v>150</v>
      </c>
      <c r="U76" s="882"/>
      <c r="V76" s="851"/>
      <c r="W76" s="851"/>
      <c r="X76" s="851"/>
      <c r="Y76" s="851"/>
      <c r="Z76" s="851"/>
      <c r="AA76" s="851"/>
      <c r="AB76" s="851"/>
      <c r="AC76" s="851"/>
      <c r="AD76" s="897"/>
      <c r="AE76" s="897"/>
      <c r="AF76" s="846">
        <f t="shared" ref="AF76:AF107" si="5">SUM(U76:AE76)</f>
        <v>0</v>
      </c>
    </row>
    <row r="77" spans="1:32" ht="13.5" customHeight="1">
      <c r="A77" s="955">
        <v>69</v>
      </c>
      <c r="B77" s="960" t="s">
        <v>808</v>
      </c>
      <c r="C77" s="959" t="s">
        <v>807</v>
      </c>
      <c r="D77" s="958"/>
      <c r="E77" s="958"/>
      <c r="F77" s="958">
        <v>95</v>
      </c>
      <c r="G77" s="958"/>
      <c r="H77" s="958"/>
      <c r="I77" s="958"/>
      <c r="J77" s="958"/>
      <c r="K77" s="958"/>
      <c r="L77" s="958"/>
      <c r="M77" s="958"/>
      <c r="N77" s="958"/>
      <c r="O77" s="958"/>
      <c r="P77" s="958"/>
      <c r="Q77" s="958"/>
      <c r="R77" s="958"/>
      <c r="S77" s="958"/>
      <c r="T77" s="875">
        <f t="shared" si="4"/>
        <v>95</v>
      </c>
      <c r="U77" s="882"/>
      <c r="V77" s="851"/>
      <c r="W77" s="851"/>
      <c r="X77" s="851"/>
      <c r="Y77" s="851"/>
      <c r="Z77" s="851"/>
      <c r="AA77" s="851"/>
      <c r="AB77" s="851"/>
      <c r="AC77" s="851"/>
      <c r="AD77" s="897"/>
      <c r="AE77" s="897"/>
      <c r="AF77" s="846">
        <f t="shared" si="5"/>
        <v>0</v>
      </c>
    </row>
    <row r="78" spans="1:32">
      <c r="A78" s="955">
        <v>70</v>
      </c>
      <c r="B78" s="956" t="s">
        <v>806</v>
      </c>
      <c r="C78" s="957" t="s">
        <v>805</v>
      </c>
      <c r="D78" s="958"/>
      <c r="E78" s="958"/>
      <c r="F78" s="958">
        <v>40</v>
      </c>
      <c r="G78" s="958"/>
      <c r="H78" s="958"/>
      <c r="I78" s="958"/>
      <c r="J78" s="958"/>
      <c r="K78" s="958"/>
      <c r="L78" s="958"/>
      <c r="M78" s="958"/>
      <c r="N78" s="958"/>
      <c r="O78" s="958"/>
      <c r="P78" s="958"/>
      <c r="Q78" s="958"/>
      <c r="R78" s="958"/>
      <c r="S78" s="958"/>
      <c r="T78" s="875">
        <f t="shared" si="4"/>
        <v>40</v>
      </c>
      <c r="U78" s="882"/>
      <c r="V78" s="851"/>
      <c r="W78" s="851"/>
      <c r="X78" s="851"/>
      <c r="Y78" s="851"/>
      <c r="Z78" s="851"/>
      <c r="AA78" s="851"/>
      <c r="AB78" s="851"/>
      <c r="AC78" s="851"/>
      <c r="AD78" s="897"/>
      <c r="AE78" s="897"/>
      <c r="AF78" s="846">
        <f t="shared" si="5"/>
        <v>0</v>
      </c>
    </row>
    <row r="79" spans="1:32" ht="15" customHeight="1">
      <c r="A79" s="955">
        <v>71</v>
      </c>
      <c r="B79" s="960" t="s">
        <v>804</v>
      </c>
      <c r="C79" s="959" t="s">
        <v>511</v>
      </c>
      <c r="D79" s="958"/>
      <c r="E79" s="958"/>
      <c r="F79" s="958">
        <v>756</v>
      </c>
      <c r="G79" s="958"/>
      <c r="H79" s="958"/>
      <c r="I79" s="958"/>
      <c r="J79" s="958"/>
      <c r="K79" s="958"/>
      <c r="L79" s="958"/>
      <c r="M79" s="958"/>
      <c r="N79" s="958"/>
      <c r="O79" s="958"/>
      <c r="P79" s="958"/>
      <c r="Q79" s="958"/>
      <c r="R79" s="958"/>
      <c r="S79" s="958"/>
      <c r="T79" s="875">
        <f t="shared" si="4"/>
        <v>756</v>
      </c>
      <c r="U79" s="882"/>
      <c r="V79" s="851"/>
      <c r="W79" s="851"/>
      <c r="X79" s="851"/>
      <c r="Y79" s="851"/>
      <c r="Z79" s="851"/>
      <c r="AA79" s="851"/>
      <c r="AB79" s="851"/>
      <c r="AC79" s="851"/>
      <c r="AD79" s="897"/>
      <c r="AE79" s="897"/>
      <c r="AF79" s="846">
        <f t="shared" si="5"/>
        <v>0</v>
      </c>
    </row>
    <row r="80" spans="1:32">
      <c r="A80" s="955">
        <v>72</v>
      </c>
      <c r="B80" s="956" t="s">
        <v>803</v>
      </c>
      <c r="C80" s="957" t="s">
        <v>775</v>
      </c>
      <c r="D80" s="958"/>
      <c r="E80" s="958"/>
      <c r="F80" s="958"/>
      <c r="G80" s="958"/>
      <c r="H80" s="958"/>
      <c r="I80" s="958"/>
      <c r="J80" s="958"/>
      <c r="K80" s="958"/>
      <c r="L80" s="958"/>
      <c r="M80" s="958"/>
      <c r="N80" s="958"/>
      <c r="O80" s="958"/>
      <c r="P80" s="958"/>
      <c r="Q80" s="961">
        <v>75</v>
      </c>
      <c r="R80" s="958"/>
      <c r="S80" s="958"/>
      <c r="T80" s="875">
        <f t="shared" si="4"/>
        <v>75</v>
      </c>
      <c r="U80" s="882"/>
      <c r="V80" s="851"/>
      <c r="W80" s="851"/>
      <c r="X80" s="851"/>
      <c r="Y80" s="851"/>
      <c r="Z80" s="851"/>
      <c r="AA80" s="851"/>
      <c r="AB80" s="851"/>
      <c r="AC80" s="851"/>
      <c r="AD80" s="897"/>
      <c r="AE80" s="897"/>
      <c r="AF80" s="846">
        <f t="shared" si="5"/>
        <v>0</v>
      </c>
    </row>
    <row r="81" spans="1:32">
      <c r="A81" s="955">
        <v>73</v>
      </c>
      <c r="B81" s="960" t="s">
        <v>802</v>
      </c>
      <c r="C81" s="959" t="s">
        <v>775</v>
      </c>
      <c r="D81" s="958"/>
      <c r="E81" s="958"/>
      <c r="F81" s="958"/>
      <c r="G81" s="958"/>
      <c r="H81" s="958"/>
      <c r="I81" s="958"/>
      <c r="J81" s="958"/>
      <c r="K81" s="958"/>
      <c r="L81" s="958"/>
      <c r="M81" s="958"/>
      <c r="N81" s="958"/>
      <c r="O81" s="958"/>
      <c r="P81" s="958"/>
      <c r="Q81" s="961">
        <v>10250</v>
      </c>
      <c r="R81" s="958"/>
      <c r="S81" s="958"/>
      <c r="T81" s="875">
        <f t="shared" si="4"/>
        <v>10250</v>
      </c>
      <c r="U81" s="882"/>
      <c r="V81" s="851"/>
      <c r="W81" s="851"/>
      <c r="X81" s="851"/>
      <c r="Y81" s="851"/>
      <c r="Z81" s="851"/>
      <c r="AA81" s="851"/>
      <c r="AB81" s="851"/>
      <c r="AC81" s="851"/>
      <c r="AD81" s="897"/>
      <c r="AE81" s="897"/>
      <c r="AF81" s="846">
        <f t="shared" si="5"/>
        <v>0</v>
      </c>
    </row>
    <row r="82" spans="1:32">
      <c r="A82" s="955">
        <v>74</v>
      </c>
      <c r="B82" s="960" t="s">
        <v>801</v>
      </c>
      <c r="C82" s="959" t="s">
        <v>775</v>
      </c>
      <c r="D82" s="958"/>
      <c r="E82" s="958"/>
      <c r="F82" s="958"/>
      <c r="G82" s="958"/>
      <c r="H82" s="958"/>
      <c r="I82" s="958"/>
      <c r="J82" s="958"/>
      <c r="K82" s="958"/>
      <c r="L82" s="958"/>
      <c r="M82" s="958"/>
      <c r="N82" s="958"/>
      <c r="O82" s="958"/>
      <c r="P82" s="958"/>
      <c r="Q82" s="961">
        <v>655</v>
      </c>
      <c r="R82" s="958"/>
      <c r="S82" s="958"/>
      <c r="T82" s="875">
        <f t="shared" si="4"/>
        <v>655</v>
      </c>
      <c r="U82" s="882"/>
      <c r="V82" s="851"/>
      <c r="W82" s="851"/>
      <c r="X82" s="851"/>
      <c r="Y82" s="851"/>
      <c r="Z82" s="851"/>
      <c r="AA82" s="851"/>
      <c r="AB82" s="851"/>
      <c r="AC82" s="851"/>
      <c r="AD82" s="897"/>
      <c r="AE82" s="897"/>
      <c r="AF82" s="846">
        <f t="shared" si="5"/>
        <v>0</v>
      </c>
    </row>
    <row r="83" spans="1:32">
      <c r="A83" s="955">
        <v>75</v>
      </c>
      <c r="B83" s="956" t="s">
        <v>800</v>
      </c>
      <c r="C83" s="959" t="s">
        <v>775</v>
      </c>
      <c r="D83" s="958"/>
      <c r="E83" s="958"/>
      <c r="F83" s="958"/>
      <c r="G83" s="958"/>
      <c r="H83" s="958"/>
      <c r="I83" s="958"/>
      <c r="J83" s="958"/>
      <c r="K83" s="958"/>
      <c r="L83" s="958"/>
      <c r="M83" s="958"/>
      <c r="N83" s="958"/>
      <c r="O83" s="958"/>
      <c r="P83" s="958"/>
      <c r="Q83" s="961">
        <v>11</v>
      </c>
      <c r="R83" s="958"/>
      <c r="S83" s="958"/>
      <c r="T83" s="875">
        <f t="shared" si="4"/>
        <v>11</v>
      </c>
      <c r="U83" s="882"/>
      <c r="V83" s="851"/>
      <c r="W83" s="851"/>
      <c r="X83" s="851"/>
      <c r="Y83" s="851"/>
      <c r="Z83" s="851"/>
      <c r="AA83" s="851"/>
      <c r="AB83" s="851"/>
      <c r="AC83" s="851"/>
      <c r="AD83" s="897"/>
      <c r="AE83" s="897"/>
      <c r="AF83" s="846">
        <f t="shared" si="5"/>
        <v>0</v>
      </c>
    </row>
    <row r="84" spans="1:32">
      <c r="A84" s="955">
        <v>76</v>
      </c>
      <c r="B84" s="956" t="s">
        <v>799</v>
      </c>
      <c r="C84" s="959" t="s">
        <v>775</v>
      </c>
      <c r="D84" s="958"/>
      <c r="E84" s="958"/>
      <c r="F84" s="958"/>
      <c r="G84" s="958"/>
      <c r="H84" s="958"/>
      <c r="I84" s="958"/>
      <c r="J84" s="958"/>
      <c r="K84" s="958"/>
      <c r="L84" s="958"/>
      <c r="M84" s="958"/>
      <c r="N84" s="958"/>
      <c r="O84" s="958"/>
      <c r="P84" s="958"/>
      <c r="Q84" s="961">
        <v>16953</v>
      </c>
      <c r="R84" s="958"/>
      <c r="S84" s="958"/>
      <c r="T84" s="875">
        <f t="shared" si="4"/>
        <v>16953</v>
      </c>
      <c r="U84" s="882"/>
      <c r="V84" s="851"/>
      <c r="W84" s="851"/>
      <c r="X84" s="851"/>
      <c r="Y84" s="851"/>
      <c r="Z84" s="851"/>
      <c r="AA84" s="851"/>
      <c r="AB84" s="851"/>
      <c r="AC84" s="851"/>
      <c r="AD84" s="897"/>
      <c r="AE84" s="897"/>
      <c r="AF84" s="846">
        <f t="shared" si="5"/>
        <v>0</v>
      </c>
    </row>
    <row r="85" spans="1:32">
      <c r="A85" s="872">
        <v>77</v>
      </c>
      <c r="B85" s="893" t="s">
        <v>798</v>
      </c>
      <c r="C85" s="896" t="s">
        <v>775</v>
      </c>
      <c r="D85" s="897"/>
      <c r="E85" s="897"/>
      <c r="F85" s="897"/>
      <c r="G85" s="897"/>
      <c r="H85" s="897"/>
      <c r="I85" s="897"/>
      <c r="J85" s="897"/>
      <c r="K85" s="897"/>
      <c r="L85" s="897"/>
      <c r="M85" s="897"/>
      <c r="N85" s="897"/>
      <c r="O85" s="897"/>
      <c r="P85" s="897">
        <v>8611</v>
      </c>
      <c r="Q85" s="897"/>
      <c r="R85" s="897"/>
      <c r="S85" s="897"/>
      <c r="T85" s="875">
        <f t="shared" si="4"/>
        <v>8611</v>
      </c>
      <c r="U85" s="882"/>
      <c r="V85" s="851"/>
      <c r="W85" s="851"/>
      <c r="X85" s="851"/>
      <c r="Y85" s="851"/>
      <c r="Z85" s="851"/>
      <c r="AA85" s="851"/>
      <c r="AB85" s="851"/>
      <c r="AC85" s="851"/>
      <c r="AD85" s="897"/>
      <c r="AE85" s="897"/>
      <c r="AF85" s="846">
        <f t="shared" si="5"/>
        <v>0</v>
      </c>
    </row>
    <row r="86" spans="1:32">
      <c r="A86" s="872">
        <v>78</v>
      </c>
      <c r="B86" s="893" t="s">
        <v>797</v>
      </c>
      <c r="C86" s="873" t="s">
        <v>782</v>
      </c>
      <c r="D86" s="897"/>
      <c r="E86" s="897"/>
      <c r="F86" s="897"/>
      <c r="G86" s="897"/>
      <c r="H86" s="897"/>
      <c r="I86" s="897"/>
      <c r="J86" s="897"/>
      <c r="K86" s="897"/>
      <c r="L86" s="897"/>
      <c r="M86" s="897"/>
      <c r="N86" s="897"/>
      <c r="O86" s="897"/>
      <c r="P86" s="897"/>
      <c r="Q86" s="897"/>
      <c r="R86" s="897"/>
      <c r="S86" s="897"/>
      <c r="T86" s="875">
        <f t="shared" ref="T86:T114" si="6">SUM(D86:R86)</f>
        <v>0</v>
      </c>
      <c r="U86" s="882"/>
      <c r="V86" s="851"/>
      <c r="W86" s="851">
        <v>246</v>
      </c>
      <c r="X86" s="851"/>
      <c r="Y86" s="851"/>
      <c r="Z86" s="851"/>
      <c r="AA86" s="851"/>
      <c r="AB86" s="851"/>
      <c r="AC86" s="851"/>
      <c r="AD86" s="897"/>
      <c r="AE86" s="897"/>
      <c r="AF86" s="846">
        <f t="shared" si="5"/>
        <v>246</v>
      </c>
    </row>
    <row r="87" spans="1:32" ht="15" customHeight="1">
      <c r="A87" s="872">
        <v>79</v>
      </c>
      <c r="B87" s="880" t="s">
        <v>796</v>
      </c>
      <c r="C87" s="879" t="s">
        <v>775</v>
      </c>
      <c r="D87" s="897"/>
      <c r="E87" s="897"/>
      <c r="F87" s="897"/>
      <c r="G87" s="897"/>
      <c r="H87" s="897"/>
      <c r="I87" s="897"/>
      <c r="J87" s="897"/>
      <c r="K87" s="897"/>
      <c r="L87" s="897"/>
      <c r="M87" s="897"/>
      <c r="N87" s="897"/>
      <c r="O87" s="897"/>
      <c r="P87" s="897">
        <v>246</v>
      </c>
      <c r="Q87" s="897"/>
      <c r="R87" s="897"/>
      <c r="S87" s="897"/>
      <c r="T87" s="875">
        <f t="shared" si="6"/>
        <v>246</v>
      </c>
      <c r="U87" s="882"/>
      <c r="V87" s="851"/>
      <c r="W87" s="851"/>
      <c r="X87" s="851"/>
      <c r="Y87" s="851"/>
      <c r="Z87" s="851"/>
      <c r="AA87" s="851"/>
      <c r="AB87" s="851"/>
      <c r="AC87" s="851"/>
      <c r="AD87" s="897"/>
      <c r="AE87" s="897"/>
      <c r="AF87" s="846">
        <f t="shared" si="5"/>
        <v>0</v>
      </c>
    </row>
    <row r="88" spans="1:32">
      <c r="A88" s="872">
        <v>80</v>
      </c>
      <c r="B88" s="893" t="s">
        <v>795</v>
      </c>
      <c r="C88" s="873" t="s">
        <v>782</v>
      </c>
      <c r="D88" s="897"/>
      <c r="E88" s="897"/>
      <c r="F88" s="897"/>
      <c r="G88" s="897"/>
      <c r="H88" s="897"/>
      <c r="I88" s="897"/>
      <c r="J88" s="897"/>
      <c r="K88" s="897"/>
      <c r="L88" s="897"/>
      <c r="M88" s="897"/>
      <c r="N88" s="897"/>
      <c r="O88" s="897"/>
      <c r="P88" s="897"/>
      <c r="Q88" s="897"/>
      <c r="R88" s="897"/>
      <c r="S88" s="897"/>
      <c r="T88" s="875">
        <f t="shared" si="6"/>
        <v>0</v>
      </c>
      <c r="U88" s="882"/>
      <c r="V88" s="851"/>
      <c r="W88" s="851">
        <v>478</v>
      </c>
      <c r="X88" s="851"/>
      <c r="Y88" s="851"/>
      <c r="Z88" s="851"/>
      <c r="AA88" s="851"/>
      <c r="AB88" s="851"/>
      <c r="AC88" s="851"/>
      <c r="AD88" s="897"/>
      <c r="AE88" s="897"/>
      <c r="AF88" s="846">
        <f t="shared" si="5"/>
        <v>478</v>
      </c>
    </row>
    <row r="89" spans="1:32" ht="15" customHeight="1">
      <c r="A89" s="872">
        <v>81</v>
      </c>
      <c r="B89" s="898" t="s">
        <v>794</v>
      </c>
      <c r="C89" s="899" t="s">
        <v>782</v>
      </c>
      <c r="D89" s="897"/>
      <c r="E89" s="897"/>
      <c r="F89" s="897"/>
      <c r="G89" s="897"/>
      <c r="H89" s="897"/>
      <c r="I89" s="897"/>
      <c r="J89" s="897"/>
      <c r="K89" s="897"/>
      <c r="L89" s="897"/>
      <c r="M89" s="897"/>
      <c r="N89" s="897"/>
      <c r="O89" s="897"/>
      <c r="P89" s="897"/>
      <c r="Q89" s="897"/>
      <c r="R89" s="897"/>
      <c r="S89" s="897"/>
      <c r="T89" s="875">
        <f t="shared" si="6"/>
        <v>0</v>
      </c>
      <c r="U89" s="882"/>
      <c r="V89" s="851"/>
      <c r="W89" s="851">
        <v>1814</v>
      </c>
      <c r="X89" s="851"/>
      <c r="Y89" s="851"/>
      <c r="Z89" s="851"/>
      <c r="AA89" s="851"/>
      <c r="AB89" s="851"/>
      <c r="AC89" s="851"/>
      <c r="AD89" s="897"/>
      <c r="AE89" s="897"/>
      <c r="AF89" s="846">
        <f t="shared" si="5"/>
        <v>1814</v>
      </c>
    </row>
    <row r="90" spans="1:32">
      <c r="A90" s="872">
        <v>82</v>
      </c>
      <c r="B90" s="893" t="s">
        <v>793</v>
      </c>
      <c r="C90" s="873" t="s">
        <v>786</v>
      </c>
      <c r="D90" s="897"/>
      <c r="E90" s="897"/>
      <c r="F90" s="897"/>
      <c r="G90" s="897"/>
      <c r="H90" s="897"/>
      <c r="I90" s="897"/>
      <c r="J90" s="897"/>
      <c r="K90" s="897"/>
      <c r="L90" s="897"/>
      <c r="M90" s="897"/>
      <c r="N90" s="897">
        <v>408</v>
      </c>
      <c r="O90" s="897"/>
      <c r="P90" s="897"/>
      <c r="Q90" s="897"/>
      <c r="R90" s="897"/>
      <c r="S90" s="897"/>
      <c r="T90" s="875">
        <f t="shared" si="6"/>
        <v>408</v>
      </c>
      <c r="U90" s="882"/>
      <c r="V90" s="851"/>
      <c r="W90" s="851"/>
      <c r="X90" s="851"/>
      <c r="Y90" s="851"/>
      <c r="Z90" s="851"/>
      <c r="AA90" s="851"/>
      <c r="AB90" s="851"/>
      <c r="AC90" s="851"/>
      <c r="AD90" s="897"/>
      <c r="AE90" s="897"/>
      <c r="AF90" s="846">
        <f t="shared" si="5"/>
        <v>0</v>
      </c>
    </row>
    <row r="91" spans="1:32">
      <c r="A91" s="872">
        <v>83</v>
      </c>
      <c r="B91" s="893" t="s">
        <v>792</v>
      </c>
      <c r="C91" s="873" t="s">
        <v>786</v>
      </c>
      <c r="D91" s="897"/>
      <c r="E91" s="897"/>
      <c r="F91" s="897"/>
      <c r="G91" s="897"/>
      <c r="H91" s="897"/>
      <c r="I91" s="897"/>
      <c r="J91" s="897"/>
      <c r="K91" s="897"/>
      <c r="L91" s="897"/>
      <c r="M91" s="897"/>
      <c r="N91" s="897">
        <v>118</v>
      </c>
      <c r="O91" s="897"/>
      <c r="P91" s="897"/>
      <c r="Q91" s="897"/>
      <c r="R91" s="897"/>
      <c r="S91" s="897"/>
      <c r="T91" s="875">
        <f t="shared" si="6"/>
        <v>118</v>
      </c>
      <c r="U91" s="882"/>
      <c r="V91" s="851"/>
      <c r="W91" s="851"/>
      <c r="X91" s="851"/>
      <c r="Y91" s="851"/>
      <c r="Z91" s="851"/>
      <c r="AA91" s="851"/>
      <c r="AB91" s="851"/>
      <c r="AC91" s="851"/>
      <c r="AD91" s="897"/>
      <c r="AE91" s="897"/>
      <c r="AF91" s="846">
        <f t="shared" si="5"/>
        <v>0</v>
      </c>
    </row>
    <row r="92" spans="1:32">
      <c r="A92" s="872">
        <v>84</v>
      </c>
      <c r="B92" s="893" t="s">
        <v>791</v>
      </c>
      <c r="C92" s="873" t="s">
        <v>786</v>
      </c>
      <c r="D92" s="897"/>
      <c r="E92" s="897"/>
      <c r="F92" s="897"/>
      <c r="G92" s="897"/>
      <c r="H92" s="897"/>
      <c r="I92" s="897"/>
      <c r="J92" s="897"/>
      <c r="K92" s="897"/>
      <c r="L92" s="897"/>
      <c r="M92" s="897"/>
      <c r="N92" s="897">
        <v>249</v>
      </c>
      <c r="O92" s="897"/>
      <c r="P92" s="897"/>
      <c r="Q92" s="897"/>
      <c r="R92" s="897"/>
      <c r="S92" s="897"/>
      <c r="T92" s="875">
        <f t="shared" si="6"/>
        <v>249</v>
      </c>
      <c r="U92" s="882"/>
      <c r="V92" s="851"/>
      <c r="W92" s="851"/>
      <c r="X92" s="851"/>
      <c r="Y92" s="851"/>
      <c r="Z92" s="851"/>
      <c r="AA92" s="851"/>
      <c r="AB92" s="851"/>
      <c r="AC92" s="851"/>
      <c r="AD92" s="897"/>
      <c r="AE92" s="897"/>
      <c r="AF92" s="846">
        <f t="shared" si="5"/>
        <v>0</v>
      </c>
    </row>
    <row r="93" spans="1:32">
      <c r="A93" s="872">
        <v>85</v>
      </c>
      <c r="B93" s="898" t="s">
        <v>790</v>
      </c>
      <c r="C93" s="896" t="s">
        <v>789</v>
      </c>
      <c r="D93" s="897">
        <v>6</v>
      </c>
      <c r="E93" s="897">
        <v>2</v>
      </c>
      <c r="F93" s="897"/>
      <c r="G93" s="897"/>
      <c r="H93" s="897"/>
      <c r="I93" s="897"/>
      <c r="J93" s="897"/>
      <c r="K93" s="897"/>
      <c r="L93" s="897"/>
      <c r="M93" s="897"/>
      <c r="N93" s="897"/>
      <c r="O93" s="897"/>
      <c r="P93" s="897"/>
      <c r="Q93" s="897"/>
      <c r="R93" s="897"/>
      <c r="S93" s="897"/>
      <c r="T93" s="875">
        <f t="shared" si="6"/>
        <v>8</v>
      </c>
      <c r="U93" s="882"/>
      <c r="V93" s="851"/>
      <c r="W93" s="851"/>
      <c r="X93" s="851"/>
      <c r="Y93" s="851"/>
      <c r="Z93" s="851"/>
      <c r="AA93" s="851"/>
      <c r="AB93" s="851"/>
      <c r="AC93" s="851"/>
      <c r="AD93" s="897"/>
      <c r="AE93" s="897"/>
      <c r="AF93" s="846">
        <f t="shared" si="5"/>
        <v>0</v>
      </c>
    </row>
    <row r="94" spans="1:32" ht="12.75" customHeight="1">
      <c r="A94" s="872">
        <v>86</v>
      </c>
      <c r="B94" s="898" t="s">
        <v>788</v>
      </c>
      <c r="C94" s="899" t="s">
        <v>510</v>
      </c>
      <c r="D94" s="897"/>
      <c r="E94" s="894"/>
      <c r="F94" s="894"/>
      <c r="G94" s="894"/>
      <c r="H94" s="894">
        <v>1509</v>
      </c>
      <c r="I94" s="894"/>
      <c r="J94" s="889"/>
      <c r="K94" s="889"/>
      <c r="L94" s="895"/>
      <c r="M94" s="895"/>
      <c r="N94" s="895"/>
      <c r="O94" s="895"/>
      <c r="P94" s="889"/>
      <c r="Q94" s="895"/>
      <c r="R94" s="889"/>
      <c r="S94" s="889"/>
      <c r="T94" s="875">
        <f t="shared" si="6"/>
        <v>1509</v>
      </c>
      <c r="U94" s="882"/>
      <c r="V94" s="889"/>
      <c r="W94" s="889"/>
      <c r="X94" s="889"/>
      <c r="Y94" s="889"/>
      <c r="Z94" s="889"/>
      <c r="AA94" s="889"/>
      <c r="AB94" s="889"/>
      <c r="AC94" s="889"/>
      <c r="AD94" s="890"/>
      <c r="AE94" s="890"/>
      <c r="AF94" s="846">
        <f t="shared" si="5"/>
        <v>0</v>
      </c>
    </row>
    <row r="95" spans="1:32" ht="12.75" customHeight="1">
      <c r="A95" s="872">
        <v>90</v>
      </c>
      <c r="B95" s="893" t="s">
        <v>787</v>
      </c>
      <c r="C95" s="896" t="s">
        <v>786</v>
      </c>
      <c r="D95" s="893"/>
      <c r="E95" s="894"/>
      <c r="F95" s="889"/>
      <c r="G95" s="894"/>
      <c r="H95" s="894"/>
      <c r="I95" s="894"/>
      <c r="J95" s="889"/>
      <c r="K95" s="889"/>
      <c r="L95" s="895"/>
      <c r="M95" s="895"/>
      <c r="N95" s="895"/>
      <c r="O95" s="895"/>
      <c r="P95" s="889"/>
      <c r="Q95" s="895"/>
      <c r="R95" s="889"/>
      <c r="S95" s="889"/>
      <c r="T95" s="875">
        <f t="shared" si="6"/>
        <v>0</v>
      </c>
      <c r="U95" s="882"/>
      <c r="V95" s="889"/>
      <c r="W95" s="889"/>
      <c r="X95" s="889">
        <v>175</v>
      </c>
      <c r="Y95" s="889"/>
      <c r="Z95" s="889"/>
      <c r="AA95" s="889"/>
      <c r="AB95" s="889"/>
      <c r="AC95" s="889"/>
      <c r="AD95" s="890"/>
      <c r="AE95" s="890"/>
      <c r="AF95" s="846">
        <f t="shared" si="5"/>
        <v>175</v>
      </c>
    </row>
    <row r="96" spans="1:32" ht="12.75" customHeight="1">
      <c r="A96" s="872">
        <v>91</v>
      </c>
      <c r="B96" s="893" t="s">
        <v>787</v>
      </c>
      <c r="C96" s="896" t="s">
        <v>786</v>
      </c>
      <c r="D96" s="893"/>
      <c r="E96" s="894"/>
      <c r="F96" s="889"/>
      <c r="G96" s="894"/>
      <c r="H96" s="894"/>
      <c r="I96" s="894"/>
      <c r="J96" s="889"/>
      <c r="K96" s="889"/>
      <c r="L96" s="895"/>
      <c r="M96" s="895"/>
      <c r="N96" s="895"/>
      <c r="O96" s="895"/>
      <c r="P96" s="889"/>
      <c r="Q96" s="895"/>
      <c r="R96" s="889"/>
      <c r="S96" s="889"/>
      <c r="T96" s="875">
        <f t="shared" si="6"/>
        <v>0</v>
      </c>
      <c r="U96" s="882"/>
      <c r="V96" s="889"/>
      <c r="W96" s="889"/>
      <c r="X96" s="889">
        <v>35</v>
      </c>
      <c r="Y96" s="889"/>
      <c r="Z96" s="889"/>
      <c r="AA96" s="889"/>
      <c r="AB96" s="889"/>
      <c r="AC96" s="889"/>
      <c r="AD96" s="890"/>
      <c r="AE96" s="890"/>
      <c r="AF96" s="846">
        <f t="shared" si="5"/>
        <v>35</v>
      </c>
    </row>
    <row r="97" spans="1:32" ht="12.75" customHeight="1">
      <c r="A97" s="872">
        <v>92</v>
      </c>
      <c r="B97" s="893" t="s">
        <v>787</v>
      </c>
      <c r="C97" s="896" t="s">
        <v>786</v>
      </c>
      <c r="D97" s="893"/>
      <c r="E97" s="894"/>
      <c r="F97" s="889"/>
      <c r="G97" s="894"/>
      <c r="H97" s="894"/>
      <c r="I97" s="894"/>
      <c r="J97" s="889"/>
      <c r="K97" s="889"/>
      <c r="L97" s="895"/>
      <c r="M97" s="895"/>
      <c r="N97" s="895"/>
      <c r="O97" s="895"/>
      <c r="P97" s="889"/>
      <c r="Q97" s="895"/>
      <c r="R97" s="889"/>
      <c r="S97" s="889"/>
      <c r="T97" s="875">
        <f t="shared" si="6"/>
        <v>0</v>
      </c>
      <c r="U97" s="882"/>
      <c r="V97" s="889"/>
      <c r="W97" s="889"/>
      <c r="X97" s="889">
        <v>205</v>
      </c>
      <c r="Y97" s="889"/>
      <c r="Z97" s="889"/>
      <c r="AA97" s="889"/>
      <c r="AB97" s="889"/>
      <c r="AC97" s="889"/>
      <c r="AD97" s="890"/>
      <c r="AE97" s="890"/>
      <c r="AF97" s="846">
        <f t="shared" si="5"/>
        <v>205</v>
      </c>
    </row>
    <row r="98" spans="1:32" ht="12.75" customHeight="1">
      <c r="A98" s="872">
        <v>93</v>
      </c>
      <c r="B98" s="893" t="s">
        <v>776</v>
      </c>
      <c r="C98" s="896" t="s">
        <v>775</v>
      </c>
      <c r="D98" s="893"/>
      <c r="E98" s="894"/>
      <c r="F98" s="889"/>
      <c r="G98" s="894"/>
      <c r="H98" s="894"/>
      <c r="I98" s="894"/>
      <c r="J98" s="889"/>
      <c r="K98" s="889"/>
      <c r="L98" s="895"/>
      <c r="M98" s="895"/>
      <c r="N98" s="895"/>
      <c r="O98" s="895"/>
      <c r="P98" s="889">
        <v>415</v>
      </c>
      <c r="Q98" s="895"/>
      <c r="R98" s="889"/>
      <c r="S98" s="889"/>
      <c r="T98" s="875">
        <f t="shared" si="6"/>
        <v>415</v>
      </c>
      <c r="U98" s="882"/>
      <c r="V98" s="889"/>
      <c r="W98" s="889"/>
      <c r="X98" s="889"/>
      <c r="Y98" s="889"/>
      <c r="Z98" s="889"/>
      <c r="AA98" s="889"/>
      <c r="AB98" s="889"/>
      <c r="AC98" s="889"/>
      <c r="AD98" s="890"/>
      <c r="AE98" s="890"/>
      <c r="AF98" s="846">
        <f t="shared" si="5"/>
        <v>0</v>
      </c>
    </row>
    <row r="99" spans="1:32" ht="12.75" customHeight="1">
      <c r="A99" s="872">
        <v>94</v>
      </c>
      <c r="B99" s="893" t="s">
        <v>755</v>
      </c>
      <c r="C99" s="896" t="s">
        <v>510</v>
      </c>
      <c r="D99" s="893"/>
      <c r="E99" s="894"/>
      <c r="F99" s="889"/>
      <c r="G99" s="894"/>
      <c r="H99" s="894"/>
      <c r="I99" s="894"/>
      <c r="J99" s="889">
        <v>120</v>
      </c>
      <c r="K99" s="889"/>
      <c r="L99" s="895"/>
      <c r="M99" s="895"/>
      <c r="N99" s="895"/>
      <c r="O99" s="895"/>
      <c r="P99" s="889"/>
      <c r="Q99" s="895"/>
      <c r="R99" s="889"/>
      <c r="S99" s="889"/>
      <c r="T99" s="875">
        <f t="shared" si="6"/>
        <v>120</v>
      </c>
      <c r="U99" s="882"/>
      <c r="V99" s="889"/>
      <c r="W99" s="889"/>
      <c r="X99" s="889"/>
      <c r="Y99" s="889"/>
      <c r="Z99" s="889"/>
      <c r="AA99" s="889"/>
      <c r="AB99" s="889"/>
      <c r="AC99" s="889"/>
      <c r="AD99" s="890"/>
      <c r="AE99" s="890"/>
      <c r="AF99" s="846">
        <f t="shared" si="5"/>
        <v>0</v>
      </c>
    </row>
    <row r="100" spans="1:32" ht="12.75" customHeight="1">
      <c r="A100" s="872">
        <v>95</v>
      </c>
      <c r="B100" s="880" t="s">
        <v>785</v>
      </c>
      <c r="C100" s="879" t="s">
        <v>775</v>
      </c>
      <c r="D100" s="893"/>
      <c r="E100" s="894"/>
      <c r="F100" s="889"/>
      <c r="G100" s="894"/>
      <c r="H100" s="894"/>
      <c r="I100" s="894"/>
      <c r="J100" s="889"/>
      <c r="K100" s="889"/>
      <c r="L100" s="895"/>
      <c r="M100" s="895"/>
      <c r="N100" s="895"/>
      <c r="O100" s="895"/>
      <c r="P100" s="889">
        <v>-120</v>
      </c>
      <c r="Q100" s="895"/>
      <c r="R100" s="889"/>
      <c r="S100" s="889"/>
      <c r="T100" s="875">
        <f t="shared" si="6"/>
        <v>-120</v>
      </c>
      <c r="U100" s="882"/>
      <c r="V100" s="889"/>
      <c r="W100" s="889"/>
      <c r="X100" s="889"/>
      <c r="Y100" s="889"/>
      <c r="Z100" s="889"/>
      <c r="AA100" s="889"/>
      <c r="AB100" s="889"/>
      <c r="AC100" s="889"/>
      <c r="AD100" s="890"/>
      <c r="AE100" s="890"/>
      <c r="AF100" s="846">
        <f t="shared" si="5"/>
        <v>0</v>
      </c>
    </row>
    <row r="101" spans="1:32" ht="12.75" customHeight="1">
      <c r="A101" s="872">
        <v>96</v>
      </c>
      <c r="B101" s="893" t="s">
        <v>784</v>
      </c>
      <c r="C101" s="896" t="s">
        <v>510</v>
      </c>
      <c r="D101" s="893"/>
      <c r="E101" s="894"/>
      <c r="F101" s="889"/>
      <c r="G101" s="894"/>
      <c r="H101" s="894"/>
      <c r="I101" s="894"/>
      <c r="J101" s="889"/>
      <c r="K101" s="889"/>
      <c r="L101" s="895"/>
      <c r="M101" s="895"/>
      <c r="N101" s="895"/>
      <c r="O101" s="895"/>
      <c r="P101" s="889"/>
      <c r="Q101" s="895"/>
      <c r="R101" s="889"/>
      <c r="S101" s="889"/>
      <c r="T101" s="875">
        <f t="shared" si="6"/>
        <v>0</v>
      </c>
      <c r="U101" s="882"/>
      <c r="V101" s="889"/>
      <c r="W101" s="889"/>
      <c r="X101" s="889">
        <v>131</v>
      </c>
      <c r="Y101" s="889"/>
      <c r="Z101" s="889"/>
      <c r="AA101" s="889"/>
      <c r="AB101" s="889"/>
      <c r="AC101" s="889"/>
      <c r="AD101" s="890"/>
      <c r="AE101" s="890"/>
      <c r="AF101" s="846">
        <f t="shared" si="5"/>
        <v>131</v>
      </c>
    </row>
    <row r="102" spans="1:32" ht="12.75" customHeight="1">
      <c r="A102" s="872">
        <v>97</v>
      </c>
      <c r="B102" s="893" t="s">
        <v>776</v>
      </c>
      <c r="C102" s="896" t="s">
        <v>775</v>
      </c>
      <c r="D102" s="893"/>
      <c r="E102" s="894"/>
      <c r="F102" s="889"/>
      <c r="G102" s="894"/>
      <c r="H102" s="894"/>
      <c r="I102" s="894"/>
      <c r="J102" s="889"/>
      <c r="K102" s="889"/>
      <c r="L102" s="895"/>
      <c r="M102" s="895"/>
      <c r="N102" s="895"/>
      <c r="O102" s="895"/>
      <c r="P102" s="889">
        <v>131</v>
      </c>
      <c r="Q102" s="895"/>
      <c r="R102" s="889"/>
      <c r="S102" s="889"/>
      <c r="T102" s="875">
        <f t="shared" si="6"/>
        <v>131</v>
      </c>
      <c r="U102" s="882"/>
      <c r="V102" s="889"/>
      <c r="W102" s="889"/>
      <c r="X102" s="889"/>
      <c r="Y102" s="889"/>
      <c r="Z102" s="889"/>
      <c r="AA102" s="889"/>
      <c r="AB102" s="889"/>
      <c r="AC102" s="889"/>
      <c r="AD102" s="890"/>
      <c r="AE102" s="890"/>
      <c r="AF102" s="846">
        <f t="shared" si="5"/>
        <v>0</v>
      </c>
    </row>
    <row r="103" spans="1:32" ht="12.75" customHeight="1">
      <c r="A103" s="872">
        <v>98</v>
      </c>
      <c r="B103" s="893" t="s">
        <v>783</v>
      </c>
      <c r="C103" s="896" t="s">
        <v>782</v>
      </c>
      <c r="D103" s="893"/>
      <c r="E103" s="894"/>
      <c r="F103" s="889"/>
      <c r="G103" s="894"/>
      <c r="H103" s="894"/>
      <c r="I103" s="894"/>
      <c r="J103" s="889"/>
      <c r="K103" s="889"/>
      <c r="L103" s="895"/>
      <c r="M103" s="895"/>
      <c r="N103" s="895"/>
      <c r="O103" s="895"/>
      <c r="P103" s="889"/>
      <c r="Q103" s="895"/>
      <c r="R103" s="889"/>
      <c r="S103" s="889"/>
      <c r="T103" s="875">
        <f t="shared" si="6"/>
        <v>0</v>
      </c>
      <c r="U103" s="882">
        <v>10000</v>
      </c>
      <c r="V103" s="889"/>
      <c r="W103" s="889"/>
      <c r="X103" s="889"/>
      <c r="Y103" s="889"/>
      <c r="Z103" s="889"/>
      <c r="AA103" s="889"/>
      <c r="AB103" s="889"/>
      <c r="AC103" s="889"/>
      <c r="AD103" s="890"/>
      <c r="AE103" s="890"/>
      <c r="AF103" s="846">
        <f t="shared" si="5"/>
        <v>10000</v>
      </c>
    </row>
    <row r="104" spans="1:32" ht="12.75" customHeight="1">
      <c r="A104" s="872">
        <v>99</v>
      </c>
      <c r="B104" s="893" t="s">
        <v>781</v>
      </c>
      <c r="C104" s="896" t="s">
        <v>511</v>
      </c>
      <c r="D104" s="893"/>
      <c r="E104" s="894"/>
      <c r="F104" s="889"/>
      <c r="G104" s="894"/>
      <c r="H104" s="894"/>
      <c r="I104" s="894"/>
      <c r="J104" s="889"/>
      <c r="K104" s="889"/>
      <c r="L104" s="900">
        <v>5570</v>
      </c>
      <c r="M104" s="895"/>
      <c r="N104" s="895"/>
      <c r="O104" s="895"/>
      <c r="P104" s="889"/>
      <c r="Q104" s="895"/>
      <c r="R104" s="889"/>
      <c r="S104" s="889"/>
      <c r="T104" s="875">
        <f t="shared" si="6"/>
        <v>5570</v>
      </c>
      <c r="U104" s="882"/>
      <c r="V104" s="889"/>
      <c r="W104" s="889"/>
      <c r="X104" s="889"/>
      <c r="Y104" s="889"/>
      <c r="Z104" s="889"/>
      <c r="AA104" s="889"/>
      <c r="AB104" s="889"/>
      <c r="AC104" s="889"/>
      <c r="AD104" s="890"/>
      <c r="AE104" s="890"/>
      <c r="AF104" s="846">
        <f t="shared" si="5"/>
        <v>0</v>
      </c>
    </row>
    <row r="105" spans="1:32" ht="12.75" customHeight="1">
      <c r="A105" s="872">
        <v>100</v>
      </c>
      <c r="B105" s="893" t="s">
        <v>776</v>
      </c>
      <c r="C105" s="896" t="s">
        <v>775</v>
      </c>
      <c r="D105" s="893"/>
      <c r="E105" s="894"/>
      <c r="F105" s="889"/>
      <c r="G105" s="894"/>
      <c r="H105" s="894"/>
      <c r="I105" s="894"/>
      <c r="J105" s="889"/>
      <c r="K105" s="889"/>
      <c r="L105" s="895"/>
      <c r="M105" s="895"/>
      <c r="N105" s="895"/>
      <c r="O105" s="895"/>
      <c r="P105" s="889">
        <v>4430</v>
      </c>
      <c r="Q105" s="895"/>
      <c r="R105" s="889"/>
      <c r="S105" s="889"/>
      <c r="T105" s="875">
        <f t="shared" si="6"/>
        <v>4430</v>
      </c>
      <c r="U105" s="882"/>
      <c r="V105" s="889"/>
      <c r="W105" s="889"/>
      <c r="X105" s="889"/>
      <c r="Y105" s="889"/>
      <c r="Z105" s="889"/>
      <c r="AA105" s="889"/>
      <c r="AB105" s="889"/>
      <c r="AC105" s="889"/>
      <c r="AD105" s="890"/>
      <c r="AE105" s="890"/>
      <c r="AF105" s="846">
        <f t="shared" si="5"/>
        <v>0</v>
      </c>
    </row>
    <row r="106" spans="1:32" ht="12.75" customHeight="1">
      <c r="A106" s="872">
        <v>101</v>
      </c>
      <c r="B106" s="893" t="s">
        <v>748</v>
      </c>
      <c r="C106" s="896" t="s">
        <v>775</v>
      </c>
      <c r="D106" s="893"/>
      <c r="E106" s="894"/>
      <c r="F106" s="889"/>
      <c r="G106" s="894"/>
      <c r="H106" s="894"/>
      <c r="I106" s="894"/>
      <c r="J106" s="889"/>
      <c r="K106" s="889"/>
      <c r="L106" s="895"/>
      <c r="M106" s="895"/>
      <c r="N106" s="895"/>
      <c r="O106" s="895"/>
      <c r="P106" s="889"/>
      <c r="Q106" s="895"/>
      <c r="R106" s="889"/>
      <c r="S106" s="889">
        <v>10000</v>
      </c>
      <c r="T106" s="875">
        <f>SUM(D106:S106)</f>
        <v>10000</v>
      </c>
      <c r="U106" s="882"/>
      <c r="V106" s="889"/>
      <c r="W106" s="889"/>
      <c r="X106" s="889"/>
      <c r="Y106" s="889"/>
      <c r="Z106" s="889"/>
      <c r="AA106" s="889"/>
      <c r="AB106" s="889"/>
      <c r="AC106" s="889"/>
      <c r="AD106" s="890"/>
      <c r="AE106" s="890"/>
      <c r="AF106" s="846">
        <f t="shared" si="5"/>
        <v>0</v>
      </c>
    </row>
    <row r="107" spans="1:32" ht="12.75" customHeight="1">
      <c r="A107" s="872">
        <v>102</v>
      </c>
      <c r="B107" s="893" t="s">
        <v>780</v>
      </c>
      <c r="C107" s="896" t="s">
        <v>775</v>
      </c>
      <c r="D107" s="893"/>
      <c r="E107" s="894"/>
      <c r="F107" s="889"/>
      <c r="G107" s="894"/>
      <c r="H107" s="894"/>
      <c r="I107" s="894"/>
      <c r="J107" s="889"/>
      <c r="K107" s="889"/>
      <c r="L107" s="895"/>
      <c r="M107" s="895"/>
      <c r="N107" s="895"/>
      <c r="O107" s="895"/>
      <c r="P107" s="889"/>
      <c r="Q107" s="895"/>
      <c r="R107" s="889">
        <v>-10000</v>
      </c>
      <c r="S107" s="889"/>
      <c r="T107" s="875">
        <f t="shared" si="6"/>
        <v>-10000</v>
      </c>
      <c r="U107" s="882"/>
      <c r="V107" s="889"/>
      <c r="W107" s="889"/>
      <c r="X107" s="889"/>
      <c r="Y107" s="889"/>
      <c r="Z107" s="889"/>
      <c r="AA107" s="889"/>
      <c r="AB107" s="889"/>
      <c r="AC107" s="889"/>
      <c r="AD107" s="890"/>
      <c r="AE107" s="890"/>
      <c r="AF107" s="846">
        <f t="shared" si="5"/>
        <v>0</v>
      </c>
    </row>
    <row r="108" spans="1:32" ht="12.75" customHeight="1">
      <c r="A108" s="872">
        <v>103</v>
      </c>
      <c r="B108" s="893" t="s">
        <v>779</v>
      </c>
      <c r="C108" s="896" t="s">
        <v>775</v>
      </c>
      <c r="D108" s="893"/>
      <c r="E108" s="894"/>
      <c r="F108" s="889"/>
      <c r="G108" s="894"/>
      <c r="H108" s="894"/>
      <c r="I108" s="894"/>
      <c r="J108" s="889"/>
      <c r="K108" s="889"/>
      <c r="L108" s="895"/>
      <c r="M108" s="895"/>
      <c r="N108" s="895"/>
      <c r="O108" s="895"/>
      <c r="P108" s="889"/>
      <c r="Q108" s="895"/>
      <c r="R108" s="889"/>
      <c r="S108" s="889"/>
      <c r="T108" s="875">
        <f t="shared" si="6"/>
        <v>0</v>
      </c>
      <c r="U108" s="882"/>
      <c r="V108" s="889"/>
      <c r="W108" s="889"/>
      <c r="X108" s="889"/>
      <c r="Y108" s="889"/>
      <c r="Z108" s="889"/>
      <c r="AA108" s="889"/>
      <c r="AB108" s="889"/>
      <c r="AC108" s="889"/>
      <c r="AD108" s="890">
        <v>-150000</v>
      </c>
      <c r="AE108" s="890"/>
      <c r="AF108" s="846">
        <f t="shared" ref="AF108:AF115" si="7">SUM(U108:AE108)</f>
        <v>-150000</v>
      </c>
    </row>
    <row r="109" spans="1:32" ht="12.75" customHeight="1">
      <c r="A109" s="872">
        <v>104</v>
      </c>
      <c r="B109" s="893" t="s">
        <v>778</v>
      </c>
      <c r="C109" s="896" t="s">
        <v>777</v>
      </c>
      <c r="D109" s="893"/>
      <c r="E109" s="894"/>
      <c r="F109" s="889">
        <v>-42520</v>
      </c>
      <c r="G109" s="894"/>
      <c r="H109" s="894"/>
      <c r="I109" s="894"/>
      <c r="J109" s="889">
        <v>-157480</v>
      </c>
      <c r="K109" s="889"/>
      <c r="L109" s="895"/>
      <c r="M109" s="895"/>
      <c r="N109" s="895"/>
      <c r="O109" s="895"/>
      <c r="P109" s="889"/>
      <c r="Q109" s="895"/>
      <c r="R109" s="889"/>
      <c r="S109" s="889"/>
      <c r="T109" s="875">
        <f t="shared" si="6"/>
        <v>-200000</v>
      </c>
      <c r="U109" s="882"/>
      <c r="V109" s="889"/>
      <c r="W109" s="889"/>
      <c r="X109" s="889"/>
      <c r="Y109" s="889"/>
      <c r="Z109" s="889"/>
      <c r="AA109" s="889"/>
      <c r="AB109" s="889"/>
      <c r="AC109" s="889"/>
      <c r="AD109" s="890"/>
      <c r="AE109" s="890"/>
      <c r="AF109" s="846">
        <f t="shared" si="7"/>
        <v>0</v>
      </c>
    </row>
    <row r="110" spans="1:32" ht="12.75" customHeight="1">
      <c r="A110" s="872">
        <v>105</v>
      </c>
      <c r="B110" s="893" t="s">
        <v>1021</v>
      </c>
      <c r="C110" s="896" t="s">
        <v>775</v>
      </c>
      <c r="D110" s="893"/>
      <c r="E110" s="894"/>
      <c r="F110" s="889"/>
      <c r="G110" s="894"/>
      <c r="H110" s="894"/>
      <c r="I110" s="894"/>
      <c r="J110" s="889"/>
      <c r="K110" s="889"/>
      <c r="L110" s="895"/>
      <c r="M110" s="895"/>
      <c r="N110" s="895"/>
      <c r="O110" s="895"/>
      <c r="P110" s="889"/>
      <c r="Q110" s="895"/>
      <c r="R110" s="889">
        <v>50000</v>
      </c>
      <c r="S110" s="889"/>
      <c r="T110" s="875">
        <f t="shared" si="6"/>
        <v>50000</v>
      </c>
      <c r="U110" s="882"/>
      <c r="V110" s="889"/>
      <c r="W110" s="889"/>
      <c r="X110" s="889"/>
      <c r="Y110" s="889"/>
      <c r="Z110" s="889"/>
      <c r="AA110" s="889"/>
      <c r="AB110" s="889"/>
      <c r="AC110" s="889"/>
      <c r="AD110" s="890"/>
      <c r="AE110" s="890"/>
      <c r="AF110" s="846">
        <f t="shared" si="7"/>
        <v>0</v>
      </c>
    </row>
    <row r="111" spans="1:32" ht="12.75" customHeight="1">
      <c r="A111" s="872">
        <v>106</v>
      </c>
      <c r="B111" s="893"/>
      <c r="C111" s="896"/>
      <c r="D111" s="893"/>
      <c r="E111" s="894"/>
      <c r="F111" s="889"/>
      <c r="G111" s="894"/>
      <c r="H111" s="894"/>
      <c r="I111" s="894"/>
      <c r="J111" s="889"/>
      <c r="K111" s="889"/>
      <c r="L111" s="895"/>
      <c r="M111" s="895"/>
      <c r="N111" s="895"/>
      <c r="O111" s="895"/>
      <c r="P111" s="889"/>
      <c r="Q111" s="895"/>
      <c r="R111" s="889"/>
      <c r="S111" s="889"/>
      <c r="T111" s="875">
        <f t="shared" si="6"/>
        <v>0</v>
      </c>
      <c r="U111" s="882"/>
      <c r="V111" s="889"/>
      <c r="W111" s="889"/>
      <c r="X111" s="889"/>
      <c r="Y111" s="889"/>
      <c r="Z111" s="889"/>
      <c r="AA111" s="889"/>
      <c r="AB111" s="889"/>
      <c r="AC111" s="889"/>
      <c r="AD111" s="890"/>
      <c r="AE111" s="890"/>
      <c r="AF111" s="846">
        <f t="shared" si="7"/>
        <v>0</v>
      </c>
    </row>
    <row r="112" spans="1:32" ht="12.75" customHeight="1">
      <c r="A112" s="872">
        <v>107</v>
      </c>
      <c r="B112" s="893"/>
      <c r="C112" s="896"/>
      <c r="D112" s="893"/>
      <c r="E112" s="894"/>
      <c r="F112" s="889"/>
      <c r="G112" s="894"/>
      <c r="H112" s="894"/>
      <c r="I112" s="894"/>
      <c r="J112" s="889"/>
      <c r="K112" s="889"/>
      <c r="L112" s="895"/>
      <c r="M112" s="895"/>
      <c r="N112" s="895"/>
      <c r="O112" s="895"/>
      <c r="P112" s="889"/>
      <c r="Q112" s="895"/>
      <c r="R112" s="889"/>
      <c r="S112" s="889"/>
      <c r="T112" s="875">
        <f t="shared" si="6"/>
        <v>0</v>
      </c>
      <c r="U112" s="882"/>
      <c r="V112" s="889"/>
      <c r="W112" s="889"/>
      <c r="X112" s="889"/>
      <c r="Y112" s="889"/>
      <c r="Z112" s="889"/>
      <c r="AA112" s="889"/>
      <c r="AB112" s="889"/>
      <c r="AC112" s="889"/>
      <c r="AD112" s="890"/>
      <c r="AE112" s="890"/>
      <c r="AF112" s="846">
        <f t="shared" si="7"/>
        <v>0</v>
      </c>
    </row>
    <row r="113" spans="1:32" ht="12.75" customHeight="1">
      <c r="A113" s="872">
        <v>108</v>
      </c>
      <c r="B113" s="893"/>
      <c r="C113" s="896"/>
      <c r="D113" s="893"/>
      <c r="E113" s="894"/>
      <c r="F113" s="889"/>
      <c r="G113" s="894"/>
      <c r="H113" s="894"/>
      <c r="I113" s="894"/>
      <c r="J113" s="889"/>
      <c r="K113" s="889"/>
      <c r="L113" s="895"/>
      <c r="M113" s="895"/>
      <c r="N113" s="895"/>
      <c r="O113" s="895"/>
      <c r="P113" s="889"/>
      <c r="Q113" s="895"/>
      <c r="R113" s="889"/>
      <c r="S113" s="889"/>
      <c r="T113" s="875">
        <f t="shared" si="6"/>
        <v>0</v>
      </c>
      <c r="U113" s="882"/>
      <c r="V113" s="889"/>
      <c r="W113" s="889"/>
      <c r="X113" s="889"/>
      <c r="Y113" s="889"/>
      <c r="Z113" s="889"/>
      <c r="AA113" s="889"/>
      <c r="AB113" s="889"/>
      <c r="AC113" s="889"/>
      <c r="AD113" s="890"/>
      <c r="AE113" s="890"/>
      <c r="AF113" s="846">
        <f t="shared" si="7"/>
        <v>0</v>
      </c>
    </row>
    <row r="114" spans="1:32" ht="12.75" customHeight="1">
      <c r="A114" s="872">
        <v>109</v>
      </c>
      <c r="B114" s="893"/>
      <c r="C114" s="896"/>
      <c r="D114" s="893"/>
      <c r="E114" s="894"/>
      <c r="F114" s="889"/>
      <c r="G114" s="894"/>
      <c r="H114" s="894"/>
      <c r="I114" s="894"/>
      <c r="J114" s="889"/>
      <c r="K114" s="889"/>
      <c r="L114" s="895"/>
      <c r="M114" s="895"/>
      <c r="N114" s="895"/>
      <c r="O114" s="895"/>
      <c r="P114" s="889"/>
      <c r="Q114" s="895"/>
      <c r="R114" s="889"/>
      <c r="S114" s="889"/>
      <c r="T114" s="875">
        <f t="shared" si="6"/>
        <v>0</v>
      </c>
      <c r="U114" s="882"/>
      <c r="V114" s="889"/>
      <c r="W114" s="889"/>
      <c r="X114" s="889"/>
      <c r="Y114" s="889"/>
      <c r="Z114" s="889"/>
      <c r="AA114" s="889"/>
      <c r="AB114" s="889"/>
      <c r="AC114" s="889"/>
      <c r="AD114" s="890"/>
      <c r="AE114" s="890"/>
      <c r="AF114" s="846">
        <f t="shared" si="7"/>
        <v>0</v>
      </c>
    </row>
    <row r="115" spans="1:32" ht="13.5" thickBot="1">
      <c r="A115" s="901"/>
      <c r="B115" s="902" t="s">
        <v>179</v>
      </c>
      <c r="C115" s="903"/>
      <c r="D115" s="904">
        <f t="shared" ref="D115:AE115" si="8">SUM(D8:D114)</f>
        <v>2904</v>
      </c>
      <c r="E115" s="904">
        <f t="shared" si="8"/>
        <v>318</v>
      </c>
      <c r="F115" s="904">
        <f t="shared" si="8"/>
        <v>-35127</v>
      </c>
      <c r="G115" s="904">
        <f t="shared" si="8"/>
        <v>0</v>
      </c>
      <c r="H115" s="904">
        <f t="shared" si="8"/>
        <v>5283</v>
      </c>
      <c r="I115" s="904">
        <f t="shared" si="8"/>
        <v>5793</v>
      </c>
      <c r="J115" s="904">
        <f t="shared" si="8"/>
        <v>-148594</v>
      </c>
      <c r="K115" s="904">
        <f t="shared" si="8"/>
        <v>400</v>
      </c>
      <c r="L115" s="904">
        <f t="shared" si="8"/>
        <v>20100</v>
      </c>
      <c r="M115" s="904">
        <f t="shared" si="8"/>
        <v>16953</v>
      </c>
      <c r="N115" s="904">
        <f t="shared" si="8"/>
        <v>7168</v>
      </c>
      <c r="O115" s="904">
        <f t="shared" si="8"/>
        <v>0</v>
      </c>
      <c r="P115" s="904">
        <f t="shared" si="8"/>
        <v>3016</v>
      </c>
      <c r="Q115" s="904">
        <f t="shared" si="8"/>
        <v>5991</v>
      </c>
      <c r="R115" s="904">
        <f t="shared" si="8"/>
        <v>37900</v>
      </c>
      <c r="S115" s="904">
        <f t="shared" si="8"/>
        <v>10000</v>
      </c>
      <c r="T115" s="905">
        <f>SUM(T8:T114)</f>
        <v>-67895</v>
      </c>
      <c r="U115" s="904">
        <f t="shared" si="8"/>
        <v>10000</v>
      </c>
      <c r="V115" s="904">
        <f t="shared" si="8"/>
        <v>0</v>
      </c>
      <c r="W115" s="904">
        <f t="shared" si="8"/>
        <v>8066</v>
      </c>
      <c r="X115" s="904">
        <f t="shared" si="8"/>
        <v>-2433</v>
      </c>
      <c r="Y115" s="904">
        <f t="shared" si="8"/>
        <v>0</v>
      </c>
      <c r="Z115" s="904">
        <f t="shared" si="8"/>
        <v>0</v>
      </c>
      <c r="AA115" s="904">
        <f t="shared" si="8"/>
        <v>0</v>
      </c>
      <c r="AB115" s="904">
        <f t="shared" si="8"/>
        <v>0</v>
      </c>
      <c r="AC115" s="904">
        <f t="shared" si="8"/>
        <v>21454</v>
      </c>
      <c r="AD115" s="904">
        <f t="shared" si="8"/>
        <v>-150000</v>
      </c>
      <c r="AE115" s="904">
        <f t="shared" si="8"/>
        <v>45018</v>
      </c>
      <c r="AF115" s="906">
        <f t="shared" si="7"/>
        <v>-67895</v>
      </c>
    </row>
  </sheetData>
  <mergeCells count="34">
    <mergeCell ref="O6:O7"/>
    <mergeCell ref="P6:P7"/>
    <mergeCell ref="A5:A7"/>
    <mergeCell ref="B5:B7"/>
    <mergeCell ref="C5:C7"/>
    <mergeCell ref="G6:G7"/>
    <mergeCell ref="H6:I6"/>
    <mergeCell ref="D6:D7"/>
    <mergeCell ref="E6:E7"/>
    <mergeCell ref="N6:N7"/>
    <mergeCell ref="T5:T7"/>
    <mergeCell ref="U5:AE5"/>
    <mergeCell ref="AC6:AC7"/>
    <mergeCell ref="AD6:AD7"/>
    <mergeCell ref="AE6:AE7"/>
    <mergeCell ref="AA6:AA7"/>
    <mergeCell ref="AB6:AB7"/>
    <mergeCell ref="Z6:Z7"/>
    <mergeCell ref="R6:R7"/>
    <mergeCell ref="J6:J7"/>
    <mergeCell ref="K6:K7"/>
    <mergeCell ref="W6:W7"/>
    <mergeCell ref="AD4:AF4"/>
    <mergeCell ref="AF5:AF7"/>
    <mergeCell ref="U6:U7"/>
    <mergeCell ref="V6:V7"/>
    <mergeCell ref="S6:S7"/>
    <mergeCell ref="D5:S5"/>
    <mergeCell ref="F6:F7"/>
    <mergeCell ref="L6:L7"/>
    <mergeCell ref="Q6:Q7"/>
    <mergeCell ref="M6:M7"/>
    <mergeCell ref="X6:X7"/>
    <mergeCell ref="Y6:Y7"/>
  </mergeCells>
  <printOptions horizontalCentered="1"/>
  <pageMargins left="0.23622047244094491" right="0.19685039370078741" top="0.98425196850393704" bottom="0.78740157480314965" header="0.51181102362204722" footer="0.51181102362204722"/>
  <pageSetup paperSize="8" scale="69" fitToHeight="2" orientation="landscape" r:id="rId1"/>
  <headerFooter alignWithMargins="0">
    <oddHeader>&amp;L
&amp;C&amp;"Times New Roman,Félkövér"&amp;14Előirányzat módosítás nyilvántartás 
Martonvásár Város Önkormányzata 2015. év&amp;R&amp;"Times New Roman CE,Normál"&amp;10 12.a. melléklet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3:AE27"/>
  <sheetViews>
    <sheetView view="pageLayout" topLeftCell="A7" workbookViewId="0">
      <selection activeCell="E37" sqref="E37"/>
    </sheetView>
  </sheetViews>
  <sheetFormatPr defaultColWidth="9.140625" defaultRowHeight="12.75"/>
  <cols>
    <col min="1" max="1" width="5.7109375" style="830" customWidth="1"/>
    <col min="2" max="2" width="32.28515625" style="830" customWidth="1"/>
    <col min="3" max="3" width="6.140625" style="830" hidden="1" customWidth="1"/>
    <col min="4" max="4" width="7.42578125" style="830" customWidth="1"/>
    <col min="5" max="5" width="5.7109375" style="830" customWidth="1"/>
    <col min="6" max="7" width="5.5703125" style="830" hidden="1" customWidth="1"/>
    <col min="8" max="8" width="5.42578125" style="830" hidden="1" customWidth="1"/>
    <col min="9" max="9" width="5.28515625" style="830" hidden="1" customWidth="1"/>
    <col min="10" max="10" width="5.140625" style="830" hidden="1" customWidth="1"/>
    <col min="11" max="11" width="0.140625" style="830" hidden="1" customWidth="1"/>
    <col min="12" max="12" width="11.7109375" style="830" customWidth="1"/>
    <col min="13" max="13" width="7.85546875" style="830" customWidth="1"/>
    <col min="14" max="14" width="8.5703125" style="830" customWidth="1"/>
    <col min="15" max="15" width="7.28515625" style="830" customWidth="1"/>
    <col min="16" max="16" width="6" style="830" customWidth="1"/>
    <col min="17" max="17" width="6.7109375" style="830" customWidth="1"/>
    <col min="18" max="19" width="0" style="830" hidden="1" customWidth="1"/>
    <col min="20" max="20" width="8.7109375" style="830" hidden="1" customWidth="1"/>
    <col min="21" max="21" width="9" style="830" customWidth="1"/>
    <col min="22" max="23" width="8.28515625" style="830" customWidth="1"/>
    <col min="24" max="25" width="9.140625" style="830"/>
    <col min="26" max="26" width="9" style="830" customWidth="1"/>
    <col min="27" max="27" width="6.85546875" style="830" customWidth="1"/>
    <col min="28" max="28" width="7.85546875" style="830" customWidth="1"/>
    <col min="29" max="29" width="9.28515625" style="830" customWidth="1"/>
    <col min="30" max="30" width="7" style="830" hidden="1" customWidth="1"/>
    <col min="31" max="16384" width="9.140625" style="830"/>
  </cols>
  <sheetData>
    <row r="3" spans="1:31" ht="15.75">
      <c r="A3" s="1194"/>
      <c r="B3" s="1194"/>
      <c r="C3" s="1194"/>
      <c r="D3" s="1194"/>
      <c r="E3" s="1194"/>
      <c r="F3" s="1194"/>
      <c r="G3" s="1194"/>
      <c r="H3" s="1194"/>
      <c r="I3" s="1194"/>
      <c r="J3" s="1194"/>
      <c r="K3" s="1194"/>
      <c r="L3" s="1194"/>
      <c r="M3" s="1194"/>
      <c r="N3" s="1194"/>
      <c r="O3" s="1194"/>
      <c r="P3" s="1194"/>
      <c r="Q3" s="1194"/>
      <c r="R3" s="1194"/>
      <c r="S3" s="1194"/>
      <c r="T3" s="1194"/>
      <c r="U3" s="1194"/>
      <c r="V3" s="1194"/>
      <c r="W3" s="1194"/>
      <c r="X3" s="1194"/>
      <c r="Y3" s="1194"/>
      <c r="Z3" s="1194"/>
      <c r="AA3" s="1194"/>
      <c r="AB3" s="1194"/>
      <c r="AC3" s="1194"/>
      <c r="AD3" s="1194"/>
    </row>
    <row r="4" spans="1:31" ht="13.5" thickBot="1">
      <c r="AB4" s="1135" t="s">
        <v>408</v>
      </c>
      <c r="AC4" s="1135"/>
      <c r="AD4" s="1135"/>
      <c r="AE4" s="831"/>
    </row>
    <row r="5" spans="1:31" ht="31.5" customHeight="1">
      <c r="A5" s="1178" t="s">
        <v>352</v>
      </c>
      <c r="B5" s="1180" t="s">
        <v>896</v>
      </c>
      <c r="C5" s="1182" t="s">
        <v>930</v>
      </c>
      <c r="D5" s="1175" t="s">
        <v>312</v>
      </c>
      <c r="E5" s="1176"/>
      <c r="F5" s="1176"/>
      <c r="G5" s="1176"/>
      <c r="H5" s="1176"/>
      <c r="I5" s="1176"/>
      <c r="J5" s="1176"/>
      <c r="K5" s="1176"/>
      <c r="L5" s="1176"/>
      <c r="M5" s="1176"/>
      <c r="N5" s="1176"/>
      <c r="O5" s="1176"/>
      <c r="P5" s="1176"/>
      <c r="Q5" s="1176"/>
      <c r="R5" s="1176"/>
      <c r="S5" s="1176"/>
      <c r="T5" s="1177"/>
      <c r="U5" s="1172" t="s">
        <v>291</v>
      </c>
      <c r="V5" s="1169" t="s">
        <v>304</v>
      </c>
      <c r="W5" s="1170"/>
      <c r="X5" s="1170"/>
      <c r="Y5" s="1170"/>
      <c r="Z5" s="1170"/>
      <c r="AA5" s="1170"/>
      <c r="AB5" s="1170"/>
      <c r="AC5" s="1171"/>
      <c r="AD5" s="1195" t="s">
        <v>894</v>
      </c>
      <c r="AE5" s="1186" t="s">
        <v>929</v>
      </c>
    </row>
    <row r="6" spans="1:31" s="866" customFormat="1" ht="25.5" customHeight="1">
      <c r="A6" s="1179"/>
      <c r="B6" s="1181"/>
      <c r="C6" s="1183"/>
      <c r="D6" s="1160" t="s">
        <v>928</v>
      </c>
      <c r="E6" s="1160" t="s">
        <v>927</v>
      </c>
      <c r="F6" s="1189" t="s">
        <v>926</v>
      </c>
      <c r="G6" s="1190"/>
      <c r="H6" s="1190"/>
      <c r="I6" s="1190"/>
      <c r="J6" s="1190"/>
      <c r="K6" s="1191"/>
      <c r="L6" s="1160" t="s">
        <v>152</v>
      </c>
      <c r="M6" s="1189" t="s">
        <v>164</v>
      </c>
      <c r="N6" s="1192"/>
      <c r="O6" s="1160" t="s">
        <v>890</v>
      </c>
      <c r="P6" s="1160" t="s">
        <v>925</v>
      </c>
      <c r="Q6" s="1160" t="s">
        <v>924</v>
      </c>
      <c r="R6" s="865"/>
      <c r="S6" s="865"/>
      <c r="T6" s="865"/>
      <c r="U6" s="1173"/>
      <c r="V6" s="1160" t="s">
        <v>881</v>
      </c>
      <c r="W6" s="1160" t="s">
        <v>880</v>
      </c>
      <c r="X6" s="1160" t="s">
        <v>886</v>
      </c>
      <c r="Y6" s="1189" t="s">
        <v>923</v>
      </c>
      <c r="Z6" s="1192"/>
      <c r="AA6" s="1189" t="s">
        <v>922</v>
      </c>
      <c r="AB6" s="1192"/>
      <c r="AC6" s="1193" t="s">
        <v>921</v>
      </c>
      <c r="AD6" s="1196"/>
      <c r="AE6" s="1187"/>
    </row>
    <row r="7" spans="1:31" s="866" customFormat="1" ht="23.25" customHeight="1" thickBot="1">
      <c r="A7" s="1179"/>
      <c r="B7" s="1181"/>
      <c r="C7" s="1184"/>
      <c r="D7" s="1161"/>
      <c r="E7" s="1161"/>
      <c r="F7" s="865" t="s">
        <v>920</v>
      </c>
      <c r="G7" s="865" t="s">
        <v>919</v>
      </c>
      <c r="H7" s="865" t="s">
        <v>918</v>
      </c>
      <c r="I7" s="865" t="s">
        <v>917</v>
      </c>
      <c r="J7" s="865" t="s">
        <v>916</v>
      </c>
      <c r="K7" s="865" t="s">
        <v>915</v>
      </c>
      <c r="L7" s="1161"/>
      <c r="M7" s="834" t="s">
        <v>870</v>
      </c>
      <c r="N7" s="834" t="s">
        <v>869</v>
      </c>
      <c r="O7" s="1161"/>
      <c r="P7" s="1161"/>
      <c r="Q7" s="1161"/>
      <c r="R7" s="865"/>
      <c r="S7" s="865"/>
      <c r="T7" s="865"/>
      <c r="U7" s="1174"/>
      <c r="V7" s="1161"/>
      <c r="W7" s="1161"/>
      <c r="X7" s="1161"/>
      <c r="Y7" s="834" t="s">
        <v>914</v>
      </c>
      <c r="Z7" s="834" t="s">
        <v>913</v>
      </c>
      <c r="AA7" s="834" t="s">
        <v>914</v>
      </c>
      <c r="AB7" s="834" t="s">
        <v>913</v>
      </c>
      <c r="AC7" s="1168"/>
      <c r="AD7" s="1197"/>
      <c r="AE7" s="1188"/>
    </row>
    <row r="8" spans="1:31">
      <c r="A8" s="840">
        <v>1</v>
      </c>
      <c r="B8" s="841" t="s">
        <v>900</v>
      </c>
      <c r="C8" s="841"/>
      <c r="D8" s="842"/>
      <c r="E8" s="842"/>
      <c r="F8" s="842"/>
      <c r="G8" s="842"/>
      <c r="H8" s="842"/>
      <c r="I8" s="842"/>
      <c r="J8" s="842"/>
      <c r="K8" s="842"/>
      <c r="L8" s="842"/>
      <c r="M8" s="842"/>
      <c r="N8" s="842"/>
      <c r="O8" s="842"/>
      <c r="P8" s="842"/>
      <c r="Q8" s="842"/>
      <c r="R8" s="842"/>
      <c r="S8" s="842"/>
      <c r="T8" s="842"/>
      <c r="U8" s="843">
        <f t="shared" ref="U8:U24" si="0">SUM(D8:T8)</f>
        <v>0</v>
      </c>
      <c r="V8" s="842"/>
      <c r="W8" s="842"/>
      <c r="X8" s="842">
        <v>107</v>
      </c>
      <c r="Y8" s="842"/>
      <c r="Z8" s="842"/>
      <c r="AA8" s="842"/>
      <c r="AB8" s="842"/>
      <c r="AC8" s="844"/>
      <c r="AD8" s="845">
        <f>SUM(V8:AB8)</f>
        <v>107</v>
      </c>
      <c r="AE8" s="846">
        <f t="shared" ref="AE8:AE19" si="1">SUM(V8:AC8)</f>
        <v>107</v>
      </c>
    </row>
    <row r="9" spans="1:31">
      <c r="A9" s="840">
        <v>2</v>
      </c>
      <c r="B9" s="841" t="s">
        <v>909</v>
      </c>
      <c r="C9" s="841"/>
      <c r="D9" s="842"/>
      <c r="E9" s="842"/>
      <c r="F9" s="842"/>
      <c r="G9" s="842"/>
      <c r="H9" s="842"/>
      <c r="I9" s="842"/>
      <c r="J9" s="842"/>
      <c r="K9" s="842"/>
      <c r="L9" s="842">
        <v>107</v>
      </c>
      <c r="M9" s="842"/>
      <c r="N9" s="842"/>
      <c r="O9" s="842"/>
      <c r="P9" s="842"/>
      <c r="Q9" s="842"/>
      <c r="R9" s="842"/>
      <c r="S9" s="842"/>
      <c r="T9" s="842"/>
      <c r="U9" s="843">
        <f t="shared" si="0"/>
        <v>107</v>
      </c>
      <c r="V9" s="842"/>
      <c r="W9" s="842"/>
      <c r="X9" s="842"/>
      <c r="Y9" s="842"/>
      <c r="Z9" s="842"/>
      <c r="AA9" s="842"/>
      <c r="AB9" s="842"/>
      <c r="AC9" s="844"/>
      <c r="AD9" s="845">
        <f>SUM(V9:AB9)</f>
        <v>0</v>
      </c>
      <c r="AE9" s="846">
        <f t="shared" si="1"/>
        <v>0</v>
      </c>
    </row>
    <row r="10" spans="1:31">
      <c r="A10" s="840">
        <v>3</v>
      </c>
      <c r="B10" s="841" t="s">
        <v>900</v>
      </c>
      <c r="C10" s="841"/>
      <c r="D10" s="842"/>
      <c r="E10" s="842"/>
      <c r="F10" s="842"/>
      <c r="G10" s="842"/>
      <c r="H10" s="842"/>
      <c r="I10" s="842"/>
      <c r="J10" s="842"/>
      <c r="K10" s="842"/>
      <c r="L10" s="842"/>
      <c r="M10" s="842"/>
      <c r="N10" s="842"/>
      <c r="O10" s="842"/>
      <c r="P10" s="842"/>
      <c r="Q10" s="842"/>
      <c r="R10" s="842"/>
      <c r="S10" s="842"/>
      <c r="T10" s="842"/>
      <c r="U10" s="843">
        <f t="shared" si="0"/>
        <v>0</v>
      </c>
      <c r="V10" s="842"/>
      <c r="W10" s="842"/>
      <c r="X10" s="842">
        <v>197</v>
      </c>
      <c r="Y10" s="842"/>
      <c r="Z10" s="842"/>
      <c r="AA10" s="842"/>
      <c r="AB10" s="842"/>
      <c r="AC10" s="844"/>
      <c r="AD10" s="845">
        <f>SUM(V10:AB10)</f>
        <v>197</v>
      </c>
      <c r="AE10" s="846">
        <f t="shared" si="1"/>
        <v>197</v>
      </c>
    </row>
    <row r="11" spans="1:31">
      <c r="A11" s="840">
        <v>4</v>
      </c>
      <c r="B11" s="847" t="s">
        <v>908</v>
      </c>
      <c r="C11" s="841"/>
      <c r="D11" s="842">
        <v>111</v>
      </c>
      <c r="E11" s="842">
        <v>86</v>
      </c>
      <c r="F11" s="842"/>
      <c r="G11" s="842"/>
      <c r="H11" s="842"/>
      <c r="I11" s="842"/>
      <c r="J11" s="842"/>
      <c r="K11" s="842"/>
      <c r="L11" s="842"/>
      <c r="M11" s="842"/>
      <c r="N11" s="842"/>
      <c r="O11" s="842"/>
      <c r="P11" s="842"/>
      <c r="Q11" s="842"/>
      <c r="R11" s="842"/>
      <c r="S11" s="842"/>
      <c r="T11" s="842"/>
      <c r="U11" s="843">
        <f t="shared" si="0"/>
        <v>197</v>
      </c>
      <c r="V11" s="842"/>
      <c r="W11" s="842"/>
      <c r="X11" s="842"/>
      <c r="Y11" s="842"/>
      <c r="Z11" s="842"/>
      <c r="AA11" s="842"/>
      <c r="AB11" s="842"/>
      <c r="AC11" s="844"/>
      <c r="AD11" s="845">
        <f>SUM(V11:AB11)</f>
        <v>0</v>
      </c>
      <c r="AE11" s="846">
        <f t="shared" si="1"/>
        <v>0</v>
      </c>
    </row>
    <row r="12" spans="1:31">
      <c r="A12" s="840">
        <v>5</v>
      </c>
      <c r="B12" s="841" t="s">
        <v>900</v>
      </c>
      <c r="C12" s="841"/>
      <c r="D12" s="842"/>
      <c r="E12" s="842"/>
      <c r="F12" s="842"/>
      <c r="G12" s="842"/>
      <c r="H12" s="842"/>
      <c r="I12" s="842"/>
      <c r="J12" s="842"/>
      <c r="K12" s="842"/>
      <c r="L12" s="842"/>
      <c r="M12" s="842"/>
      <c r="N12" s="842"/>
      <c r="O12" s="842"/>
      <c r="P12" s="842"/>
      <c r="Q12" s="842"/>
      <c r="R12" s="842"/>
      <c r="S12" s="842"/>
      <c r="T12" s="842"/>
      <c r="U12" s="843">
        <f t="shared" si="0"/>
        <v>0</v>
      </c>
      <c r="V12" s="842"/>
      <c r="W12" s="842"/>
      <c r="X12" s="842">
        <v>635</v>
      </c>
      <c r="Y12" s="842"/>
      <c r="Z12" s="842"/>
      <c r="AA12" s="842"/>
      <c r="AB12" s="842"/>
      <c r="AC12" s="844"/>
      <c r="AD12" s="845">
        <f>SUM(V12:AB12)</f>
        <v>635</v>
      </c>
      <c r="AE12" s="846">
        <f t="shared" si="1"/>
        <v>635</v>
      </c>
    </row>
    <row r="13" spans="1:31">
      <c r="A13" s="840">
        <v>6</v>
      </c>
      <c r="B13" s="848" t="s">
        <v>907</v>
      </c>
      <c r="C13" s="841"/>
      <c r="D13" s="849">
        <v>500</v>
      </c>
      <c r="E13" s="849">
        <v>135</v>
      </c>
      <c r="F13" s="849"/>
      <c r="G13" s="849"/>
      <c r="H13" s="849"/>
      <c r="I13" s="849"/>
      <c r="J13" s="849"/>
      <c r="K13" s="849"/>
      <c r="L13" s="849"/>
      <c r="M13" s="849"/>
      <c r="N13" s="849"/>
      <c r="O13" s="849"/>
      <c r="P13" s="849"/>
      <c r="Q13" s="849"/>
      <c r="R13" s="849"/>
      <c r="S13" s="849"/>
      <c r="T13" s="849"/>
      <c r="U13" s="843">
        <f t="shared" si="0"/>
        <v>635</v>
      </c>
      <c r="V13" s="849"/>
      <c r="W13" s="849"/>
      <c r="X13" s="849"/>
      <c r="Y13" s="849"/>
      <c r="Z13" s="849"/>
      <c r="AA13" s="849"/>
      <c r="AB13" s="849"/>
      <c r="AC13" s="850"/>
      <c r="AE13" s="846">
        <f t="shared" si="1"/>
        <v>0</v>
      </c>
    </row>
    <row r="14" spans="1:31">
      <c r="A14" s="840">
        <v>7</v>
      </c>
      <c r="B14" s="848" t="s">
        <v>906</v>
      </c>
      <c r="C14" s="841"/>
      <c r="D14" s="849"/>
      <c r="E14" s="849"/>
      <c r="F14" s="849"/>
      <c r="G14" s="849"/>
      <c r="H14" s="849"/>
      <c r="I14" s="849"/>
      <c r="J14" s="849"/>
      <c r="K14" s="849"/>
      <c r="L14" s="849"/>
      <c r="M14" s="849"/>
      <c r="N14" s="849"/>
      <c r="O14" s="849"/>
      <c r="P14" s="849"/>
      <c r="Q14" s="849"/>
      <c r="R14" s="849"/>
      <c r="S14" s="849"/>
      <c r="T14" s="849"/>
      <c r="U14" s="843">
        <f t="shared" si="0"/>
        <v>0</v>
      </c>
      <c r="V14" s="849"/>
      <c r="W14" s="849">
        <v>138</v>
      </c>
      <c r="X14" s="849"/>
      <c r="Y14" s="849"/>
      <c r="Z14" s="849"/>
      <c r="AA14" s="849"/>
      <c r="AB14" s="849"/>
      <c r="AC14" s="850"/>
      <c r="AE14" s="846">
        <f t="shared" si="1"/>
        <v>138</v>
      </c>
    </row>
    <row r="15" spans="1:31">
      <c r="A15" s="840">
        <v>8</v>
      </c>
      <c r="B15" s="848" t="s">
        <v>905</v>
      </c>
      <c r="C15" s="841"/>
      <c r="D15" s="849"/>
      <c r="E15" s="849"/>
      <c r="F15" s="849"/>
      <c r="G15" s="849"/>
      <c r="H15" s="849"/>
      <c r="I15" s="849"/>
      <c r="J15" s="849"/>
      <c r="K15" s="849"/>
      <c r="L15" s="849"/>
      <c r="M15" s="849"/>
      <c r="N15" s="849"/>
      <c r="O15" s="849">
        <v>138</v>
      </c>
      <c r="P15" s="849"/>
      <c r="Q15" s="849"/>
      <c r="R15" s="849"/>
      <c r="S15" s="849"/>
      <c r="T15" s="849"/>
      <c r="U15" s="843">
        <f t="shared" si="0"/>
        <v>138</v>
      </c>
      <c r="V15" s="849"/>
      <c r="W15" s="849"/>
      <c r="X15" s="849"/>
      <c r="Y15" s="849"/>
      <c r="Z15" s="849"/>
      <c r="AA15" s="849"/>
      <c r="AB15" s="849"/>
      <c r="AC15" s="850"/>
      <c r="AE15" s="846">
        <f t="shared" si="1"/>
        <v>0</v>
      </c>
    </row>
    <row r="16" spans="1:31">
      <c r="A16" s="840">
        <v>9</v>
      </c>
      <c r="B16" s="848" t="s">
        <v>904</v>
      </c>
      <c r="C16" s="841"/>
      <c r="D16" s="849"/>
      <c r="E16" s="849">
        <v>2</v>
      </c>
      <c r="F16" s="849"/>
      <c r="G16" s="849"/>
      <c r="H16" s="849"/>
      <c r="I16" s="849"/>
      <c r="J16" s="849"/>
      <c r="K16" s="849"/>
      <c r="L16" s="849">
        <v>3</v>
      </c>
      <c r="M16" s="849"/>
      <c r="N16" s="849"/>
      <c r="O16" s="849"/>
      <c r="P16" s="849"/>
      <c r="Q16" s="849"/>
      <c r="R16" s="849"/>
      <c r="S16" s="849"/>
      <c r="T16" s="849"/>
      <c r="U16" s="843">
        <f t="shared" si="0"/>
        <v>5</v>
      </c>
      <c r="V16" s="849"/>
      <c r="W16" s="849"/>
      <c r="X16" s="849"/>
      <c r="Y16" s="849"/>
      <c r="Z16" s="849"/>
      <c r="AA16" s="849"/>
      <c r="AB16" s="849"/>
      <c r="AC16" s="850"/>
      <c r="AE16" s="846">
        <f t="shared" si="1"/>
        <v>0</v>
      </c>
    </row>
    <row r="17" spans="1:31">
      <c r="A17" s="840">
        <v>10</v>
      </c>
      <c r="B17" s="848" t="s">
        <v>903</v>
      </c>
      <c r="C17" s="841"/>
      <c r="D17" s="849"/>
      <c r="E17" s="849">
        <v>-61</v>
      </c>
      <c r="F17" s="849"/>
      <c r="G17" s="849"/>
      <c r="H17" s="849"/>
      <c r="I17" s="849"/>
      <c r="J17" s="849"/>
      <c r="K17" s="849"/>
      <c r="L17" s="851">
        <v>56</v>
      </c>
      <c r="M17" s="849"/>
      <c r="N17" s="849"/>
      <c r="O17" s="849"/>
      <c r="P17" s="849"/>
      <c r="Q17" s="849"/>
      <c r="R17" s="849"/>
      <c r="S17" s="849"/>
      <c r="T17" s="849"/>
      <c r="U17" s="843">
        <f t="shared" si="0"/>
        <v>-5</v>
      </c>
      <c r="V17" s="849"/>
      <c r="W17" s="849"/>
      <c r="X17" s="849"/>
      <c r="Y17" s="849"/>
      <c r="Z17" s="849"/>
      <c r="AA17" s="849"/>
      <c r="AB17" s="849"/>
      <c r="AC17" s="850"/>
      <c r="AE17" s="846">
        <f t="shared" si="1"/>
        <v>0</v>
      </c>
    </row>
    <row r="18" spans="1:31">
      <c r="A18" s="840">
        <v>11</v>
      </c>
      <c r="B18" s="848" t="s">
        <v>902</v>
      </c>
      <c r="C18" s="841"/>
      <c r="D18" s="849"/>
      <c r="E18" s="849"/>
      <c r="F18" s="849"/>
      <c r="G18" s="849"/>
      <c r="H18" s="849"/>
      <c r="I18" s="849"/>
      <c r="J18" s="849"/>
      <c r="K18" s="849"/>
      <c r="L18" s="851"/>
      <c r="M18" s="849"/>
      <c r="N18" s="849"/>
      <c r="O18" s="849"/>
      <c r="P18" s="849"/>
      <c r="Q18" s="849"/>
      <c r="R18" s="849"/>
      <c r="S18" s="849"/>
      <c r="T18" s="849"/>
      <c r="U18" s="843">
        <f t="shared" si="0"/>
        <v>0</v>
      </c>
      <c r="V18" s="849"/>
      <c r="W18" s="849">
        <v>54</v>
      </c>
      <c r="X18" s="849"/>
      <c r="Y18" s="849"/>
      <c r="Z18" s="849"/>
      <c r="AA18" s="849"/>
      <c r="AB18" s="849"/>
      <c r="AC18" s="852"/>
      <c r="AE18" s="846">
        <f t="shared" si="1"/>
        <v>54</v>
      </c>
    </row>
    <row r="19" spans="1:31">
      <c r="A19" s="840">
        <v>12</v>
      </c>
      <c r="B19" s="848" t="s">
        <v>901</v>
      </c>
      <c r="C19" s="841"/>
      <c r="D19" s="849"/>
      <c r="E19" s="849"/>
      <c r="F19" s="851"/>
      <c r="G19" s="851"/>
      <c r="H19" s="851"/>
      <c r="I19" s="851"/>
      <c r="J19" s="851"/>
      <c r="K19" s="851"/>
      <c r="L19" s="853">
        <v>54</v>
      </c>
      <c r="M19" s="849"/>
      <c r="N19" s="849"/>
      <c r="O19" s="849"/>
      <c r="P19" s="849"/>
      <c r="Q19" s="849"/>
      <c r="R19" s="849"/>
      <c r="S19" s="849"/>
      <c r="T19" s="849"/>
      <c r="U19" s="843">
        <f t="shared" si="0"/>
        <v>54</v>
      </c>
      <c r="V19" s="849"/>
      <c r="W19" s="849"/>
      <c r="X19" s="849"/>
      <c r="Y19" s="849"/>
      <c r="Z19" s="849"/>
      <c r="AA19" s="849"/>
      <c r="AB19" s="849"/>
      <c r="AC19" s="852"/>
      <c r="AE19" s="846">
        <f t="shared" si="1"/>
        <v>0</v>
      </c>
    </row>
    <row r="20" spans="1:31">
      <c r="A20" s="840"/>
      <c r="B20" s="848" t="s">
        <v>900</v>
      </c>
      <c r="C20" s="841"/>
      <c r="D20" s="849"/>
      <c r="E20" s="849"/>
      <c r="F20" s="851"/>
      <c r="G20" s="851"/>
      <c r="H20" s="851"/>
      <c r="I20" s="851"/>
      <c r="J20" s="851"/>
      <c r="K20" s="851"/>
      <c r="L20" s="853"/>
      <c r="M20" s="849"/>
      <c r="N20" s="849"/>
      <c r="O20" s="849"/>
      <c r="P20" s="849"/>
      <c r="Q20" s="849"/>
      <c r="R20" s="849"/>
      <c r="S20" s="849"/>
      <c r="T20" s="849"/>
      <c r="U20" s="843">
        <f t="shared" si="0"/>
        <v>0</v>
      </c>
      <c r="V20" s="849"/>
      <c r="W20" s="849"/>
      <c r="X20" s="849">
        <v>408</v>
      </c>
      <c r="Y20" s="849"/>
      <c r="Z20" s="849"/>
      <c r="AA20" s="849"/>
      <c r="AB20" s="849"/>
      <c r="AC20" s="852"/>
      <c r="AE20" s="846"/>
    </row>
    <row r="21" spans="1:31">
      <c r="A21" s="840"/>
      <c r="B21" s="848" t="s">
        <v>899</v>
      </c>
      <c r="C21" s="841"/>
      <c r="D21" s="849">
        <v>321</v>
      </c>
      <c r="E21" s="849">
        <v>87</v>
      </c>
      <c r="F21" s="851"/>
      <c r="G21" s="851"/>
      <c r="H21" s="851"/>
      <c r="I21" s="851"/>
      <c r="J21" s="851"/>
      <c r="K21" s="851"/>
      <c r="L21" s="853"/>
      <c r="M21" s="849"/>
      <c r="N21" s="849"/>
      <c r="O21" s="849"/>
      <c r="P21" s="849"/>
      <c r="Q21" s="849"/>
      <c r="R21" s="849"/>
      <c r="S21" s="849"/>
      <c r="T21" s="849"/>
      <c r="U21" s="843">
        <f t="shared" si="0"/>
        <v>408</v>
      </c>
      <c r="V21" s="849"/>
      <c r="W21" s="849"/>
      <c r="X21" s="849"/>
      <c r="Y21" s="849"/>
      <c r="Z21" s="849"/>
      <c r="AA21" s="849"/>
      <c r="AB21" s="849"/>
      <c r="AC21" s="852"/>
      <c r="AE21" s="846"/>
    </row>
    <row r="22" spans="1:31">
      <c r="A22" s="840">
        <v>13</v>
      </c>
      <c r="B22" s="848" t="s">
        <v>898</v>
      </c>
      <c r="C22" s="841"/>
      <c r="D22" s="849"/>
      <c r="E22" s="849"/>
      <c r="F22" s="851"/>
      <c r="G22" s="851"/>
      <c r="H22" s="851"/>
      <c r="I22" s="851"/>
      <c r="J22" s="851"/>
      <c r="K22" s="851"/>
      <c r="L22" s="853"/>
      <c r="M22" s="849"/>
      <c r="N22" s="849"/>
      <c r="O22" s="849"/>
      <c r="P22" s="849"/>
      <c r="Q22" s="849"/>
      <c r="R22" s="849"/>
      <c r="S22" s="849"/>
      <c r="T22" s="849"/>
      <c r="U22" s="843">
        <f t="shared" si="0"/>
        <v>0</v>
      </c>
      <c r="V22" s="849"/>
      <c r="W22" s="849"/>
      <c r="X22" s="849"/>
      <c r="Y22" s="849"/>
      <c r="Z22" s="849"/>
      <c r="AA22" s="849"/>
      <c r="AB22" s="849"/>
      <c r="AC22" s="852">
        <v>175</v>
      </c>
      <c r="AE22" s="846">
        <f>SUM(V22:AC22)</f>
        <v>175</v>
      </c>
    </row>
    <row r="23" spans="1:31" ht="13.5" thickBot="1">
      <c r="A23" s="854">
        <v>15</v>
      </c>
      <c r="B23" s="848" t="s">
        <v>897</v>
      </c>
      <c r="C23" s="841"/>
      <c r="D23" s="849"/>
      <c r="E23" s="849"/>
      <c r="F23" s="855"/>
      <c r="G23" s="855"/>
      <c r="H23" s="855"/>
      <c r="I23" s="855"/>
      <c r="J23" s="855"/>
      <c r="K23" s="855"/>
      <c r="L23" s="849"/>
      <c r="M23" s="849">
        <v>175</v>
      </c>
      <c r="N23" s="849"/>
      <c r="O23" s="849"/>
      <c r="P23" s="849"/>
      <c r="Q23" s="849"/>
      <c r="R23" s="849"/>
      <c r="S23" s="849"/>
      <c r="T23" s="849"/>
      <c r="U23" s="856">
        <f t="shared" si="0"/>
        <v>175</v>
      </c>
      <c r="V23" s="849"/>
      <c r="W23" s="849"/>
      <c r="X23" s="849"/>
      <c r="Y23" s="849"/>
      <c r="Z23" s="849"/>
      <c r="AA23" s="849"/>
      <c r="AB23" s="849"/>
      <c r="AC23" s="852"/>
      <c r="AE23" s="846">
        <f>SUM(V23:AC23)</f>
        <v>0</v>
      </c>
    </row>
    <row r="24" spans="1:31" ht="13.5" thickBot="1">
      <c r="A24" s="857"/>
      <c r="B24" s="858"/>
      <c r="C24" s="859"/>
      <c r="D24" s="860">
        <f t="shared" ref="D24:Q24" si="2">SUM(D8:D23)</f>
        <v>932</v>
      </c>
      <c r="E24" s="860">
        <f t="shared" si="2"/>
        <v>249</v>
      </c>
      <c r="F24" s="860">
        <f t="shared" si="2"/>
        <v>0</v>
      </c>
      <c r="G24" s="860">
        <f t="shared" si="2"/>
        <v>0</v>
      </c>
      <c r="H24" s="860">
        <f t="shared" si="2"/>
        <v>0</v>
      </c>
      <c r="I24" s="860">
        <f t="shared" si="2"/>
        <v>0</v>
      </c>
      <c r="J24" s="860">
        <f t="shared" si="2"/>
        <v>0</v>
      </c>
      <c r="K24" s="860">
        <f t="shared" si="2"/>
        <v>0</v>
      </c>
      <c r="L24" s="860">
        <f t="shared" si="2"/>
        <v>220</v>
      </c>
      <c r="M24" s="860">
        <f t="shared" si="2"/>
        <v>175</v>
      </c>
      <c r="N24" s="860">
        <f t="shared" si="2"/>
        <v>0</v>
      </c>
      <c r="O24" s="860">
        <f t="shared" si="2"/>
        <v>138</v>
      </c>
      <c r="P24" s="860">
        <f t="shared" si="2"/>
        <v>0</v>
      </c>
      <c r="Q24" s="860">
        <f t="shared" si="2"/>
        <v>0</v>
      </c>
      <c r="R24" s="860"/>
      <c r="S24" s="860"/>
      <c r="T24" s="860"/>
      <c r="U24" s="861">
        <f t="shared" si="0"/>
        <v>1714</v>
      </c>
      <c r="V24" s="860"/>
      <c r="W24" s="860">
        <f>SUM(W8:W22)</f>
        <v>192</v>
      </c>
      <c r="X24" s="860">
        <f>SUM(X8:X23)</f>
        <v>1347</v>
      </c>
      <c r="Y24" s="860">
        <f t="shared" ref="Y24:AD24" si="3">SUM(Y8:Y22)</f>
        <v>0</v>
      </c>
      <c r="Z24" s="860">
        <f t="shared" si="3"/>
        <v>0</v>
      </c>
      <c r="AA24" s="860">
        <f t="shared" si="3"/>
        <v>0</v>
      </c>
      <c r="AB24" s="860">
        <f t="shared" si="3"/>
        <v>0</v>
      </c>
      <c r="AC24" s="860">
        <f t="shared" si="3"/>
        <v>175</v>
      </c>
      <c r="AD24" s="860">
        <f t="shared" si="3"/>
        <v>939</v>
      </c>
      <c r="AE24" s="846">
        <f>SUM(V24:AC24)</f>
        <v>1714</v>
      </c>
    </row>
    <row r="25" spans="1:31">
      <c r="D25" s="862"/>
      <c r="E25" s="862"/>
      <c r="F25" s="862"/>
      <c r="G25" s="862"/>
      <c r="H25" s="862"/>
      <c r="I25" s="862"/>
      <c r="J25" s="862"/>
      <c r="K25" s="862"/>
      <c r="L25" s="829"/>
      <c r="M25" s="862"/>
    </row>
    <row r="26" spans="1:31">
      <c r="L26" s="829"/>
      <c r="M26" s="862"/>
    </row>
    <row r="27" spans="1:31">
      <c r="L27" s="829"/>
      <c r="M27" s="862"/>
    </row>
  </sheetData>
  <mergeCells count="24">
    <mergeCell ref="A3:AD3"/>
    <mergeCell ref="A5:A7"/>
    <mergeCell ref="B5:B7"/>
    <mergeCell ref="C5:C7"/>
    <mergeCell ref="D5:T5"/>
    <mergeCell ref="U5:U7"/>
    <mergeCell ref="V5:AC5"/>
    <mergeCell ref="AD5:AD7"/>
    <mergeCell ref="W6:W7"/>
    <mergeCell ref="X6:X7"/>
    <mergeCell ref="AB4:AD4"/>
    <mergeCell ref="AE5:AE7"/>
    <mergeCell ref="D6:D7"/>
    <mergeCell ref="E6:E7"/>
    <mergeCell ref="F6:K6"/>
    <mergeCell ref="L6:L7"/>
    <mergeCell ref="M6:N6"/>
    <mergeCell ref="O6:O7"/>
    <mergeCell ref="P6:P7"/>
    <mergeCell ref="Q6:Q7"/>
    <mergeCell ref="V6:V7"/>
    <mergeCell ref="Y6:Z6"/>
    <mergeCell ref="AA6:AB6"/>
    <mergeCell ref="AC6:AC7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&amp;C&amp;"Times New Roman CE,Félkövér"&amp;14Előirányzat módosítás nyilvántartás 
Polgármesteri Hivatal 2015. év&amp;R&amp;"Times New Roman CE,Félkövér"&amp;12 
&amp;"Times New Roman CE,Normál"&amp;10 12.b. melléklet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AE32"/>
  <sheetViews>
    <sheetView topLeftCell="A10" workbookViewId="0">
      <selection activeCell="B19" sqref="B19"/>
    </sheetView>
  </sheetViews>
  <sheetFormatPr defaultColWidth="9.140625" defaultRowHeight="12.75"/>
  <cols>
    <col min="1" max="1" width="5.7109375" style="830" customWidth="1"/>
    <col min="2" max="2" width="47.42578125" style="830" customWidth="1"/>
    <col min="3" max="3" width="1.28515625" style="830" hidden="1" customWidth="1"/>
    <col min="4" max="4" width="7.42578125" style="830" customWidth="1"/>
    <col min="5" max="5" width="5.7109375" style="830" customWidth="1"/>
    <col min="6" max="7" width="5.5703125" style="830" hidden="1" customWidth="1"/>
    <col min="8" max="8" width="5.42578125" style="830" hidden="1" customWidth="1"/>
    <col min="9" max="9" width="5.28515625" style="830" hidden="1" customWidth="1"/>
    <col min="10" max="10" width="5.140625" style="830" hidden="1" customWidth="1"/>
    <col min="11" max="11" width="0.140625" style="830" hidden="1" customWidth="1"/>
    <col min="12" max="12" width="8.28515625" style="830" customWidth="1"/>
    <col min="13" max="13" width="7.85546875" style="830" customWidth="1"/>
    <col min="14" max="14" width="8.5703125" style="830" customWidth="1"/>
    <col min="15" max="15" width="7.28515625" style="830" customWidth="1"/>
    <col min="16" max="16" width="6.28515625" style="830" customWidth="1"/>
    <col min="17" max="17" width="6.7109375" style="830" customWidth="1"/>
    <col min="18" max="19" width="0" style="830" hidden="1" customWidth="1"/>
    <col min="20" max="20" width="8.7109375" style="830" hidden="1" customWidth="1"/>
    <col min="21" max="21" width="9" style="830" customWidth="1"/>
    <col min="22" max="23" width="8.28515625" style="830" customWidth="1"/>
    <col min="24" max="24" width="8.140625" style="830" customWidth="1"/>
    <col min="25" max="25" width="9.140625" style="830"/>
    <col min="26" max="26" width="9" style="830" customWidth="1"/>
    <col min="27" max="27" width="6.85546875" style="830" customWidth="1"/>
    <col min="28" max="28" width="7.85546875" style="830" customWidth="1"/>
    <col min="29" max="29" width="7.42578125" style="830" customWidth="1"/>
    <col min="30" max="30" width="8.140625" style="830" customWidth="1"/>
    <col min="31" max="31" width="7" style="830" hidden="1" customWidth="1"/>
    <col min="32" max="16384" width="9.140625" style="830"/>
  </cols>
  <sheetData>
    <row r="1" spans="1:31" ht="13.5" thickBot="1">
      <c r="AB1" s="1135" t="s">
        <v>408</v>
      </c>
      <c r="AC1" s="1135"/>
      <c r="AD1" s="1135"/>
      <c r="AE1" s="831"/>
    </row>
    <row r="2" spans="1:31">
      <c r="A2" s="1200" t="s">
        <v>352</v>
      </c>
      <c r="B2" s="1180" t="s">
        <v>896</v>
      </c>
      <c r="C2" s="1182" t="s">
        <v>930</v>
      </c>
      <c r="D2" s="1175" t="s">
        <v>312</v>
      </c>
      <c r="E2" s="1176"/>
      <c r="F2" s="1176"/>
      <c r="G2" s="1176"/>
      <c r="H2" s="1176"/>
      <c r="I2" s="1176"/>
      <c r="J2" s="1176"/>
      <c r="K2" s="1176"/>
      <c r="L2" s="1176"/>
      <c r="M2" s="1176"/>
      <c r="N2" s="1176"/>
      <c r="O2" s="1176"/>
      <c r="P2" s="1176"/>
      <c r="Q2" s="1176"/>
      <c r="R2" s="1176"/>
      <c r="S2" s="1176"/>
      <c r="T2" s="1177"/>
      <c r="U2" s="1172" t="s">
        <v>291</v>
      </c>
      <c r="V2" s="1175" t="s">
        <v>304</v>
      </c>
      <c r="W2" s="1176"/>
      <c r="X2" s="1176"/>
      <c r="Y2" s="1176"/>
      <c r="Z2" s="1176"/>
      <c r="AA2" s="1176"/>
      <c r="AB2" s="1176"/>
      <c r="AC2" s="907"/>
      <c r="AD2" s="1165" t="s">
        <v>894</v>
      </c>
      <c r="AE2" s="1202" t="s">
        <v>492</v>
      </c>
    </row>
    <row r="3" spans="1:31">
      <c r="A3" s="1201"/>
      <c r="B3" s="1181"/>
      <c r="C3" s="1183"/>
      <c r="D3" s="1160" t="s">
        <v>928</v>
      </c>
      <c r="E3" s="1160" t="s">
        <v>927</v>
      </c>
      <c r="F3" s="1189" t="s">
        <v>926</v>
      </c>
      <c r="G3" s="1190"/>
      <c r="H3" s="1190"/>
      <c r="I3" s="1190"/>
      <c r="J3" s="1190"/>
      <c r="K3" s="1191"/>
      <c r="L3" s="1160" t="s">
        <v>152</v>
      </c>
      <c r="M3" s="1189" t="s">
        <v>164</v>
      </c>
      <c r="N3" s="1192"/>
      <c r="O3" s="1160" t="s">
        <v>890</v>
      </c>
      <c r="P3" s="1198" t="s">
        <v>925</v>
      </c>
      <c r="Q3" s="1160" t="s">
        <v>924</v>
      </c>
      <c r="R3" s="833"/>
      <c r="S3" s="833"/>
      <c r="T3" s="833"/>
      <c r="U3" s="1173"/>
      <c r="V3" s="1160" t="s">
        <v>881</v>
      </c>
      <c r="W3" s="1160" t="s">
        <v>880</v>
      </c>
      <c r="X3" s="1160" t="s">
        <v>886</v>
      </c>
      <c r="Y3" s="1189" t="s">
        <v>923</v>
      </c>
      <c r="Z3" s="1192"/>
      <c r="AA3" s="1189" t="s">
        <v>922</v>
      </c>
      <c r="AB3" s="1192"/>
      <c r="AC3" s="1205" t="s">
        <v>960</v>
      </c>
      <c r="AD3" s="1166"/>
      <c r="AE3" s="1203"/>
    </row>
    <row r="4" spans="1:31" s="864" customFormat="1" ht="23.25" thickBot="1">
      <c r="A4" s="1201"/>
      <c r="B4" s="1181"/>
      <c r="C4" s="1184"/>
      <c r="D4" s="1161"/>
      <c r="E4" s="1161"/>
      <c r="F4" s="863" t="s">
        <v>920</v>
      </c>
      <c r="G4" s="863" t="s">
        <v>919</v>
      </c>
      <c r="H4" s="863" t="s">
        <v>918</v>
      </c>
      <c r="I4" s="863" t="s">
        <v>917</v>
      </c>
      <c r="J4" s="863" t="s">
        <v>916</v>
      </c>
      <c r="K4" s="863" t="s">
        <v>915</v>
      </c>
      <c r="L4" s="1161"/>
      <c r="M4" s="834" t="s">
        <v>870</v>
      </c>
      <c r="N4" s="834" t="s">
        <v>869</v>
      </c>
      <c r="O4" s="1161"/>
      <c r="P4" s="1199"/>
      <c r="Q4" s="1161"/>
      <c r="R4" s="863"/>
      <c r="S4" s="863"/>
      <c r="T4" s="863"/>
      <c r="U4" s="1174"/>
      <c r="V4" s="1161"/>
      <c r="W4" s="1161"/>
      <c r="X4" s="1161"/>
      <c r="Y4" s="834" t="s">
        <v>914</v>
      </c>
      <c r="Z4" s="834" t="s">
        <v>913</v>
      </c>
      <c r="AA4" s="834" t="s">
        <v>914</v>
      </c>
      <c r="AB4" s="834" t="s">
        <v>913</v>
      </c>
      <c r="AC4" s="1206"/>
      <c r="AD4" s="1167"/>
      <c r="AE4" s="1204"/>
    </row>
    <row r="5" spans="1:31">
      <c r="A5" s="909">
        <v>1</v>
      </c>
      <c r="B5" s="910" t="s">
        <v>953</v>
      </c>
      <c r="C5" s="911"/>
      <c r="D5" s="911"/>
      <c r="E5" s="911"/>
      <c r="F5" s="912"/>
      <c r="G5" s="912"/>
      <c r="H5" s="912"/>
      <c r="I5" s="912"/>
      <c r="J5" s="912"/>
      <c r="K5" s="912"/>
      <c r="L5" s="911"/>
      <c r="M5" s="911"/>
      <c r="N5" s="911"/>
      <c r="O5" s="911"/>
      <c r="P5" s="911"/>
      <c r="Q5" s="911"/>
      <c r="R5" s="912"/>
      <c r="S5" s="912"/>
      <c r="T5" s="912"/>
      <c r="U5" s="913"/>
      <c r="V5" s="911"/>
      <c r="W5" s="911"/>
      <c r="X5" s="911"/>
      <c r="Y5" s="911"/>
      <c r="Z5" s="911"/>
      <c r="AA5" s="836"/>
      <c r="AB5" s="911"/>
      <c r="AC5" s="914"/>
      <c r="AD5" s="871"/>
      <c r="AE5" s="915"/>
    </row>
    <row r="6" spans="1:31">
      <c r="A6" s="916" t="s">
        <v>992</v>
      </c>
      <c r="B6" s="917" t="s">
        <v>1</v>
      </c>
      <c r="C6" s="911"/>
      <c r="D6" s="918">
        <v>-391</v>
      </c>
      <c r="E6" s="918"/>
      <c r="F6" s="919"/>
      <c r="G6" s="919"/>
      <c r="H6" s="919"/>
      <c r="I6" s="919"/>
      <c r="J6" s="919"/>
      <c r="K6" s="919"/>
      <c r="L6" s="918"/>
      <c r="M6" s="918"/>
      <c r="N6" s="918"/>
      <c r="O6" s="918"/>
      <c r="P6" s="918"/>
      <c r="Q6" s="918"/>
      <c r="R6" s="912"/>
      <c r="S6" s="912"/>
      <c r="T6" s="912"/>
      <c r="U6" s="920">
        <f>SUM(D6:T6)</f>
        <v>-391</v>
      </c>
      <c r="V6" s="911"/>
      <c r="W6" s="911"/>
      <c r="X6" s="911"/>
      <c r="Y6" s="911"/>
      <c r="Z6" s="911"/>
      <c r="AA6" s="836"/>
      <c r="AB6" s="911"/>
      <c r="AC6" s="914"/>
      <c r="AD6" s="871"/>
      <c r="AE6" s="915"/>
    </row>
    <row r="7" spans="1:31">
      <c r="A7" s="916" t="s">
        <v>991</v>
      </c>
      <c r="B7" s="917" t="s">
        <v>176</v>
      </c>
      <c r="C7" s="911"/>
      <c r="D7" s="918">
        <v>391</v>
      </c>
      <c r="E7" s="911"/>
      <c r="F7" s="912"/>
      <c r="G7" s="912"/>
      <c r="H7" s="912"/>
      <c r="I7" s="912"/>
      <c r="J7" s="912"/>
      <c r="K7" s="912"/>
      <c r="L7" s="911"/>
      <c r="M7" s="911"/>
      <c r="N7" s="911"/>
      <c r="O7" s="911"/>
      <c r="P7" s="911"/>
      <c r="Q7" s="911"/>
      <c r="R7" s="912"/>
      <c r="S7" s="912"/>
      <c r="T7" s="912"/>
      <c r="U7" s="920">
        <f>SUM(D7:T7)</f>
        <v>391</v>
      </c>
      <c r="V7" s="911"/>
      <c r="W7" s="911"/>
      <c r="X7" s="911"/>
      <c r="Y7" s="911"/>
      <c r="Z7" s="911"/>
      <c r="AA7" s="836"/>
      <c r="AB7" s="911"/>
      <c r="AC7" s="914"/>
      <c r="AD7" s="871"/>
      <c r="AE7" s="915"/>
    </row>
    <row r="8" spans="1:31">
      <c r="A8" s="921" t="s">
        <v>990</v>
      </c>
      <c r="B8" s="910" t="s">
        <v>953</v>
      </c>
      <c r="C8" s="911"/>
      <c r="D8" s="918"/>
      <c r="E8" s="911"/>
      <c r="F8" s="912"/>
      <c r="G8" s="912"/>
      <c r="H8" s="912"/>
      <c r="I8" s="912"/>
      <c r="J8" s="912"/>
      <c r="K8" s="912"/>
      <c r="L8" s="911"/>
      <c r="M8" s="911"/>
      <c r="N8" s="911"/>
      <c r="O8" s="911"/>
      <c r="P8" s="911"/>
      <c r="Q8" s="911"/>
      <c r="R8" s="912"/>
      <c r="S8" s="912"/>
      <c r="T8" s="912"/>
      <c r="U8" s="920"/>
      <c r="V8" s="911"/>
      <c r="W8" s="911"/>
      <c r="X8" s="911"/>
      <c r="Y8" s="922"/>
      <c r="Z8" s="911"/>
      <c r="AA8" s="836"/>
      <c r="AB8" s="911"/>
      <c r="AC8" s="914"/>
      <c r="AD8" s="923"/>
      <c r="AE8" s="915"/>
    </row>
    <row r="9" spans="1:31">
      <c r="A9" s="916" t="s">
        <v>989</v>
      </c>
      <c r="B9" s="917" t="s">
        <v>1</v>
      </c>
      <c r="C9" s="911"/>
      <c r="D9" s="918">
        <v>-158</v>
      </c>
      <c r="E9" s="911"/>
      <c r="F9" s="912"/>
      <c r="G9" s="912"/>
      <c r="H9" s="912"/>
      <c r="I9" s="912"/>
      <c r="J9" s="912"/>
      <c r="K9" s="912"/>
      <c r="L9" s="911"/>
      <c r="M9" s="911"/>
      <c r="N9" s="911"/>
      <c r="O9" s="911"/>
      <c r="P9" s="911"/>
      <c r="Q9" s="911"/>
      <c r="R9" s="912"/>
      <c r="S9" s="912"/>
      <c r="T9" s="912"/>
      <c r="U9" s="920">
        <f t="shared" ref="U9:U18" si="0">SUM(D9:T9)</f>
        <v>-158</v>
      </c>
      <c r="V9" s="911"/>
      <c r="W9" s="922"/>
      <c r="X9" s="911"/>
      <c r="Y9" s="911"/>
      <c r="Z9" s="911"/>
      <c r="AA9" s="836"/>
      <c r="AB9" s="911"/>
      <c r="AC9" s="914"/>
      <c r="AD9" s="923"/>
      <c r="AE9" s="915"/>
    </row>
    <row r="10" spans="1:31">
      <c r="A10" s="916" t="s">
        <v>988</v>
      </c>
      <c r="B10" s="917" t="s">
        <v>176</v>
      </c>
      <c r="C10" s="911"/>
      <c r="D10" s="918">
        <v>158</v>
      </c>
      <c r="E10" s="911"/>
      <c r="F10" s="912"/>
      <c r="G10" s="912"/>
      <c r="H10" s="912"/>
      <c r="I10" s="912"/>
      <c r="J10" s="912"/>
      <c r="K10" s="912"/>
      <c r="L10" s="911"/>
      <c r="M10" s="911"/>
      <c r="N10" s="911"/>
      <c r="O10" s="911"/>
      <c r="P10" s="911"/>
      <c r="Q10" s="911"/>
      <c r="R10" s="912"/>
      <c r="S10" s="912"/>
      <c r="T10" s="912"/>
      <c r="U10" s="920">
        <f t="shared" si="0"/>
        <v>158</v>
      </c>
      <c r="V10" s="911"/>
      <c r="W10" s="922"/>
      <c r="X10" s="911"/>
      <c r="Y10" s="911"/>
      <c r="Z10" s="911"/>
      <c r="AA10" s="836"/>
      <c r="AB10" s="911"/>
      <c r="AC10" s="914"/>
      <c r="AD10" s="923"/>
      <c r="AE10" s="915"/>
    </row>
    <row r="11" spans="1:31">
      <c r="A11" s="916" t="s">
        <v>987</v>
      </c>
      <c r="B11" s="917" t="s">
        <v>1</v>
      </c>
      <c r="C11" s="924"/>
      <c r="D11" s="918">
        <v>-51</v>
      </c>
      <c r="E11" s="924"/>
      <c r="F11" s="925"/>
      <c r="G11" s="925"/>
      <c r="H11" s="925"/>
      <c r="I11" s="925"/>
      <c r="J11" s="925"/>
      <c r="K11" s="925"/>
      <c r="L11" s="924"/>
      <c r="M11" s="924"/>
      <c r="N11" s="924"/>
      <c r="O11" s="924"/>
      <c r="P11" s="924"/>
      <c r="Q11" s="924"/>
      <c r="R11" s="925"/>
      <c r="S11" s="925"/>
      <c r="T11" s="925"/>
      <c r="U11" s="920">
        <f t="shared" si="0"/>
        <v>-51</v>
      </c>
      <c r="V11" s="924"/>
      <c r="W11" s="922"/>
      <c r="X11" s="924"/>
      <c r="Y11" s="924"/>
      <c r="Z11" s="924"/>
      <c r="AA11" s="863"/>
      <c r="AB11" s="924"/>
      <c r="AC11" s="926"/>
      <c r="AD11" s="923"/>
      <c r="AE11" s="915"/>
    </row>
    <row r="12" spans="1:31">
      <c r="A12" s="927" t="s">
        <v>986</v>
      </c>
      <c r="B12" s="917" t="s">
        <v>980</v>
      </c>
      <c r="C12" s="841"/>
      <c r="D12" s="928">
        <v>51</v>
      </c>
      <c r="E12" s="849"/>
      <c r="F12" s="849"/>
      <c r="G12" s="849"/>
      <c r="H12" s="849"/>
      <c r="I12" s="849"/>
      <c r="J12" s="849"/>
      <c r="K12" s="849"/>
      <c r="L12" s="849"/>
      <c r="M12" s="849"/>
      <c r="N12" s="849"/>
      <c r="O12" s="849"/>
      <c r="P12" s="849"/>
      <c r="Q12" s="849"/>
      <c r="R12" s="849"/>
      <c r="S12" s="849"/>
      <c r="T12" s="849"/>
      <c r="U12" s="929">
        <f t="shared" si="0"/>
        <v>51</v>
      </c>
      <c r="V12" s="849"/>
      <c r="W12" s="849"/>
      <c r="X12" s="849"/>
      <c r="Y12" s="849"/>
      <c r="Z12" s="849"/>
      <c r="AA12" s="849"/>
      <c r="AB12" s="849"/>
      <c r="AC12" s="930"/>
      <c r="AD12" s="931"/>
    </row>
    <row r="13" spans="1:31">
      <c r="A13" s="927" t="s">
        <v>985</v>
      </c>
      <c r="B13" s="848" t="s">
        <v>941</v>
      </c>
      <c r="C13" s="841"/>
      <c r="D13" s="849"/>
      <c r="E13" s="849">
        <v>-112</v>
      </c>
      <c r="F13" s="849"/>
      <c r="G13" s="849"/>
      <c r="H13" s="849"/>
      <c r="I13" s="849"/>
      <c r="J13" s="849"/>
      <c r="K13" s="849"/>
      <c r="L13" s="849"/>
      <c r="M13" s="849"/>
      <c r="N13" s="849"/>
      <c r="O13" s="849"/>
      <c r="P13" s="849"/>
      <c r="Q13" s="849"/>
      <c r="R13" s="849"/>
      <c r="S13" s="849"/>
      <c r="T13" s="849"/>
      <c r="U13" s="929">
        <f t="shared" si="0"/>
        <v>-112</v>
      </c>
      <c r="V13" s="849"/>
      <c r="W13" s="849"/>
      <c r="X13" s="849"/>
      <c r="Y13" s="849"/>
      <c r="Z13" s="849"/>
      <c r="AA13" s="849"/>
      <c r="AB13" s="849"/>
      <c r="AC13" s="930"/>
      <c r="AD13" s="931"/>
    </row>
    <row r="14" spans="1:31">
      <c r="A14" s="927" t="s">
        <v>984</v>
      </c>
      <c r="B14" s="848" t="s">
        <v>952</v>
      </c>
      <c r="C14" s="841"/>
      <c r="D14" s="849"/>
      <c r="E14" s="849">
        <v>112</v>
      </c>
      <c r="F14" s="849"/>
      <c r="G14" s="849"/>
      <c r="H14" s="849"/>
      <c r="I14" s="849"/>
      <c r="J14" s="849"/>
      <c r="K14" s="849"/>
      <c r="L14" s="849"/>
      <c r="M14" s="849"/>
      <c r="N14" s="849"/>
      <c r="O14" s="849"/>
      <c r="P14" s="849"/>
      <c r="Q14" s="849"/>
      <c r="R14" s="849"/>
      <c r="S14" s="849"/>
      <c r="T14" s="849"/>
      <c r="U14" s="929">
        <f t="shared" si="0"/>
        <v>112</v>
      </c>
      <c r="V14" s="849"/>
      <c r="W14" s="849"/>
      <c r="X14" s="849"/>
      <c r="Y14" s="849"/>
      <c r="Z14" s="849"/>
      <c r="AA14" s="849"/>
      <c r="AB14" s="849"/>
      <c r="AC14" s="930"/>
      <c r="AD14" s="931"/>
    </row>
    <row r="15" spans="1:31">
      <c r="A15" s="927" t="s">
        <v>983</v>
      </c>
      <c r="B15" s="848" t="s">
        <v>941</v>
      </c>
      <c r="C15" s="841"/>
      <c r="D15" s="849"/>
      <c r="E15" s="849">
        <v>-58</v>
      </c>
      <c r="F15" s="849"/>
      <c r="G15" s="849"/>
      <c r="H15" s="849"/>
      <c r="I15" s="849"/>
      <c r="J15" s="849"/>
      <c r="K15" s="849"/>
      <c r="L15" s="849"/>
      <c r="M15" s="849"/>
      <c r="N15" s="849"/>
      <c r="O15" s="849"/>
      <c r="P15" s="849"/>
      <c r="Q15" s="849"/>
      <c r="R15" s="849"/>
      <c r="S15" s="849"/>
      <c r="T15" s="849"/>
      <c r="U15" s="929">
        <f t="shared" si="0"/>
        <v>-58</v>
      </c>
      <c r="V15" s="849"/>
      <c r="W15" s="849"/>
      <c r="X15" s="849"/>
      <c r="Y15" s="849"/>
      <c r="Z15" s="849"/>
      <c r="AA15" s="849"/>
      <c r="AB15" s="849"/>
      <c r="AC15" s="930"/>
      <c r="AD15" s="931"/>
    </row>
    <row r="16" spans="1:31">
      <c r="A16" s="927" t="s">
        <v>982</v>
      </c>
      <c r="B16" s="848" t="s">
        <v>1026</v>
      </c>
      <c r="C16" s="841"/>
      <c r="D16" s="849"/>
      <c r="E16" s="849"/>
      <c r="F16" s="849"/>
      <c r="G16" s="849"/>
      <c r="H16" s="849"/>
      <c r="I16" s="849"/>
      <c r="J16" s="849"/>
      <c r="K16" s="849"/>
      <c r="L16" s="849"/>
      <c r="M16" s="849"/>
      <c r="N16" s="849">
        <v>58</v>
      </c>
      <c r="O16" s="849"/>
      <c r="P16" s="849"/>
      <c r="Q16" s="849"/>
      <c r="R16" s="849"/>
      <c r="S16" s="849"/>
      <c r="T16" s="849"/>
      <c r="U16" s="929">
        <f t="shared" si="0"/>
        <v>58</v>
      </c>
      <c r="V16" s="849"/>
      <c r="W16" s="849"/>
      <c r="X16" s="849"/>
      <c r="Y16" s="849"/>
      <c r="Z16" s="849"/>
      <c r="AA16" s="849"/>
      <c r="AB16" s="849"/>
      <c r="AC16" s="930"/>
      <c r="AD16" s="931"/>
    </row>
    <row r="17" spans="1:31">
      <c r="A17" s="927" t="s">
        <v>981</v>
      </c>
      <c r="B17" s="848" t="s">
        <v>980</v>
      </c>
      <c r="C17" s="841"/>
      <c r="D17" s="849">
        <v>-6</v>
      </c>
      <c r="E17" s="849"/>
      <c r="F17" s="849"/>
      <c r="G17" s="849"/>
      <c r="H17" s="849"/>
      <c r="I17" s="849"/>
      <c r="J17" s="849"/>
      <c r="K17" s="849"/>
      <c r="L17" s="849"/>
      <c r="M17" s="849"/>
      <c r="N17" s="849"/>
      <c r="O17" s="849"/>
      <c r="P17" s="849"/>
      <c r="Q17" s="849"/>
      <c r="R17" s="849"/>
      <c r="S17" s="849"/>
      <c r="T17" s="849"/>
      <c r="U17" s="929">
        <f t="shared" si="0"/>
        <v>-6</v>
      </c>
      <c r="V17" s="849"/>
      <c r="W17" s="849"/>
      <c r="X17" s="849"/>
      <c r="Y17" s="849"/>
      <c r="Z17" s="849"/>
      <c r="AA17" s="849"/>
      <c r="AB17" s="849"/>
      <c r="AC17" s="930"/>
      <c r="AD17" s="931"/>
    </row>
    <row r="18" spans="1:31">
      <c r="A18" s="927" t="s">
        <v>979</v>
      </c>
      <c r="B18" s="848" t="s">
        <v>978</v>
      </c>
      <c r="C18" s="841"/>
      <c r="D18" s="849"/>
      <c r="E18" s="849"/>
      <c r="F18" s="849"/>
      <c r="G18" s="849"/>
      <c r="H18" s="849"/>
      <c r="I18" s="849"/>
      <c r="J18" s="849"/>
      <c r="K18" s="849"/>
      <c r="L18" s="849">
        <v>6</v>
      </c>
      <c r="M18" s="849"/>
      <c r="N18" s="849"/>
      <c r="O18" s="849"/>
      <c r="P18" s="849"/>
      <c r="Q18" s="849"/>
      <c r="R18" s="849"/>
      <c r="S18" s="849"/>
      <c r="T18" s="849"/>
      <c r="U18" s="929">
        <f t="shared" si="0"/>
        <v>6</v>
      </c>
      <c r="V18" s="849"/>
      <c r="W18" s="849"/>
      <c r="X18" s="849"/>
      <c r="Y18" s="849"/>
      <c r="Z18" s="849"/>
      <c r="AA18" s="849"/>
      <c r="AB18" s="849"/>
      <c r="AC18" s="930"/>
      <c r="AD18" s="931"/>
    </row>
    <row r="19" spans="1:31">
      <c r="A19" s="932" t="s">
        <v>977</v>
      </c>
      <c r="B19" s="933" t="s">
        <v>953</v>
      </c>
      <c r="C19" s="841"/>
      <c r="D19" s="849"/>
      <c r="E19" s="849"/>
      <c r="F19" s="849"/>
      <c r="G19" s="849"/>
      <c r="H19" s="849"/>
      <c r="I19" s="849"/>
      <c r="J19" s="849"/>
      <c r="K19" s="849"/>
      <c r="L19" s="849"/>
      <c r="M19" s="849"/>
      <c r="N19" s="849"/>
      <c r="O19" s="849"/>
      <c r="P19" s="849"/>
      <c r="Q19" s="849"/>
      <c r="R19" s="849"/>
      <c r="S19" s="849"/>
      <c r="T19" s="849"/>
      <c r="U19" s="929"/>
      <c r="V19" s="849"/>
      <c r="W19" s="849"/>
      <c r="X19" s="849"/>
      <c r="Y19" s="849"/>
      <c r="Z19" s="849"/>
      <c r="AA19" s="849"/>
      <c r="AB19" s="849"/>
      <c r="AC19" s="930"/>
      <c r="AD19" s="931"/>
    </row>
    <row r="20" spans="1:31">
      <c r="A20" s="927" t="s">
        <v>976</v>
      </c>
      <c r="B20" s="848" t="s">
        <v>1</v>
      </c>
      <c r="C20" s="841"/>
      <c r="D20" s="849">
        <v>-32</v>
      </c>
      <c r="E20" s="849"/>
      <c r="F20" s="849"/>
      <c r="G20" s="849"/>
      <c r="H20" s="849"/>
      <c r="I20" s="849"/>
      <c r="J20" s="849"/>
      <c r="K20" s="849"/>
      <c r="L20" s="849"/>
      <c r="M20" s="849"/>
      <c r="N20" s="849"/>
      <c r="O20" s="849"/>
      <c r="P20" s="849"/>
      <c r="Q20" s="849"/>
      <c r="R20" s="849"/>
      <c r="S20" s="849"/>
      <c r="T20" s="849"/>
      <c r="U20" s="929">
        <f>SUM(D20:T20)</f>
        <v>-32</v>
      </c>
      <c r="V20" s="849"/>
      <c r="W20" s="849"/>
      <c r="X20" s="849"/>
      <c r="Y20" s="849"/>
      <c r="Z20" s="849"/>
      <c r="AA20" s="849"/>
      <c r="AB20" s="849"/>
      <c r="AC20" s="930"/>
      <c r="AD20" s="931"/>
    </row>
    <row r="21" spans="1:31">
      <c r="A21" s="927" t="s">
        <v>975</v>
      </c>
      <c r="B21" s="848" t="s">
        <v>974</v>
      </c>
      <c r="C21" s="841"/>
      <c r="D21" s="849"/>
      <c r="E21" s="849"/>
      <c r="F21" s="849"/>
      <c r="G21" s="849"/>
      <c r="H21" s="849"/>
      <c r="I21" s="849"/>
      <c r="J21" s="849"/>
      <c r="K21" s="849"/>
      <c r="L21" s="849">
        <v>32</v>
      </c>
      <c r="M21" s="849"/>
      <c r="N21" s="849"/>
      <c r="O21" s="849"/>
      <c r="P21" s="849"/>
      <c r="Q21" s="849"/>
      <c r="R21" s="849"/>
      <c r="S21" s="849"/>
      <c r="T21" s="849"/>
      <c r="U21" s="929">
        <f>SUM(D21:T21)</f>
        <v>32</v>
      </c>
      <c r="V21" s="849"/>
      <c r="W21" s="849"/>
      <c r="X21" s="849"/>
      <c r="Y21" s="849"/>
      <c r="Z21" s="849"/>
      <c r="AA21" s="849"/>
      <c r="AB21" s="849"/>
      <c r="AC21" s="930"/>
      <c r="AD21" s="931"/>
    </row>
    <row r="22" spans="1:31">
      <c r="A22" s="932" t="s">
        <v>973</v>
      </c>
      <c r="B22" s="933" t="s">
        <v>933</v>
      </c>
      <c r="C22" s="841"/>
      <c r="D22" s="849"/>
      <c r="E22" s="849"/>
      <c r="F22" s="849"/>
      <c r="G22" s="849"/>
      <c r="H22" s="849"/>
      <c r="I22" s="849"/>
      <c r="J22" s="849"/>
      <c r="K22" s="849"/>
      <c r="L22" s="849"/>
      <c r="M22" s="849"/>
      <c r="N22" s="849"/>
      <c r="O22" s="849"/>
      <c r="P22" s="849"/>
      <c r="Q22" s="849"/>
      <c r="R22" s="849"/>
      <c r="S22" s="849"/>
      <c r="T22" s="849"/>
      <c r="U22" s="929"/>
      <c r="V22" s="849"/>
      <c r="W22" s="849"/>
      <c r="X22" s="849"/>
      <c r="Y22" s="849"/>
      <c r="Z22" s="849"/>
      <c r="AA22" s="849"/>
      <c r="AB22" s="849"/>
      <c r="AC22" s="930"/>
      <c r="AD22" s="931"/>
    </row>
    <row r="23" spans="1:31">
      <c r="A23" s="927" t="s">
        <v>972</v>
      </c>
      <c r="B23" s="848" t="s">
        <v>936</v>
      </c>
      <c r="C23" s="841"/>
      <c r="D23" s="849"/>
      <c r="E23" s="849"/>
      <c r="F23" s="849"/>
      <c r="G23" s="849"/>
      <c r="H23" s="849"/>
      <c r="I23" s="849"/>
      <c r="J23" s="849"/>
      <c r="K23" s="849"/>
      <c r="L23" s="849"/>
      <c r="M23" s="849"/>
      <c r="N23" s="849"/>
      <c r="O23" s="849"/>
      <c r="P23" s="849"/>
      <c r="Q23" s="849"/>
      <c r="R23" s="849"/>
      <c r="S23" s="849"/>
      <c r="T23" s="849"/>
      <c r="U23" s="929"/>
      <c r="V23" s="849"/>
      <c r="W23" s="849"/>
      <c r="X23" s="849">
        <v>249</v>
      </c>
      <c r="Y23" s="849"/>
      <c r="Z23" s="849"/>
      <c r="AA23" s="849"/>
      <c r="AB23" s="849"/>
      <c r="AC23" s="930"/>
      <c r="AD23" s="931">
        <f>SUM(V23:AB23)</f>
        <v>249</v>
      </c>
    </row>
    <row r="24" spans="1:31">
      <c r="A24" s="927" t="s">
        <v>971</v>
      </c>
      <c r="B24" s="848" t="s">
        <v>970</v>
      </c>
      <c r="C24" s="841"/>
      <c r="D24" s="849">
        <v>196</v>
      </c>
      <c r="E24" s="849"/>
      <c r="F24" s="849"/>
      <c r="G24" s="849"/>
      <c r="H24" s="849"/>
      <c r="I24" s="849"/>
      <c r="J24" s="849"/>
      <c r="K24" s="849"/>
      <c r="L24" s="849"/>
      <c r="M24" s="849"/>
      <c r="N24" s="849"/>
      <c r="O24" s="849"/>
      <c r="P24" s="849"/>
      <c r="Q24" s="849"/>
      <c r="R24" s="849"/>
      <c r="S24" s="849"/>
      <c r="T24" s="849"/>
      <c r="U24" s="929">
        <f>SUM(D24:T24)</f>
        <v>196</v>
      </c>
      <c r="V24" s="849"/>
      <c r="W24" s="849"/>
      <c r="X24" s="849"/>
      <c r="Y24" s="849"/>
      <c r="Z24" s="849"/>
      <c r="AA24" s="849"/>
      <c r="AB24" s="849"/>
      <c r="AC24" s="930"/>
      <c r="AD24" s="931"/>
    </row>
    <row r="25" spans="1:31">
      <c r="A25" s="927" t="s">
        <v>969</v>
      </c>
      <c r="B25" s="848" t="s">
        <v>968</v>
      </c>
      <c r="C25" s="841"/>
      <c r="D25" s="849"/>
      <c r="E25" s="849">
        <v>53</v>
      </c>
      <c r="F25" s="849"/>
      <c r="G25" s="849"/>
      <c r="H25" s="849"/>
      <c r="I25" s="849"/>
      <c r="J25" s="849"/>
      <c r="K25" s="849"/>
      <c r="L25" s="849"/>
      <c r="M25" s="849"/>
      <c r="N25" s="849"/>
      <c r="O25" s="849"/>
      <c r="P25" s="849"/>
      <c r="Q25" s="849"/>
      <c r="R25" s="849"/>
      <c r="S25" s="849"/>
      <c r="T25" s="849"/>
      <c r="U25" s="929">
        <f>SUM(D25:T25)</f>
        <v>53</v>
      </c>
      <c r="V25" s="849"/>
      <c r="W25" s="849"/>
      <c r="X25" s="849"/>
      <c r="Y25" s="849"/>
      <c r="Z25" s="849"/>
      <c r="AA25" s="849"/>
      <c r="AB25" s="849"/>
      <c r="AC25" s="930"/>
      <c r="AD25" s="931"/>
    </row>
    <row r="26" spans="1:31" ht="14.45" customHeight="1">
      <c r="A26" s="932" t="s">
        <v>967</v>
      </c>
      <c r="B26" s="933" t="s">
        <v>933</v>
      </c>
      <c r="C26" s="841"/>
      <c r="D26" s="849"/>
      <c r="E26" s="849"/>
      <c r="F26" s="849"/>
      <c r="G26" s="849"/>
      <c r="H26" s="849"/>
      <c r="I26" s="849"/>
      <c r="J26" s="849"/>
      <c r="K26" s="849"/>
      <c r="L26" s="849"/>
      <c r="M26" s="849"/>
      <c r="N26" s="849"/>
      <c r="O26" s="849"/>
      <c r="P26" s="849"/>
      <c r="Q26" s="849"/>
      <c r="R26" s="849"/>
      <c r="S26" s="849"/>
      <c r="T26" s="849"/>
      <c r="U26" s="929"/>
      <c r="V26" s="849"/>
      <c r="W26" s="849"/>
      <c r="X26" s="849"/>
      <c r="Y26" s="849"/>
      <c r="Z26" s="849"/>
      <c r="AA26" s="849"/>
      <c r="AB26" s="849"/>
      <c r="AC26" s="930"/>
      <c r="AD26" s="931"/>
    </row>
    <row r="27" spans="1:31">
      <c r="A27" s="927" t="s">
        <v>966</v>
      </c>
      <c r="B27" s="848" t="s">
        <v>932</v>
      </c>
      <c r="C27" s="841"/>
      <c r="D27" s="849"/>
      <c r="E27" s="849"/>
      <c r="F27" s="849"/>
      <c r="G27" s="849"/>
      <c r="H27" s="849"/>
      <c r="I27" s="849"/>
      <c r="J27" s="849"/>
      <c r="K27" s="849"/>
      <c r="L27" s="849"/>
      <c r="M27" s="849"/>
      <c r="N27" s="849"/>
      <c r="O27" s="849"/>
      <c r="P27" s="849"/>
      <c r="Q27" s="849"/>
      <c r="R27" s="849"/>
      <c r="S27" s="849"/>
      <c r="T27" s="849"/>
      <c r="U27" s="929"/>
      <c r="V27" s="849"/>
      <c r="W27" s="849"/>
      <c r="X27" s="849"/>
      <c r="Y27" s="849"/>
      <c r="Z27" s="849"/>
      <c r="AA27" s="849"/>
      <c r="AB27" s="849"/>
      <c r="AC27" s="930">
        <v>35</v>
      </c>
      <c r="AD27" s="931">
        <f>SUM(V27:AC27)</f>
        <v>35</v>
      </c>
    </row>
    <row r="28" spans="1:31">
      <c r="A28" s="927" t="s">
        <v>965</v>
      </c>
      <c r="B28" s="848" t="s">
        <v>964</v>
      </c>
      <c r="C28" s="841"/>
      <c r="D28" s="849"/>
      <c r="E28" s="849"/>
      <c r="F28" s="849"/>
      <c r="G28" s="849"/>
      <c r="H28" s="849"/>
      <c r="I28" s="849"/>
      <c r="J28" s="849"/>
      <c r="K28" s="849"/>
      <c r="L28" s="849"/>
      <c r="M28" s="849">
        <v>35</v>
      </c>
      <c r="N28" s="849"/>
      <c r="O28" s="849"/>
      <c r="P28" s="849"/>
      <c r="Q28" s="849"/>
      <c r="R28" s="849"/>
      <c r="S28" s="849"/>
      <c r="T28" s="849"/>
      <c r="U28" s="929">
        <f>SUM(D28:T28)</f>
        <v>35</v>
      </c>
      <c r="V28" s="849"/>
      <c r="W28" s="849"/>
      <c r="X28" s="849"/>
      <c r="Y28" s="849"/>
      <c r="Z28" s="849"/>
      <c r="AA28" s="849"/>
      <c r="AB28" s="849"/>
      <c r="AC28" s="930"/>
      <c r="AD28" s="931"/>
    </row>
    <row r="29" spans="1:31" ht="14.45" customHeight="1">
      <c r="A29" s="934" t="s">
        <v>963</v>
      </c>
      <c r="B29" s="933" t="s">
        <v>953</v>
      </c>
      <c r="C29" s="841"/>
      <c r="D29" s="849"/>
      <c r="E29" s="849"/>
      <c r="F29" s="849"/>
      <c r="G29" s="849"/>
      <c r="H29" s="849"/>
      <c r="I29" s="849"/>
      <c r="J29" s="849"/>
      <c r="K29" s="849"/>
      <c r="L29" s="849"/>
      <c r="M29" s="849"/>
      <c r="N29" s="849"/>
      <c r="O29" s="849"/>
      <c r="P29" s="849"/>
      <c r="Q29" s="849"/>
      <c r="R29" s="849"/>
      <c r="S29" s="849"/>
      <c r="T29" s="849"/>
      <c r="U29" s="929">
        <f>SUM(D29:T29)</f>
        <v>0</v>
      </c>
      <c r="V29" s="849"/>
      <c r="W29" s="849"/>
      <c r="X29" s="849"/>
      <c r="Y29" s="849"/>
      <c r="Z29" s="849"/>
      <c r="AA29" s="849"/>
      <c r="AB29" s="849"/>
      <c r="AC29" s="930"/>
      <c r="AD29" s="931"/>
    </row>
    <row r="30" spans="1:31">
      <c r="A30" s="935" t="s">
        <v>962</v>
      </c>
      <c r="B30" s="848" t="s">
        <v>42</v>
      </c>
      <c r="C30" s="841"/>
      <c r="D30" s="849"/>
      <c r="E30" s="849"/>
      <c r="F30" s="849"/>
      <c r="G30" s="849"/>
      <c r="H30" s="849"/>
      <c r="I30" s="849"/>
      <c r="J30" s="849"/>
      <c r="K30" s="849"/>
      <c r="L30" s="849">
        <v>-10</v>
      </c>
      <c r="M30" s="849"/>
      <c r="N30" s="849"/>
      <c r="O30" s="849"/>
      <c r="P30" s="849"/>
      <c r="Q30" s="849"/>
      <c r="R30" s="849"/>
      <c r="S30" s="849"/>
      <c r="T30" s="849"/>
      <c r="U30" s="929">
        <f>SUM(D30:T30)</f>
        <v>-10</v>
      </c>
      <c r="V30" s="849"/>
      <c r="W30" s="849"/>
      <c r="X30" s="849"/>
      <c r="Y30" s="849"/>
      <c r="Z30" s="849"/>
      <c r="AA30" s="849"/>
      <c r="AB30" s="849"/>
      <c r="AC30" s="930"/>
      <c r="AD30" s="931"/>
    </row>
    <row r="31" spans="1:31">
      <c r="A31" s="935" t="s">
        <v>961</v>
      </c>
      <c r="B31" s="848" t="s">
        <v>955</v>
      </c>
      <c r="C31" s="841"/>
      <c r="D31" s="849">
        <v>10</v>
      </c>
      <c r="E31" s="849"/>
      <c r="F31" s="849"/>
      <c r="G31" s="849"/>
      <c r="H31" s="849"/>
      <c r="I31" s="849"/>
      <c r="J31" s="849"/>
      <c r="K31" s="849"/>
      <c r="L31" s="849"/>
      <c r="M31" s="849"/>
      <c r="N31" s="849"/>
      <c r="O31" s="849"/>
      <c r="P31" s="849"/>
      <c r="Q31" s="849"/>
      <c r="R31" s="849"/>
      <c r="S31" s="849"/>
      <c r="T31" s="849"/>
      <c r="U31" s="929">
        <f>SUM(D31:T31)</f>
        <v>10</v>
      </c>
      <c r="V31" s="849"/>
      <c r="W31" s="849"/>
      <c r="X31" s="849"/>
      <c r="Y31" s="849"/>
      <c r="Z31" s="849"/>
      <c r="AA31" s="849"/>
      <c r="AB31" s="849"/>
      <c r="AC31" s="930"/>
      <c r="AD31" s="931"/>
    </row>
    <row r="32" spans="1:31" ht="13.5" thickBot="1">
      <c r="A32" s="936"/>
      <c r="B32" s="902"/>
      <c r="C32" s="903"/>
      <c r="D32" s="904">
        <f t="shared" ref="D32:AE32" si="1">SUM(D5:D31)</f>
        <v>168</v>
      </c>
      <c r="E32" s="904">
        <f t="shared" si="1"/>
        <v>-5</v>
      </c>
      <c r="F32" s="904">
        <f t="shared" si="1"/>
        <v>0</v>
      </c>
      <c r="G32" s="904">
        <f t="shared" si="1"/>
        <v>0</v>
      </c>
      <c r="H32" s="904">
        <f t="shared" si="1"/>
        <v>0</v>
      </c>
      <c r="I32" s="904">
        <f t="shared" si="1"/>
        <v>0</v>
      </c>
      <c r="J32" s="904">
        <f t="shared" si="1"/>
        <v>0</v>
      </c>
      <c r="K32" s="904">
        <f t="shared" si="1"/>
        <v>0</v>
      </c>
      <c r="L32" s="904">
        <f t="shared" si="1"/>
        <v>28</v>
      </c>
      <c r="M32" s="904">
        <f t="shared" si="1"/>
        <v>35</v>
      </c>
      <c r="N32" s="904">
        <f t="shared" si="1"/>
        <v>58</v>
      </c>
      <c r="O32" s="904">
        <f t="shared" si="1"/>
        <v>0</v>
      </c>
      <c r="P32" s="904">
        <f t="shared" si="1"/>
        <v>0</v>
      </c>
      <c r="Q32" s="904">
        <f t="shared" si="1"/>
        <v>0</v>
      </c>
      <c r="R32" s="904">
        <f t="shared" si="1"/>
        <v>0</v>
      </c>
      <c r="S32" s="904">
        <f t="shared" si="1"/>
        <v>0</v>
      </c>
      <c r="T32" s="904">
        <f t="shared" si="1"/>
        <v>0</v>
      </c>
      <c r="U32" s="904">
        <f t="shared" si="1"/>
        <v>284</v>
      </c>
      <c r="V32" s="904">
        <f t="shared" si="1"/>
        <v>0</v>
      </c>
      <c r="W32" s="904">
        <f t="shared" si="1"/>
        <v>0</v>
      </c>
      <c r="X32" s="904">
        <f t="shared" si="1"/>
        <v>249</v>
      </c>
      <c r="Y32" s="904">
        <f t="shared" si="1"/>
        <v>0</v>
      </c>
      <c r="Z32" s="904">
        <f t="shared" si="1"/>
        <v>0</v>
      </c>
      <c r="AA32" s="904">
        <f t="shared" si="1"/>
        <v>0</v>
      </c>
      <c r="AB32" s="904">
        <f t="shared" si="1"/>
        <v>0</v>
      </c>
      <c r="AC32" s="904">
        <f t="shared" si="1"/>
        <v>35</v>
      </c>
      <c r="AD32" s="904">
        <f t="shared" si="1"/>
        <v>284</v>
      </c>
      <c r="AE32" s="904">
        <f t="shared" si="1"/>
        <v>0</v>
      </c>
    </row>
  </sheetData>
  <mergeCells count="23">
    <mergeCell ref="AE2:AE4"/>
    <mergeCell ref="AC3:AC4"/>
    <mergeCell ref="Q3:Q4"/>
    <mergeCell ref="V3:V4"/>
    <mergeCell ref="W3:W4"/>
    <mergeCell ref="X3:X4"/>
    <mergeCell ref="Y3:Z3"/>
    <mergeCell ref="AA3:AB3"/>
    <mergeCell ref="A2:A4"/>
    <mergeCell ref="B2:B4"/>
    <mergeCell ref="C2:C4"/>
    <mergeCell ref="D2:T2"/>
    <mergeCell ref="U2:U4"/>
    <mergeCell ref="AB1:AD1"/>
    <mergeCell ref="D3:D4"/>
    <mergeCell ref="E3:E4"/>
    <mergeCell ref="F3:K3"/>
    <mergeCell ref="L3:L4"/>
    <mergeCell ref="M3:N3"/>
    <mergeCell ref="O3:O4"/>
    <mergeCell ref="P3:P4"/>
    <mergeCell ref="V2:AB2"/>
    <mergeCell ref="AD2:AD4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&amp;C&amp;"Times New Roman CE,Félkövér"&amp;14Előirányzat módosítás nyilvántartás 
Brunszvik Teréz Óvoda 2015. év&amp;R&amp;"Times New Roman CE,Normál"&amp;10
 12.c.melléklet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2:AD58"/>
  <sheetViews>
    <sheetView topLeftCell="K1" workbookViewId="0">
      <selection activeCell="K48" sqref="K48:K49"/>
    </sheetView>
  </sheetViews>
  <sheetFormatPr defaultColWidth="9.140625" defaultRowHeight="12.75"/>
  <cols>
    <col min="1" max="1" width="45.42578125" style="830" customWidth="1"/>
    <col min="2" max="2" width="6.140625" style="830" hidden="1" customWidth="1"/>
    <col min="3" max="3" width="7.42578125" style="830" customWidth="1"/>
    <col min="4" max="4" width="5.7109375" style="830" customWidth="1"/>
    <col min="5" max="6" width="5.5703125" style="830" hidden="1" customWidth="1"/>
    <col min="7" max="7" width="5.42578125" style="830" hidden="1" customWidth="1"/>
    <col min="8" max="8" width="5.28515625" style="830" hidden="1" customWidth="1"/>
    <col min="9" max="9" width="5.140625" style="830" hidden="1" customWidth="1"/>
    <col min="10" max="10" width="0.140625" style="830" hidden="1" customWidth="1"/>
    <col min="11" max="11" width="7" style="830" customWidth="1"/>
    <col min="12" max="12" width="7.85546875" style="830" customWidth="1"/>
    <col min="13" max="13" width="8.5703125" style="830" customWidth="1"/>
    <col min="14" max="14" width="8.85546875" style="830" customWidth="1"/>
    <col min="15" max="15" width="7.28515625" style="830" customWidth="1"/>
    <col min="16" max="16" width="6.7109375" style="830" customWidth="1"/>
    <col min="17" max="18" width="0" style="830" hidden="1" customWidth="1"/>
    <col min="19" max="19" width="8.7109375" style="830" hidden="1" customWidth="1"/>
    <col min="20" max="20" width="9" style="830" customWidth="1"/>
    <col min="21" max="22" width="8.28515625" style="830" customWidth="1"/>
    <col min="23" max="24" width="9.140625" style="830"/>
    <col min="25" max="25" width="9" style="830" customWidth="1"/>
    <col min="26" max="26" width="6.85546875" style="830" customWidth="1"/>
    <col min="27" max="28" width="7.85546875" style="830" customWidth="1"/>
    <col min="29" max="29" width="9.28515625" style="830" customWidth="1"/>
    <col min="30" max="30" width="7" style="830" hidden="1" customWidth="1"/>
    <col min="31" max="16384" width="9.140625" style="830"/>
  </cols>
  <sheetData>
    <row r="2" spans="1:30" ht="15.75">
      <c r="A2" s="1194"/>
      <c r="B2" s="1194"/>
      <c r="C2" s="1194"/>
      <c r="D2" s="1194"/>
      <c r="E2" s="1194"/>
      <c r="F2" s="1194"/>
      <c r="G2" s="1194"/>
      <c r="H2" s="1194"/>
      <c r="I2" s="1194"/>
      <c r="J2" s="1194"/>
      <c r="K2" s="1194"/>
      <c r="L2" s="1194"/>
      <c r="M2" s="1194"/>
      <c r="N2" s="1194"/>
      <c r="O2" s="1194"/>
      <c r="P2" s="1194"/>
      <c r="Q2" s="1194"/>
      <c r="R2" s="1194"/>
      <c r="S2" s="1194"/>
      <c r="T2" s="1194"/>
      <c r="U2" s="1194"/>
      <c r="V2" s="1194"/>
      <c r="W2" s="1194"/>
      <c r="X2" s="1194"/>
      <c r="Y2" s="1194"/>
      <c r="Z2" s="1194"/>
      <c r="AA2" s="1194"/>
      <c r="AB2" s="1194"/>
      <c r="AC2" s="1194"/>
      <c r="AD2" s="1194"/>
    </row>
    <row r="3" spans="1:30" ht="16.5" thickBot="1">
      <c r="A3" s="867"/>
      <c r="B3" s="867"/>
      <c r="C3" s="867"/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  <c r="R3" s="867"/>
      <c r="S3" s="867"/>
      <c r="T3" s="867"/>
      <c r="U3" s="867"/>
      <c r="V3" s="867"/>
      <c r="W3" s="867"/>
      <c r="X3" s="867"/>
      <c r="Y3" s="867"/>
      <c r="Z3" s="867"/>
      <c r="AA3" s="1135" t="s">
        <v>408</v>
      </c>
      <c r="AB3" s="1135"/>
      <c r="AC3" s="1135"/>
      <c r="AD3" s="867"/>
    </row>
    <row r="4" spans="1:30">
      <c r="A4" s="1180" t="s">
        <v>896</v>
      </c>
      <c r="B4" s="1182" t="s">
        <v>930</v>
      </c>
      <c r="C4" s="1175" t="s">
        <v>312</v>
      </c>
      <c r="D4" s="1176"/>
      <c r="E4" s="1176"/>
      <c r="F4" s="1176"/>
      <c r="G4" s="1176"/>
      <c r="H4" s="1176"/>
      <c r="I4" s="1176"/>
      <c r="J4" s="1176"/>
      <c r="K4" s="1176"/>
      <c r="L4" s="1176"/>
      <c r="M4" s="1176"/>
      <c r="N4" s="1176"/>
      <c r="O4" s="1176"/>
      <c r="P4" s="1176"/>
      <c r="Q4" s="1176"/>
      <c r="R4" s="1176"/>
      <c r="S4" s="1177"/>
      <c r="T4" s="1172" t="s">
        <v>291</v>
      </c>
      <c r="U4" s="1175" t="s">
        <v>304</v>
      </c>
      <c r="V4" s="1176"/>
      <c r="W4" s="1176"/>
      <c r="X4" s="1176"/>
      <c r="Y4" s="1176"/>
      <c r="Z4" s="1176"/>
      <c r="AA4" s="1176"/>
      <c r="AB4" s="907"/>
      <c r="AC4" s="1165" t="s">
        <v>894</v>
      </c>
      <c r="AD4" s="1202" t="s">
        <v>492</v>
      </c>
    </row>
    <row r="5" spans="1:30" s="864" customFormat="1">
      <c r="A5" s="1181"/>
      <c r="B5" s="1183"/>
      <c r="C5" s="1160" t="s">
        <v>928</v>
      </c>
      <c r="D5" s="1160" t="s">
        <v>927</v>
      </c>
      <c r="E5" s="1189" t="s">
        <v>926</v>
      </c>
      <c r="F5" s="1190"/>
      <c r="G5" s="1190"/>
      <c r="H5" s="1190"/>
      <c r="I5" s="1190"/>
      <c r="J5" s="1191"/>
      <c r="K5" s="1160" t="s">
        <v>152</v>
      </c>
      <c r="L5" s="1189" t="s">
        <v>164</v>
      </c>
      <c r="M5" s="1192"/>
      <c r="N5" s="1160" t="s">
        <v>890</v>
      </c>
      <c r="O5" s="1160" t="s">
        <v>925</v>
      </c>
      <c r="P5" s="1160" t="s">
        <v>924</v>
      </c>
      <c r="Q5" s="863"/>
      <c r="R5" s="863"/>
      <c r="S5" s="863"/>
      <c r="T5" s="1173"/>
      <c r="U5" s="1160" t="s">
        <v>881</v>
      </c>
      <c r="V5" s="1160" t="s">
        <v>880</v>
      </c>
      <c r="W5" s="1160" t="s">
        <v>886</v>
      </c>
      <c r="X5" s="1189" t="s">
        <v>923</v>
      </c>
      <c r="Y5" s="1192"/>
      <c r="Z5" s="1189" t="s">
        <v>922</v>
      </c>
      <c r="AA5" s="1192"/>
      <c r="AB5" s="1207" t="s">
        <v>960</v>
      </c>
      <c r="AC5" s="1166"/>
      <c r="AD5" s="1203"/>
    </row>
    <row r="6" spans="1:30" s="864" customFormat="1" ht="23.25" thickBot="1">
      <c r="A6" s="1181"/>
      <c r="B6" s="1184"/>
      <c r="C6" s="1161"/>
      <c r="D6" s="1161"/>
      <c r="E6" s="863" t="s">
        <v>920</v>
      </c>
      <c r="F6" s="863" t="s">
        <v>919</v>
      </c>
      <c r="G6" s="863" t="s">
        <v>918</v>
      </c>
      <c r="H6" s="863" t="s">
        <v>917</v>
      </c>
      <c r="I6" s="863" t="s">
        <v>916</v>
      </c>
      <c r="J6" s="863" t="s">
        <v>915</v>
      </c>
      <c r="K6" s="1161"/>
      <c r="L6" s="834" t="s">
        <v>870</v>
      </c>
      <c r="M6" s="834" t="s">
        <v>869</v>
      </c>
      <c r="N6" s="1161"/>
      <c r="O6" s="1161"/>
      <c r="P6" s="1161"/>
      <c r="Q6" s="863"/>
      <c r="R6" s="863"/>
      <c r="S6" s="863"/>
      <c r="T6" s="1174"/>
      <c r="U6" s="1161"/>
      <c r="V6" s="1161"/>
      <c r="W6" s="1161"/>
      <c r="X6" s="834" t="s">
        <v>914</v>
      </c>
      <c r="Y6" s="834" t="s">
        <v>913</v>
      </c>
      <c r="Z6" s="834" t="s">
        <v>914</v>
      </c>
      <c r="AA6" s="834" t="s">
        <v>913</v>
      </c>
      <c r="AB6" s="1208"/>
      <c r="AC6" s="1167"/>
      <c r="AD6" s="1204"/>
    </row>
    <row r="7" spans="1:30">
      <c r="A7" s="835" t="s">
        <v>307</v>
      </c>
      <c r="B7" s="835"/>
      <c r="C7" s="835" t="s">
        <v>308</v>
      </c>
      <c r="D7" s="835" t="s">
        <v>309</v>
      </c>
      <c r="E7" s="836"/>
      <c r="F7" s="836"/>
      <c r="G7" s="836"/>
      <c r="H7" s="836"/>
      <c r="I7" s="836"/>
      <c r="J7" s="836"/>
      <c r="K7" s="835" t="s">
        <v>310</v>
      </c>
      <c r="L7" s="835" t="s">
        <v>867</v>
      </c>
      <c r="M7" s="835" t="s">
        <v>868</v>
      </c>
      <c r="N7" s="835" t="s">
        <v>912</v>
      </c>
      <c r="O7" s="835" t="s">
        <v>866</v>
      </c>
      <c r="P7" s="835" t="s">
        <v>865</v>
      </c>
      <c r="Q7" s="836"/>
      <c r="R7" s="836"/>
      <c r="S7" s="836"/>
      <c r="T7" s="837" t="s">
        <v>864</v>
      </c>
      <c r="U7" s="835" t="s">
        <v>863</v>
      </c>
      <c r="V7" s="835" t="s">
        <v>911</v>
      </c>
      <c r="W7" s="835" t="s">
        <v>862</v>
      </c>
      <c r="X7" s="835" t="s">
        <v>861</v>
      </c>
      <c r="Y7" s="835" t="s">
        <v>910</v>
      </c>
      <c r="Z7" s="838" t="s">
        <v>860</v>
      </c>
      <c r="AA7" s="835" t="s">
        <v>859</v>
      </c>
      <c r="AB7" s="839"/>
      <c r="AC7" s="871" t="s">
        <v>858</v>
      </c>
      <c r="AD7" s="908"/>
    </row>
    <row r="8" spans="1:30">
      <c r="A8" s="910" t="s">
        <v>953</v>
      </c>
      <c r="B8" s="911"/>
      <c r="C8" s="911"/>
      <c r="D8" s="911"/>
      <c r="E8" s="912"/>
      <c r="F8" s="912"/>
      <c r="G8" s="912"/>
      <c r="H8" s="912"/>
      <c r="I8" s="912"/>
      <c r="J8" s="912"/>
      <c r="K8" s="911"/>
      <c r="L8" s="911"/>
      <c r="M8" s="911"/>
      <c r="N8" s="911"/>
      <c r="O8" s="911"/>
      <c r="P8" s="911"/>
      <c r="Q8" s="912"/>
      <c r="R8" s="912"/>
      <c r="S8" s="912"/>
      <c r="T8" s="913"/>
      <c r="U8" s="911"/>
      <c r="V8" s="911"/>
      <c r="W8" s="911"/>
      <c r="X8" s="911"/>
      <c r="Y8" s="911"/>
      <c r="Z8" s="836"/>
      <c r="AA8" s="911"/>
      <c r="AB8" s="914"/>
      <c r="AC8" s="871"/>
      <c r="AD8" s="915"/>
    </row>
    <row r="9" spans="1:30">
      <c r="A9" s="917" t="s">
        <v>1</v>
      </c>
      <c r="B9" s="911"/>
      <c r="C9" s="918">
        <v>-151</v>
      </c>
      <c r="D9" s="918"/>
      <c r="E9" s="919"/>
      <c r="F9" s="919"/>
      <c r="G9" s="919"/>
      <c r="H9" s="919"/>
      <c r="I9" s="919"/>
      <c r="J9" s="919"/>
      <c r="K9" s="918"/>
      <c r="L9" s="918"/>
      <c r="M9" s="918"/>
      <c r="N9" s="918"/>
      <c r="O9" s="918"/>
      <c r="P9" s="918"/>
      <c r="Q9" s="912"/>
      <c r="R9" s="912"/>
      <c r="S9" s="912"/>
      <c r="T9" s="920">
        <f>SUM(C9:S9)</f>
        <v>-151</v>
      </c>
      <c r="U9" s="911"/>
      <c r="V9" s="911"/>
      <c r="W9" s="911"/>
      <c r="X9" s="911"/>
      <c r="Y9" s="911"/>
      <c r="Z9" s="836"/>
      <c r="AA9" s="911"/>
      <c r="AB9" s="914"/>
      <c r="AC9" s="871"/>
      <c r="AD9" s="915"/>
    </row>
    <row r="10" spans="1:30">
      <c r="A10" s="917" t="s">
        <v>176</v>
      </c>
      <c r="B10" s="911"/>
      <c r="C10" s="918">
        <v>151</v>
      </c>
      <c r="D10" s="911"/>
      <c r="E10" s="912"/>
      <c r="F10" s="912"/>
      <c r="G10" s="912"/>
      <c r="H10" s="912"/>
      <c r="I10" s="912"/>
      <c r="J10" s="912"/>
      <c r="K10" s="911"/>
      <c r="L10" s="911"/>
      <c r="M10" s="911"/>
      <c r="N10" s="911"/>
      <c r="O10" s="911"/>
      <c r="P10" s="911"/>
      <c r="Q10" s="912"/>
      <c r="R10" s="912"/>
      <c r="S10" s="912"/>
      <c r="T10" s="920">
        <f>SUM(C10:S10)</f>
        <v>151</v>
      </c>
      <c r="U10" s="911"/>
      <c r="V10" s="911"/>
      <c r="W10" s="911"/>
      <c r="X10" s="911"/>
      <c r="Y10" s="911"/>
      <c r="Z10" s="836"/>
      <c r="AA10" s="911"/>
      <c r="AB10" s="914"/>
      <c r="AC10" s="871"/>
      <c r="AD10" s="915"/>
    </row>
    <row r="11" spans="1:30" ht="25.5">
      <c r="A11" s="917" t="s">
        <v>1022</v>
      </c>
      <c r="B11" s="911"/>
      <c r="C11" s="918"/>
      <c r="D11" s="911"/>
      <c r="E11" s="912"/>
      <c r="F11" s="912"/>
      <c r="G11" s="912"/>
      <c r="H11" s="912"/>
      <c r="I11" s="912"/>
      <c r="J11" s="912"/>
      <c r="K11" s="911"/>
      <c r="L11" s="911"/>
      <c r="M11" s="911"/>
      <c r="N11" s="911"/>
      <c r="O11" s="911"/>
      <c r="P11" s="911"/>
      <c r="Q11" s="912"/>
      <c r="R11" s="912"/>
      <c r="S11" s="912"/>
      <c r="T11" s="920"/>
      <c r="U11" s="911"/>
      <c r="V11" s="911"/>
      <c r="W11" s="911"/>
      <c r="X11" s="922">
        <v>-4000</v>
      </c>
      <c r="Y11" s="911"/>
      <c r="Z11" s="836"/>
      <c r="AA11" s="911"/>
      <c r="AB11" s="914"/>
      <c r="AC11" s="923">
        <f>SUM(U11:AA11)</f>
        <v>-4000</v>
      </c>
      <c r="AD11" s="915"/>
    </row>
    <row r="12" spans="1:30" ht="25.5">
      <c r="A12" s="917" t="s">
        <v>1023</v>
      </c>
      <c r="B12" s="911"/>
      <c r="C12" s="918"/>
      <c r="D12" s="911"/>
      <c r="E12" s="912"/>
      <c r="F12" s="912"/>
      <c r="G12" s="912"/>
      <c r="H12" s="912"/>
      <c r="I12" s="912"/>
      <c r="J12" s="912"/>
      <c r="K12" s="911"/>
      <c r="L12" s="911"/>
      <c r="M12" s="911"/>
      <c r="N12" s="911"/>
      <c r="O12" s="911"/>
      <c r="P12" s="911"/>
      <c r="Q12" s="912"/>
      <c r="R12" s="912"/>
      <c r="S12" s="912"/>
      <c r="T12" s="920"/>
      <c r="U12" s="911"/>
      <c r="V12" s="922">
        <v>3150</v>
      </c>
      <c r="W12" s="911"/>
      <c r="X12" s="911"/>
      <c r="Y12" s="911"/>
      <c r="Z12" s="836"/>
      <c r="AA12" s="911"/>
      <c r="AB12" s="914"/>
      <c r="AC12" s="923">
        <f>SUM(U12:AA12)</f>
        <v>3150</v>
      </c>
      <c r="AD12" s="915"/>
    </row>
    <row r="13" spans="1:30">
      <c r="A13" s="917" t="s">
        <v>959</v>
      </c>
      <c r="B13" s="911"/>
      <c r="C13" s="918"/>
      <c r="D13" s="911"/>
      <c r="E13" s="912"/>
      <c r="F13" s="912"/>
      <c r="G13" s="912"/>
      <c r="H13" s="912"/>
      <c r="I13" s="912"/>
      <c r="J13" s="912"/>
      <c r="K13" s="911"/>
      <c r="L13" s="911"/>
      <c r="M13" s="911"/>
      <c r="N13" s="911"/>
      <c r="O13" s="911"/>
      <c r="P13" s="911"/>
      <c r="Q13" s="912"/>
      <c r="R13" s="912"/>
      <c r="S13" s="912"/>
      <c r="T13" s="920"/>
      <c r="U13" s="911"/>
      <c r="V13" s="922">
        <v>850</v>
      </c>
      <c r="W13" s="911"/>
      <c r="X13" s="911"/>
      <c r="Y13" s="911"/>
      <c r="Z13" s="836"/>
      <c r="AA13" s="911"/>
      <c r="AB13" s="914"/>
      <c r="AC13" s="923">
        <f>SUM(U13:AA13)</f>
        <v>850</v>
      </c>
      <c r="AD13" s="915"/>
    </row>
    <row r="14" spans="1:30">
      <c r="A14" s="910" t="s">
        <v>933</v>
      </c>
      <c r="B14" s="911"/>
      <c r="C14" s="918"/>
      <c r="D14" s="911"/>
      <c r="E14" s="912"/>
      <c r="F14" s="912"/>
      <c r="G14" s="912"/>
      <c r="H14" s="912"/>
      <c r="I14" s="912"/>
      <c r="J14" s="912"/>
      <c r="K14" s="911"/>
      <c r="L14" s="911"/>
      <c r="M14" s="911"/>
      <c r="N14" s="911"/>
      <c r="O14" s="911"/>
      <c r="P14" s="911"/>
      <c r="Q14" s="912"/>
      <c r="R14" s="912"/>
      <c r="S14" s="912"/>
      <c r="T14" s="920"/>
      <c r="U14" s="911"/>
      <c r="V14" s="922"/>
      <c r="W14" s="911"/>
      <c r="X14" s="911"/>
      <c r="Y14" s="911"/>
      <c r="Z14" s="836"/>
      <c r="AA14" s="911"/>
      <c r="AB14" s="914"/>
      <c r="AC14" s="923"/>
      <c r="AD14" s="915"/>
    </row>
    <row r="15" spans="1:30" ht="25.5">
      <c r="A15" s="917" t="s">
        <v>958</v>
      </c>
      <c r="B15" s="841"/>
      <c r="C15" s="849"/>
      <c r="D15" s="849"/>
      <c r="E15" s="849"/>
      <c r="F15" s="849"/>
      <c r="G15" s="849"/>
      <c r="H15" s="849"/>
      <c r="I15" s="849"/>
      <c r="J15" s="849"/>
      <c r="K15" s="849">
        <v>5000</v>
      </c>
      <c r="L15" s="849"/>
      <c r="M15" s="849"/>
      <c r="N15" s="849"/>
      <c r="O15" s="849"/>
      <c r="P15" s="849"/>
      <c r="Q15" s="849"/>
      <c r="R15" s="849"/>
      <c r="S15" s="849"/>
      <c r="T15" s="929">
        <f>SUM(K15:S15)</f>
        <v>5000</v>
      </c>
      <c r="U15" s="849"/>
      <c r="V15" s="849"/>
      <c r="W15" s="849"/>
      <c r="X15" s="849"/>
      <c r="Y15" s="849"/>
      <c r="Z15" s="849"/>
      <c r="AA15" s="849"/>
      <c r="AB15" s="930"/>
      <c r="AC15" s="931"/>
    </row>
    <row r="16" spans="1:30">
      <c r="A16" s="848" t="s">
        <v>957</v>
      </c>
      <c r="B16" s="841"/>
      <c r="C16" s="849"/>
      <c r="D16" s="849"/>
      <c r="E16" s="849"/>
      <c r="F16" s="849"/>
      <c r="G16" s="849"/>
      <c r="H16" s="849"/>
      <c r="I16" s="849"/>
      <c r="J16" s="849"/>
      <c r="K16" s="849"/>
      <c r="L16" s="849"/>
      <c r="M16" s="849"/>
      <c r="N16" s="849"/>
      <c r="O16" s="849"/>
      <c r="P16" s="849"/>
      <c r="Q16" s="849"/>
      <c r="R16" s="849"/>
      <c r="S16" s="849"/>
      <c r="T16" s="929"/>
      <c r="U16" s="849"/>
      <c r="V16" s="849"/>
      <c r="W16" s="849">
        <v>5000</v>
      </c>
      <c r="X16" s="849"/>
      <c r="Y16" s="849"/>
      <c r="Z16" s="849"/>
      <c r="AA16" s="849"/>
      <c r="AB16" s="930"/>
      <c r="AC16" s="931">
        <f>SUM(U16:AA16)</f>
        <v>5000</v>
      </c>
    </row>
    <row r="17" spans="1:29">
      <c r="A17" s="933" t="s">
        <v>953</v>
      </c>
      <c r="B17" s="841"/>
      <c r="C17" s="849"/>
      <c r="D17" s="849"/>
      <c r="E17" s="849"/>
      <c r="F17" s="849"/>
      <c r="G17" s="849"/>
      <c r="H17" s="849"/>
      <c r="I17" s="849"/>
      <c r="J17" s="849"/>
      <c r="K17" s="849"/>
      <c r="L17" s="849"/>
      <c r="M17" s="849"/>
      <c r="N17" s="849"/>
      <c r="O17" s="849"/>
      <c r="P17" s="849"/>
      <c r="Q17" s="849"/>
      <c r="R17" s="849"/>
      <c r="S17" s="849"/>
      <c r="T17" s="929"/>
      <c r="U17" s="849"/>
      <c r="V17" s="849"/>
      <c r="W17" s="849"/>
      <c r="X17" s="849"/>
      <c r="Y17" s="849"/>
      <c r="Z17" s="849"/>
      <c r="AA17" s="849"/>
      <c r="AB17" s="930"/>
      <c r="AC17" s="931"/>
    </row>
    <row r="18" spans="1:29">
      <c r="A18" s="848" t="s">
        <v>42</v>
      </c>
      <c r="B18" s="841"/>
      <c r="C18" s="849"/>
      <c r="D18" s="849"/>
      <c r="E18" s="849"/>
      <c r="F18" s="849"/>
      <c r="G18" s="849"/>
      <c r="H18" s="849"/>
      <c r="I18" s="849"/>
      <c r="J18" s="849"/>
      <c r="K18" s="849">
        <v>-96</v>
      </c>
      <c r="L18" s="849"/>
      <c r="M18" s="849"/>
      <c r="N18" s="849"/>
      <c r="O18" s="849"/>
      <c r="P18" s="849"/>
      <c r="Q18" s="849"/>
      <c r="R18" s="849"/>
      <c r="S18" s="849"/>
      <c r="T18" s="929">
        <f>SUM(C18:S18)</f>
        <v>-96</v>
      </c>
      <c r="U18" s="849"/>
      <c r="V18" s="849"/>
      <c r="W18" s="849"/>
      <c r="X18" s="849"/>
      <c r="Y18" s="849"/>
      <c r="Z18" s="849"/>
      <c r="AA18" s="849"/>
      <c r="AB18" s="930"/>
      <c r="AC18" s="931"/>
    </row>
    <row r="19" spans="1:29">
      <c r="A19" s="848" t="s">
        <v>956</v>
      </c>
      <c r="B19" s="841"/>
      <c r="C19" s="849"/>
      <c r="D19" s="849"/>
      <c r="E19" s="849"/>
      <c r="F19" s="849"/>
      <c r="G19" s="849"/>
      <c r="H19" s="849"/>
      <c r="I19" s="849"/>
      <c r="J19" s="849"/>
      <c r="K19" s="849">
        <v>-36</v>
      </c>
      <c r="L19" s="849"/>
      <c r="M19" s="849"/>
      <c r="N19" s="849"/>
      <c r="O19" s="849"/>
      <c r="P19" s="849"/>
      <c r="Q19" s="849"/>
      <c r="R19" s="849"/>
      <c r="S19" s="849"/>
      <c r="T19" s="929">
        <f>SUM(C19:S19)</f>
        <v>-36</v>
      </c>
      <c r="U19" s="849"/>
      <c r="V19" s="849"/>
      <c r="W19" s="849"/>
      <c r="X19" s="849"/>
      <c r="Y19" s="849"/>
      <c r="Z19" s="849"/>
      <c r="AA19" s="849"/>
      <c r="AB19" s="930"/>
      <c r="AC19" s="931"/>
    </row>
    <row r="20" spans="1:29">
      <c r="A20" s="848" t="s">
        <v>955</v>
      </c>
      <c r="B20" s="841"/>
      <c r="C20" s="849">
        <v>87</v>
      </c>
      <c r="D20" s="849"/>
      <c r="E20" s="849"/>
      <c r="F20" s="849"/>
      <c r="G20" s="849"/>
      <c r="H20" s="849"/>
      <c r="I20" s="849"/>
      <c r="J20" s="849"/>
      <c r="K20" s="849"/>
      <c r="L20" s="849"/>
      <c r="M20" s="849"/>
      <c r="N20" s="849"/>
      <c r="O20" s="849"/>
      <c r="P20" s="849"/>
      <c r="Q20" s="849"/>
      <c r="R20" s="849"/>
      <c r="S20" s="849"/>
      <c r="T20" s="929">
        <f>SUM(C20:S20)</f>
        <v>87</v>
      </c>
      <c r="U20" s="849"/>
      <c r="V20" s="849"/>
      <c r="W20" s="849"/>
      <c r="X20" s="849"/>
      <c r="Y20" s="849"/>
      <c r="Z20" s="849"/>
      <c r="AA20" s="849"/>
      <c r="AB20" s="930"/>
      <c r="AC20" s="931"/>
    </row>
    <row r="21" spans="1:29">
      <c r="A21" s="848" t="s">
        <v>954</v>
      </c>
      <c r="B21" s="841"/>
      <c r="C21" s="849"/>
      <c r="D21" s="849">
        <v>28</v>
      </c>
      <c r="E21" s="849"/>
      <c r="F21" s="849"/>
      <c r="G21" s="849"/>
      <c r="H21" s="849"/>
      <c r="I21" s="849"/>
      <c r="J21" s="849"/>
      <c r="K21" s="849"/>
      <c r="L21" s="849"/>
      <c r="M21" s="849"/>
      <c r="N21" s="849"/>
      <c r="O21" s="849"/>
      <c r="P21" s="849"/>
      <c r="Q21" s="849"/>
      <c r="R21" s="849"/>
      <c r="S21" s="849"/>
      <c r="T21" s="929">
        <f>SUM(C21:S21)</f>
        <v>28</v>
      </c>
      <c r="U21" s="849"/>
      <c r="V21" s="849"/>
      <c r="W21" s="849"/>
      <c r="X21" s="849"/>
      <c r="Y21" s="849"/>
      <c r="Z21" s="849"/>
      <c r="AA21" s="849"/>
      <c r="AB21" s="930"/>
      <c r="AC21" s="931"/>
    </row>
    <row r="22" spans="1:29">
      <c r="A22" s="848" t="s">
        <v>763</v>
      </c>
      <c r="B22" s="841"/>
      <c r="C22" s="849"/>
      <c r="D22" s="849">
        <v>17</v>
      </c>
      <c r="E22" s="849"/>
      <c r="F22" s="849"/>
      <c r="G22" s="849"/>
      <c r="H22" s="849"/>
      <c r="I22" s="849"/>
      <c r="J22" s="849"/>
      <c r="K22" s="849"/>
      <c r="L22" s="849"/>
      <c r="M22" s="849"/>
      <c r="N22" s="849"/>
      <c r="O22" s="849"/>
      <c r="P22" s="849"/>
      <c r="Q22" s="849"/>
      <c r="R22" s="849"/>
      <c r="S22" s="849"/>
      <c r="T22" s="929">
        <f>SUM(C22:S22)</f>
        <v>17</v>
      </c>
      <c r="U22" s="849"/>
      <c r="V22" s="849"/>
      <c r="W22" s="849"/>
      <c r="X22" s="849"/>
      <c r="Y22" s="849"/>
      <c r="Z22" s="849"/>
      <c r="AA22" s="849"/>
      <c r="AB22" s="930"/>
      <c r="AC22" s="931"/>
    </row>
    <row r="23" spans="1:29">
      <c r="A23" s="933" t="s">
        <v>953</v>
      </c>
      <c r="B23" s="841"/>
      <c r="C23" s="849"/>
      <c r="D23" s="849"/>
      <c r="E23" s="849"/>
      <c r="F23" s="849"/>
      <c r="G23" s="849"/>
      <c r="H23" s="849"/>
      <c r="I23" s="849"/>
      <c r="J23" s="849"/>
      <c r="K23" s="849"/>
      <c r="L23" s="849"/>
      <c r="M23" s="849"/>
      <c r="N23" s="849"/>
      <c r="O23" s="849"/>
      <c r="P23" s="849"/>
      <c r="Q23" s="849"/>
      <c r="R23" s="849"/>
      <c r="S23" s="849"/>
      <c r="T23" s="929"/>
      <c r="U23" s="849"/>
      <c r="V23" s="849"/>
      <c r="W23" s="849"/>
      <c r="X23" s="849"/>
      <c r="Y23" s="849"/>
      <c r="Z23" s="849"/>
      <c r="AA23" s="849"/>
      <c r="AB23" s="930"/>
      <c r="AC23" s="931"/>
    </row>
    <row r="24" spans="1:29">
      <c r="A24" s="848" t="s">
        <v>943</v>
      </c>
      <c r="B24" s="841"/>
      <c r="C24" s="849">
        <v>-18</v>
      </c>
      <c r="D24" s="849"/>
      <c r="E24" s="849"/>
      <c r="F24" s="849"/>
      <c r="G24" s="849"/>
      <c r="H24" s="849"/>
      <c r="I24" s="849"/>
      <c r="J24" s="849"/>
      <c r="K24" s="849"/>
      <c r="L24" s="849"/>
      <c r="M24" s="849"/>
      <c r="N24" s="849"/>
      <c r="O24" s="849"/>
      <c r="P24" s="849"/>
      <c r="Q24" s="849"/>
      <c r="R24" s="849"/>
      <c r="S24" s="849"/>
      <c r="T24" s="929">
        <f>SUM(C24:S24)</f>
        <v>-18</v>
      </c>
      <c r="U24" s="849"/>
      <c r="V24" s="849"/>
      <c r="W24" s="849"/>
      <c r="X24" s="849"/>
      <c r="Y24" s="849"/>
      <c r="Z24" s="849"/>
      <c r="AA24" s="849"/>
      <c r="AB24" s="930"/>
      <c r="AC24" s="931"/>
    </row>
    <row r="25" spans="1:29">
      <c r="A25" s="848" t="s">
        <v>176</v>
      </c>
      <c r="B25" s="841"/>
      <c r="C25" s="849">
        <v>18</v>
      </c>
      <c r="D25" s="849"/>
      <c r="E25" s="849"/>
      <c r="F25" s="849"/>
      <c r="G25" s="849"/>
      <c r="H25" s="849"/>
      <c r="I25" s="849"/>
      <c r="J25" s="849"/>
      <c r="K25" s="849"/>
      <c r="L25" s="849"/>
      <c r="M25" s="849"/>
      <c r="N25" s="849"/>
      <c r="O25" s="849"/>
      <c r="P25" s="849"/>
      <c r="Q25" s="849"/>
      <c r="R25" s="849"/>
      <c r="S25" s="849"/>
      <c r="T25" s="929">
        <f>SUM(C25:S25)</f>
        <v>18</v>
      </c>
      <c r="U25" s="849"/>
      <c r="V25" s="849"/>
      <c r="W25" s="849"/>
      <c r="X25" s="849"/>
      <c r="Y25" s="849"/>
      <c r="Z25" s="849"/>
      <c r="AA25" s="849"/>
      <c r="AB25" s="930"/>
      <c r="AC25" s="931"/>
    </row>
    <row r="26" spans="1:29">
      <c r="A26" s="848" t="s">
        <v>941</v>
      </c>
      <c r="B26" s="841"/>
      <c r="C26" s="849"/>
      <c r="D26" s="849">
        <v>-2</v>
      </c>
      <c r="E26" s="849"/>
      <c r="F26" s="849"/>
      <c r="G26" s="849"/>
      <c r="H26" s="849"/>
      <c r="I26" s="849"/>
      <c r="J26" s="849"/>
      <c r="K26" s="849"/>
      <c r="L26" s="849"/>
      <c r="M26" s="849"/>
      <c r="N26" s="849"/>
      <c r="O26" s="849"/>
      <c r="P26" s="849"/>
      <c r="Q26" s="849"/>
      <c r="R26" s="849"/>
      <c r="S26" s="849"/>
      <c r="T26" s="929">
        <f>SUM(C26:S26)</f>
        <v>-2</v>
      </c>
      <c r="U26" s="849"/>
      <c r="V26" s="849"/>
      <c r="W26" s="849"/>
      <c r="X26" s="849"/>
      <c r="Y26" s="849"/>
      <c r="Z26" s="849"/>
      <c r="AA26" s="849"/>
      <c r="AB26" s="930"/>
      <c r="AC26" s="931"/>
    </row>
    <row r="27" spans="1:29">
      <c r="A27" s="848" t="s">
        <v>952</v>
      </c>
      <c r="B27" s="841"/>
      <c r="C27" s="849"/>
      <c r="D27" s="849">
        <v>2</v>
      </c>
      <c r="E27" s="849"/>
      <c r="F27" s="849"/>
      <c r="G27" s="849"/>
      <c r="H27" s="849"/>
      <c r="I27" s="849"/>
      <c r="J27" s="849"/>
      <c r="K27" s="849"/>
      <c r="L27" s="849"/>
      <c r="M27" s="849"/>
      <c r="N27" s="849"/>
      <c r="O27" s="849"/>
      <c r="P27" s="849"/>
      <c r="Q27" s="849"/>
      <c r="R27" s="849"/>
      <c r="S27" s="849"/>
      <c r="T27" s="929">
        <f>SUM(C27:S27)</f>
        <v>2</v>
      </c>
      <c r="U27" s="849"/>
      <c r="V27" s="849"/>
      <c r="W27" s="849"/>
      <c r="X27" s="849"/>
      <c r="Y27" s="849"/>
      <c r="Z27" s="849"/>
      <c r="AA27" s="849"/>
      <c r="AB27" s="930"/>
      <c r="AC27" s="931"/>
    </row>
    <row r="28" spans="1:29">
      <c r="A28" s="848" t="s">
        <v>951</v>
      </c>
      <c r="B28" s="841"/>
      <c r="C28" s="849"/>
      <c r="D28" s="849"/>
      <c r="E28" s="849"/>
      <c r="F28" s="849"/>
      <c r="G28" s="849"/>
      <c r="H28" s="849"/>
      <c r="I28" s="849"/>
      <c r="J28" s="849"/>
      <c r="K28" s="849"/>
      <c r="L28" s="849"/>
      <c r="M28" s="849"/>
      <c r="N28" s="849"/>
      <c r="O28" s="849"/>
      <c r="P28" s="849"/>
      <c r="Q28" s="849"/>
      <c r="R28" s="849"/>
      <c r="S28" s="849"/>
      <c r="T28" s="929"/>
      <c r="U28" s="849"/>
      <c r="V28" s="849">
        <v>8</v>
      </c>
      <c r="W28" s="849"/>
      <c r="X28" s="849"/>
      <c r="Y28" s="849"/>
      <c r="Z28" s="849"/>
      <c r="AA28" s="849"/>
      <c r="AB28" s="930"/>
      <c r="AC28" s="931">
        <f>SUM(U28:AA28)</f>
        <v>8</v>
      </c>
    </row>
    <row r="29" spans="1:29">
      <c r="A29" s="848" t="s">
        <v>950</v>
      </c>
      <c r="B29" s="841"/>
      <c r="C29" s="849"/>
      <c r="D29" s="849"/>
      <c r="E29" s="849"/>
      <c r="F29" s="849"/>
      <c r="G29" s="849"/>
      <c r="H29" s="849"/>
      <c r="I29" s="849"/>
      <c r="J29" s="849"/>
      <c r="K29" s="849"/>
      <c r="L29" s="849"/>
      <c r="M29" s="849"/>
      <c r="N29" s="849"/>
      <c r="O29" s="849"/>
      <c r="P29" s="849"/>
      <c r="Q29" s="849"/>
      <c r="R29" s="849"/>
      <c r="S29" s="849"/>
      <c r="T29" s="929"/>
      <c r="U29" s="849"/>
      <c r="V29" s="849">
        <v>3</v>
      </c>
      <c r="W29" s="849"/>
      <c r="X29" s="849"/>
      <c r="Y29" s="849"/>
      <c r="Z29" s="849"/>
      <c r="AA29" s="849"/>
      <c r="AB29" s="930"/>
      <c r="AC29" s="931">
        <f>SUM(U29:AA29)</f>
        <v>3</v>
      </c>
    </row>
    <row r="30" spans="1:29">
      <c r="A30" s="848" t="s">
        <v>949</v>
      </c>
      <c r="B30" s="841"/>
      <c r="C30" s="849"/>
      <c r="D30" s="849"/>
      <c r="E30" s="849"/>
      <c r="F30" s="849"/>
      <c r="G30" s="849"/>
      <c r="H30" s="849"/>
      <c r="I30" s="849"/>
      <c r="J30" s="849"/>
      <c r="K30" s="849">
        <v>8</v>
      </c>
      <c r="L30" s="849"/>
      <c r="M30" s="849"/>
      <c r="N30" s="849"/>
      <c r="O30" s="849"/>
      <c r="P30" s="849"/>
      <c r="Q30" s="849"/>
      <c r="R30" s="849"/>
      <c r="S30" s="849"/>
      <c r="T30" s="929">
        <f t="shared" ref="T30:T45" si="0">SUM(C30:S30)</f>
        <v>8</v>
      </c>
      <c r="U30" s="849"/>
      <c r="V30" s="849"/>
      <c r="W30" s="849"/>
      <c r="X30" s="849"/>
      <c r="Y30" s="849"/>
      <c r="Z30" s="849"/>
      <c r="AA30" s="849"/>
      <c r="AB30" s="930"/>
      <c r="AC30" s="931"/>
    </row>
    <row r="31" spans="1:29">
      <c r="A31" s="848" t="s">
        <v>948</v>
      </c>
      <c r="B31" s="841"/>
      <c r="C31" s="849"/>
      <c r="D31" s="849"/>
      <c r="E31" s="849"/>
      <c r="F31" s="849"/>
      <c r="G31" s="849"/>
      <c r="H31" s="849"/>
      <c r="I31" s="849"/>
      <c r="J31" s="849"/>
      <c r="K31" s="849">
        <v>3</v>
      </c>
      <c r="L31" s="849"/>
      <c r="M31" s="849"/>
      <c r="N31" s="849"/>
      <c r="O31" s="849"/>
      <c r="P31" s="849"/>
      <c r="Q31" s="849"/>
      <c r="R31" s="849"/>
      <c r="S31" s="849"/>
      <c r="T31" s="929">
        <f t="shared" si="0"/>
        <v>3</v>
      </c>
      <c r="U31" s="849"/>
      <c r="V31" s="849"/>
      <c r="W31" s="849"/>
      <c r="X31" s="849"/>
      <c r="Y31" s="849"/>
      <c r="Z31" s="849"/>
      <c r="AA31" s="849"/>
      <c r="AB31" s="930"/>
      <c r="AC31" s="931"/>
    </row>
    <row r="32" spans="1:29">
      <c r="A32" s="848" t="s">
        <v>944</v>
      </c>
      <c r="B32" s="841"/>
      <c r="C32" s="849"/>
      <c r="D32" s="849"/>
      <c r="E32" s="849"/>
      <c r="F32" s="849"/>
      <c r="G32" s="849"/>
      <c r="H32" s="849"/>
      <c r="I32" s="849"/>
      <c r="J32" s="849"/>
      <c r="K32" s="849">
        <v>-82</v>
      </c>
      <c r="L32" s="849"/>
      <c r="M32" s="849"/>
      <c r="N32" s="849"/>
      <c r="O32" s="849"/>
      <c r="P32" s="849"/>
      <c r="Q32" s="849"/>
      <c r="R32" s="849"/>
      <c r="S32" s="849"/>
      <c r="T32" s="929">
        <f t="shared" si="0"/>
        <v>-82</v>
      </c>
      <c r="U32" s="849"/>
      <c r="V32" s="849"/>
      <c r="W32" s="849"/>
      <c r="X32" s="849"/>
      <c r="Y32" s="849"/>
      <c r="Z32" s="849"/>
      <c r="AA32" s="849"/>
      <c r="AB32" s="930"/>
      <c r="AC32" s="931"/>
    </row>
    <row r="33" spans="1:29">
      <c r="A33" s="848" t="s">
        <v>947</v>
      </c>
      <c r="B33" s="841"/>
      <c r="C33" s="849"/>
      <c r="D33" s="849"/>
      <c r="E33" s="849"/>
      <c r="F33" s="849"/>
      <c r="G33" s="849"/>
      <c r="H33" s="849"/>
      <c r="I33" s="849"/>
      <c r="J33" s="849"/>
      <c r="K33" s="849">
        <v>82</v>
      </c>
      <c r="L33" s="849"/>
      <c r="M33" s="849"/>
      <c r="N33" s="849"/>
      <c r="O33" s="849"/>
      <c r="P33" s="849"/>
      <c r="Q33" s="849"/>
      <c r="R33" s="849"/>
      <c r="S33" s="849"/>
      <c r="T33" s="929">
        <f t="shared" si="0"/>
        <v>82</v>
      </c>
      <c r="U33" s="849"/>
      <c r="V33" s="849"/>
      <c r="W33" s="849"/>
      <c r="X33" s="849"/>
      <c r="Y33" s="849"/>
      <c r="Z33" s="849"/>
      <c r="AA33" s="849"/>
      <c r="AB33" s="930"/>
      <c r="AC33" s="931"/>
    </row>
    <row r="34" spans="1:29">
      <c r="A34" s="848" t="s">
        <v>943</v>
      </c>
      <c r="B34" s="841"/>
      <c r="C34" s="849">
        <v>-3</v>
      </c>
      <c r="D34" s="849"/>
      <c r="E34" s="849"/>
      <c r="F34" s="849"/>
      <c r="G34" s="849"/>
      <c r="H34" s="849"/>
      <c r="I34" s="849"/>
      <c r="J34" s="849"/>
      <c r="K34" s="849"/>
      <c r="L34" s="849"/>
      <c r="M34" s="849"/>
      <c r="N34" s="849"/>
      <c r="O34" s="849"/>
      <c r="P34" s="849"/>
      <c r="Q34" s="849"/>
      <c r="R34" s="849"/>
      <c r="S34" s="849"/>
      <c r="T34" s="929">
        <f t="shared" si="0"/>
        <v>-3</v>
      </c>
      <c r="U34" s="849"/>
      <c r="V34" s="849"/>
      <c r="W34" s="849"/>
      <c r="X34" s="849"/>
      <c r="Y34" s="849"/>
      <c r="Z34" s="849"/>
      <c r="AA34" s="849"/>
      <c r="AB34" s="930"/>
      <c r="AC34" s="931"/>
    </row>
    <row r="35" spans="1:29">
      <c r="A35" s="848" t="s">
        <v>176</v>
      </c>
      <c r="B35" s="841"/>
      <c r="C35" s="849">
        <v>3</v>
      </c>
      <c r="D35" s="849"/>
      <c r="E35" s="849"/>
      <c r="F35" s="849"/>
      <c r="G35" s="849"/>
      <c r="H35" s="849"/>
      <c r="I35" s="849"/>
      <c r="J35" s="849"/>
      <c r="K35" s="849"/>
      <c r="L35" s="849"/>
      <c r="M35" s="849"/>
      <c r="N35" s="849"/>
      <c r="O35" s="849"/>
      <c r="P35" s="849"/>
      <c r="Q35" s="849"/>
      <c r="R35" s="849"/>
      <c r="S35" s="849"/>
      <c r="T35" s="929">
        <f t="shared" si="0"/>
        <v>3</v>
      </c>
      <c r="U35" s="849"/>
      <c r="V35" s="849"/>
      <c r="W35" s="849"/>
      <c r="X35" s="849"/>
      <c r="Y35" s="849"/>
      <c r="Z35" s="849"/>
      <c r="AA35" s="849"/>
      <c r="AB35" s="930"/>
      <c r="AC35" s="931"/>
    </row>
    <row r="36" spans="1:29">
      <c r="A36" s="848" t="s">
        <v>946</v>
      </c>
      <c r="B36" s="841"/>
      <c r="C36" s="849"/>
      <c r="D36" s="849"/>
      <c r="E36" s="849"/>
      <c r="F36" s="849"/>
      <c r="G36" s="849"/>
      <c r="H36" s="849"/>
      <c r="I36" s="849"/>
      <c r="J36" s="849"/>
      <c r="K36" s="849">
        <v>-51</v>
      </c>
      <c r="L36" s="849"/>
      <c r="M36" s="849"/>
      <c r="N36" s="849"/>
      <c r="O36" s="849"/>
      <c r="P36" s="849"/>
      <c r="Q36" s="849"/>
      <c r="R36" s="849"/>
      <c r="S36" s="849"/>
      <c r="T36" s="929">
        <f t="shared" si="0"/>
        <v>-51</v>
      </c>
      <c r="U36" s="849"/>
      <c r="V36" s="849"/>
      <c r="W36" s="849"/>
      <c r="X36" s="849"/>
      <c r="Y36" s="849"/>
      <c r="Z36" s="849"/>
      <c r="AA36" s="849"/>
      <c r="AB36" s="930"/>
      <c r="AC36" s="931"/>
    </row>
    <row r="37" spans="1:29">
      <c r="A37" s="848" t="s">
        <v>945</v>
      </c>
      <c r="B37" s="841"/>
      <c r="C37" s="849"/>
      <c r="D37" s="849"/>
      <c r="E37" s="849"/>
      <c r="F37" s="849"/>
      <c r="G37" s="849"/>
      <c r="H37" s="849"/>
      <c r="I37" s="849"/>
      <c r="J37" s="849"/>
      <c r="K37" s="849">
        <v>51</v>
      </c>
      <c r="L37" s="849"/>
      <c r="M37" s="849"/>
      <c r="N37" s="849"/>
      <c r="O37" s="849"/>
      <c r="P37" s="849"/>
      <c r="Q37" s="849"/>
      <c r="R37" s="849"/>
      <c r="S37" s="849"/>
      <c r="T37" s="929">
        <f t="shared" si="0"/>
        <v>51</v>
      </c>
      <c r="U37" s="849"/>
      <c r="V37" s="849"/>
      <c r="W37" s="849"/>
      <c r="X37" s="849"/>
      <c r="Y37" s="849"/>
      <c r="Z37" s="849"/>
      <c r="AA37" s="849"/>
      <c r="AB37" s="930"/>
      <c r="AC37" s="931"/>
    </row>
    <row r="38" spans="1:29">
      <c r="A38" s="848" t="s">
        <v>944</v>
      </c>
      <c r="B38" s="841"/>
      <c r="C38" s="849"/>
      <c r="D38" s="849"/>
      <c r="E38" s="849"/>
      <c r="F38" s="849"/>
      <c r="G38" s="849"/>
      <c r="H38" s="849"/>
      <c r="I38" s="849"/>
      <c r="J38" s="849"/>
      <c r="K38" s="849">
        <v>-13</v>
      </c>
      <c r="L38" s="849"/>
      <c r="M38" s="849"/>
      <c r="N38" s="849"/>
      <c r="O38" s="849"/>
      <c r="P38" s="849"/>
      <c r="Q38" s="849"/>
      <c r="R38" s="849"/>
      <c r="S38" s="849"/>
      <c r="T38" s="929">
        <f t="shared" si="0"/>
        <v>-13</v>
      </c>
      <c r="U38" s="849"/>
      <c r="V38" s="849"/>
      <c r="W38" s="849"/>
      <c r="X38" s="849"/>
      <c r="Y38" s="849"/>
      <c r="Z38" s="849"/>
      <c r="AA38" s="849"/>
      <c r="AB38" s="930"/>
      <c r="AC38" s="931"/>
    </row>
    <row r="39" spans="1:29">
      <c r="A39" s="848" t="s">
        <v>42</v>
      </c>
      <c r="B39" s="841"/>
      <c r="C39" s="849"/>
      <c r="D39" s="849"/>
      <c r="E39" s="849"/>
      <c r="F39" s="849"/>
      <c r="G39" s="849"/>
      <c r="H39" s="849"/>
      <c r="I39" s="849"/>
      <c r="J39" s="849"/>
      <c r="K39" s="849">
        <v>13</v>
      </c>
      <c r="L39" s="849"/>
      <c r="M39" s="849"/>
      <c r="N39" s="849"/>
      <c r="O39" s="849"/>
      <c r="P39" s="849"/>
      <c r="Q39" s="849"/>
      <c r="R39" s="849"/>
      <c r="S39" s="849"/>
      <c r="T39" s="929">
        <f t="shared" si="0"/>
        <v>13</v>
      </c>
      <c r="U39" s="849"/>
      <c r="V39" s="849"/>
      <c r="W39" s="849"/>
      <c r="X39" s="849"/>
      <c r="Y39" s="849"/>
      <c r="Z39" s="849"/>
      <c r="AA39" s="849"/>
      <c r="AB39" s="930"/>
      <c r="AC39" s="931"/>
    </row>
    <row r="40" spans="1:29">
      <c r="A40" s="848" t="s">
        <v>943</v>
      </c>
      <c r="B40" s="841"/>
      <c r="C40" s="849">
        <v>-16</v>
      </c>
      <c r="D40" s="849"/>
      <c r="E40" s="849"/>
      <c r="F40" s="849"/>
      <c r="G40" s="849"/>
      <c r="H40" s="849"/>
      <c r="I40" s="849"/>
      <c r="J40" s="849"/>
      <c r="K40" s="849"/>
      <c r="L40" s="849"/>
      <c r="M40" s="849"/>
      <c r="N40" s="849"/>
      <c r="O40" s="849"/>
      <c r="P40" s="849"/>
      <c r="Q40" s="849"/>
      <c r="R40" s="849"/>
      <c r="S40" s="849"/>
      <c r="T40" s="929">
        <f t="shared" si="0"/>
        <v>-16</v>
      </c>
      <c r="U40" s="849"/>
      <c r="V40" s="849"/>
      <c r="W40" s="849"/>
      <c r="X40" s="849"/>
      <c r="Y40" s="849"/>
      <c r="Z40" s="849"/>
      <c r="AA40" s="849"/>
      <c r="AB40" s="930"/>
      <c r="AC40" s="931"/>
    </row>
    <row r="41" spans="1:29">
      <c r="A41" s="848" t="s">
        <v>176</v>
      </c>
      <c r="B41" s="841"/>
      <c r="C41" s="849">
        <v>16</v>
      </c>
      <c r="D41" s="849"/>
      <c r="E41" s="849"/>
      <c r="F41" s="849"/>
      <c r="G41" s="849"/>
      <c r="H41" s="849"/>
      <c r="I41" s="849"/>
      <c r="J41" s="849"/>
      <c r="K41" s="849"/>
      <c r="L41" s="849"/>
      <c r="M41" s="849"/>
      <c r="N41" s="849"/>
      <c r="O41" s="849"/>
      <c r="P41" s="849"/>
      <c r="Q41" s="849"/>
      <c r="R41" s="849"/>
      <c r="S41" s="849"/>
      <c r="T41" s="929">
        <f t="shared" si="0"/>
        <v>16</v>
      </c>
      <c r="U41" s="849"/>
      <c r="V41" s="849"/>
      <c r="W41" s="849"/>
      <c r="X41" s="849"/>
      <c r="Y41" s="849"/>
      <c r="Z41" s="849"/>
      <c r="AA41" s="849"/>
      <c r="AB41" s="930"/>
      <c r="AC41" s="931"/>
    </row>
    <row r="42" spans="1:29">
      <c r="A42" s="848" t="s">
        <v>943</v>
      </c>
      <c r="B42" s="841"/>
      <c r="C42" s="849">
        <v>-376</v>
      </c>
      <c r="D42" s="849"/>
      <c r="E42" s="849"/>
      <c r="F42" s="849"/>
      <c r="G42" s="849"/>
      <c r="H42" s="849"/>
      <c r="I42" s="849"/>
      <c r="J42" s="849"/>
      <c r="K42" s="849"/>
      <c r="L42" s="849"/>
      <c r="M42" s="849"/>
      <c r="N42" s="849"/>
      <c r="O42" s="849"/>
      <c r="P42" s="849"/>
      <c r="Q42" s="849"/>
      <c r="R42" s="849"/>
      <c r="S42" s="849"/>
      <c r="T42" s="929">
        <f t="shared" si="0"/>
        <v>-376</v>
      </c>
      <c r="U42" s="849"/>
      <c r="V42" s="849"/>
      <c r="W42" s="849"/>
      <c r="X42" s="849"/>
      <c r="Y42" s="849"/>
      <c r="Z42" s="849"/>
      <c r="AA42" s="849"/>
      <c r="AB42" s="930"/>
      <c r="AC42" s="931"/>
    </row>
    <row r="43" spans="1:29">
      <c r="A43" s="848" t="s">
        <v>942</v>
      </c>
      <c r="B43" s="841"/>
      <c r="C43" s="849">
        <v>376</v>
      </c>
      <c r="D43" s="849"/>
      <c r="E43" s="849"/>
      <c r="F43" s="849"/>
      <c r="G43" s="849"/>
      <c r="H43" s="849"/>
      <c r="I43" s="849"/>
      <c r="J43" s="849"/>
      <c r="K43" s="849"/>
      <c r="L43" s="849"/>
      <c r="M43" s="849"/>
      <c r="N43" s="849"/>
      <c r="O43" s="849"/>
      <c r="P43" s="849"/>
      <c r="Q43" s="849"/>
      <c r="R43" s="849"/>
      <c r="S43" s="849"/>
      <c r="T43" s="929">
        <f t="shared" si="0"/>
        <v>376</v>
      </c>
      <c r="U43" s="849"/>
      <c r="V43" s="849"/>
      <c r="W43" s="849"/>
      <c r="X43" s="849"/>
      <c r="Y43" s="849"/>
      <c r="Z43" s="849"/>
      <c r="AA43" s="849"/>
      <c r="AB43" s="930"/>
      <c r="AC43" s="931"/>
    </row>
    <row r="44" spans="1:29">
      <c r="A44" s="848" t="s">
        <v>941</v>
      </c>
      <c r="B44" s="841"/>
      <c r="C44" s="849"/>
      <c r="D44" s="849">
        <v>-11</v>
      </c>
      <c r="E44" s="849"/>
      <c r="F44" s="849"/>
      <c r="G44" s="849"/>
      <c r="H44" s="849"/>
      <c r="I44" s="849"/>
      <c r="J44" s="849"/>
      <c r="K44" s="849"/>
      <c r="L44" s="849"/>
      <c r="M44" s="849"/>
      <c r="N44" s="849"/>
      <c r="O44" s="849"/>
      <c r="P44" s="849"/>
      <c r="Q44" s="849"/>
      <c r="R44" s="849"/>
      <c r="S44" s="849"/>
      <c r="T44" s="929">
        <f t="shared" si="0"/>
        <v>-11</v>
      </c>
      <c r="U44" s="849"/>
      <c r="V44" s="849"/>
      <c r="W44" s="849"/>
      <c r="X44" s="849"/>
      <c r="Y44" s="849"/>
      <c r="Z44" s="849"/>
      <c r="AA44" s="849"/>
      <c r="AB44" s="930"/>
      <c r="AC44" s="931"/>
    </row>
    <row r="45" spans="1:29">
      <c r="A45" s="848" t="s">
        <v>940</v>
      </c>
      <c r="B45" s="841"/>
      <c r="C45" s="849"/>
      <c r="D45" s="849"/>
      <c r="E45" s="849"/>
      <c r="F45" s="849"/>
      <c r="G45" s="849"/>
      <c r="H45" s="849"/>
      <c r="I45" s="849"/>
      <c r="J45" s="849"/>
      <c r="K45" s="849"/>
      <c r="L45" s="849"/>
      <c r="M45" s="849">
        <v>11</v>
      </c>
      <c r="N45" s="849"/>
      <c r="O45" s="849"/>
      <c r="P45" s="849"/>
      <c r="Q45" s="849"/>
      <c r="R45" s="849"/>
      <c r="S45" s="849"/>
      <c r="T45" s="929">
        <f t="shared" si="0"/>
        <v>11</v>
      </c>
      <c r="U45" s="849"/>
      <c r="V45" s="849"/>
      <c r="W45" s="849"/>
      <c r="X45" s="849"/>
      <c r="Y45" s="849"/>
      <c r="Z45" s="849"/>
      <c r="AA45" s="849"/>
      <c r="AB45" s="930"/>
      <c r="AC45" s="931"/>
    </row>
    <row r="46" spans="1:29">
      <c r="A46" s="933" t="s">
        <v>933</v>
      </c>
      <c r="B46" s="841"/>
      <c r="C46" s="849"/>
      <c r="D46" s="849"/>
      <c r="E46" s="849"/>
      <c r="F46" s="849"/>
      <c r="G46" s="849"/>
      <c r="H46" s="849"/>
      <c r="I46" s="849"/>
      <c r="J46" s="849"/>
      <c r="K46" s="849"/>
      <c r="L46" s="849"/>
      <c r="M46" s="849"/>
      <c r="N46" s="849"/>
      <c r="O46" s="849"/>
      <c r="P46" s="849"/>
      <c r="Q46" s="849"/>
      <c r="R46" s="849"/>
      <c r="S46" s="849"/>
      <c r="T46" s="929"/>
      <c r="U46" s="849"/>
      <c r="V46" s="849"/>
      <c r="W46" s="849"/>
      <c r="X46" s="849"/>
      <c r="Y46" s="849"/>
      <c r="Z46" s="849"/>
      <c r="AA46" s="849"/>
      <c r="AB46" s="930"/>
      <c r="AC46" s="931"/>
    </row>
    <row r="47" spans="1:29" ht="25.5">
      <c r="A47" s="917" t="s">
        <v>939</v>
      </c>
      <c r="B47" s="841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49"/>
      <c r="O47" s="849"/>
      <c r="P47" s="849"/>
      <c r="Q47" s="849"/>
      <c r="R47" s="849"/>
      <c r="S47" s="849"/>
      <c r="T47" s="929"/>
      <c r="U47" s="849"/>
      <c r="V47" s="849"/>
      <c r="W47" s="849">
        <v>454</v>
      </c>
      <c r="X47" s="849"/>
      <c r="Y47" s="849"/>
      <c r="Z47" s="849"/>
      <c r="AA47" s="849"/>
      <c r="AB47" s="930"/>
      <c r="AC47" s="931">
        <f>SUM(W47:AA47)</f>
        <v>454</v>
      </c>
    </row>
    <row r="48" spans="1:29">
      <c r="A48" s="848" t="s">
        <v>938</v>
      </c>
      <c r="B48" s="841"/>
      <c r="C48" s="849"/>
      <c r="D48" s="849"/>
      <c r="E48" s="849"/>
      <c r="F48" s="849"/>
      <c r="G48" s="849"/>
      <c r="H48" s="849"/>
      <c r="I48" s="849"/>
      <c r="J48" s="849"/>
      <c r="K48" s="849">
        <v>432</v>
      </c>
      <c r="L48" s="849"/>
      <c r="M48" s="849"/>
      <c r="N48" s="849"/>
      <c r="O48" s="849"/>
      <c r="P48" s="849"/>
      <c r="Q48" s="849"/>
      <c r="R48" s="849"/>
      <c r="S48" s="849"/>
      <c r="T48" s="929">
        <f>SUM(C48:S48)</f>
        <v>432</v>
      </c>
      <c r="U48" s="849"/>
      <c r="V48" s="849"/>
      <c r="W48" s="849"/>
      <c r="X48" s="849"/>
      <c r="Y48" s="849"/>
      <c r="Z48" s="849"/>
      <c r="AA48" s="849"/>
      <c r="AB48" s="930"/>
      <c r="AC48" s="931"/>
    </row>
    <row r="49" spans="1:30">
      <c r="A49" s="848" t="s">
        <v>937</v>
      </c>
      <c r="B49" s="841"/>
      <c r="C49" s="849"/>
      <c r="D49" s="849"/>
      <c r="E49" s="849"/>
      <c r="F49" s="849"/>
      <c r="G49" s="849"/>
      <c r="H49" s="849"/>
      <c r="I49" s="849"/>
      <c r="J49" s="849"/>
      <c r="K49" s="849">
        <v>22</v>
      </c>
      <c r="L49" s="849"/>
      <c r="M49" s="849"/>
      <c r="N49" s="849"/>
      <c r="O49" s="849"/>
      <c r="P49" s="849"/>
      <c r="Q49" s="849"/>
      <c r="R49" s="849"/>
      <c r="S49" s="849"/>
      <c r="T49" s="929">
        <f>SUM(K49:S49)</f>
        <v>22</v>
      </c>
      <c r="U49" s="849"/>
      <c r="V49" s="849"/>
      <c r="W49" s="849">
        <v>118</v>
      </c>
      <c r="X49" s="849"/>
      <c r="Y49" s="849"/>
      <c r="Z49" s="849"/>
      <c r="AA49" s="849"/>
      <c r="AB49" s="930"/>
      <c r="AC49" s="931">
        <f>SUM(U49:AA49)</f>
        <v>118</v>
      </c>
    </row>
    <row r="50" spans="1:30">
      <c r="A50" s="848" t="s">
        <v>936</v>
      </c>
      <c r="B50" s="841"/>
      <c r="C50" s="849"/>
      <c r="D50" s="849"/>
      <c r="E50" s="849"/>
      <c r="F50" s="849"/>
      <c r="G50" s="849"/>
      <c r="H50" s="849"/>
      <c r="I50" s="849"/>
      <c r="J50" s="849"/>
      <c r="K50" s="849"/>
      <c r="L50" s="849"/>
      <c r="M50" s="849"/>
      <c r="N50" s="849"/>
      <c r="O50" s="849"/>
      <c r="P50" s="849"/>
      <c r="Q50" s="849"/>
      <c r="R50" s="849"/>
      <c r="S50" s="849"/>
      <c r="T50" s="929"/>
      <c r="U50" s="849"/>
      <c r="V50" s="849"/>
      <c r="W50" s="849"/>
      <c r="X50" s="849"/>
      <c r="Y50" s="849"/>
      <c r="Z50" s="849"/>
      <c r="AA50" s="849"/>
      <c r="AB50" s="930"/>
      <c r="AC50" s="931"/>
    </row>
    <row r="51" spans="1:30">
      <c r="A51" s="848" t="s">
        <v>935</v>
      </c>
      <c r="B51" s="841"/>
      <c r="C51" s="849">
        <v>93</v>
      </c>
      <c r="D51" s="849"/>
      <c r="E51" s="849"/>
      <c r="F51" s="849"/>
      <c r="G51" s="849"/>
      <c r="H51" s="849"/>
      <c r="I51" s="849"/>
      <c r="J51" s="849"/>
      <c r="K51" s="849"/>
      <c r="L51" s="849"/>
      <c r="M51" s="849"/>
      <c r="N51" s="849"/>
      <c r="O51" s="849"/>
      <c r="P51" s="849"/>
      <c r="Q51" s="849"/>
      <c r="R51" s="849"/>
      <c r="S51" s="849"/>
      <c r="T51" s="929">
        <f>SUM(C51:S51)</f>
        <v>93</v>
      </c>
      <c r="U51" s="849"/>
      <c r="V51" s="849"/>
      <c r="W51" s="849"/>
      <c r="X51" s="849"/>
      <c r="Y51" s="849"/>
      <c r="Z51" s="849"/>
      <c r="AA51" s="849"/>
      <c r="AB51" s="930"/>
      <c r="AC51" s="931"/>
    </row>
    <row r="52" spans="1:30">
      <c r="A52" s="848" t="s">
        <v>934</v>
      </c>
      <c r="B52" s="841"/>
      <c r="C52" s="849"/>
      <c r="D52" s="849">
        <v>25</v>
      </c>
      <c r="E52" s="849"/>
      <c r="F52" s="849"/>
      <c r="G52" s="849"/>
      <c r="H52" s="849"/>
      <c r="I52" s="849"/>
      <c r="J52" s="849"/>
      <c r="K52" s="849"/>
      <c r="L52" s="849"/>
      <c r="M52" s="849"/>
      <c r="N52" s="849"/>
      <c r="O52" s="849"/>
      <c r="P52" s="849"/>
      <c r="Q52" s="849"/>
      <c r="R52" s="849"/>
      <c r="S52" s="849"/>
      <c r="T52" s="929">
        <f>SUM(C52:S52)</f>
        <v>25</v>
      </c>
      <c r="U52" s="849"/>
      <c r="V52" s="849"/>
      <c r="W52" s="849"/>
      <c r="X52" s="849"/>
      <c r="Y52" s="849"/>
      <c r="Z52" s="849"/>
      <c r="AA52" s="849"/>
      <c r="AB52" s="930"/>
      <c r="AC52" s="931"/>
    </row>
    <row r="53" spans="1:30">
      <c r="A53" s="933" t="s">
        <v>933</v>
      </c>
      <c r="B53" s="841"/>
      <c r="C53" s="849"/>
      <c r="D53" s="849"/>
      <c r="E53" s="849"/>
      <c r="F53" s="849"/>
      <c r="G53" s="849"/>
      <c r="H53" s="849"/>
      <c r="I53" s="849"/>
      <c r="J53" s="849"/>
      <c r="K53" s="851"/>
      <c r="L53" s="849"/>
      <c r="M53" s="849"/>
      <c r="N53" s="849"/>
      <c r="O53" s="849"/>
      <c r="P53" s="849"/>
      <c r="Q53" s="849"/>
      <c r="R53" s="849"/>
      <c r="S53" s="849"/>
      <c r="T53" s="929"/>
      <c r="U53" s="849"/>
      <c r="V53" s="849"/>
      <c r="W53" s="849"/>
      <c r="X53" s="849"/>
      <c r="Y53" s="849"/>
      <c r="Z53" s="849"/>
      <c r="AA53" s="849"/>
      <c r="AB53" s="930"/>
      <c r="AC53" s="931"/>
    </row>
    <row r="54" spans="1:30">
      <c r="A54" s="848" t="s">
        <v>932</v>
      </c>
      <c r="B54" s="841"/>
      <c r="C54" s="849"/>
      <c r="D54" s="849"/>
      <c r="E54" s="849"/>
      <c r="F54" s="849"/>
      <c r="G54" s="849"/>
      <c r="H54" s="849"/>
      <c r="I54" s="849"/>
      <c r="J54" s="849"/>
      <c r="K54" s="851"/>
      <c r="L54" s="849"/>
      <c r="M54" s="849"/>
      <c r="N54" s="849"/>
      <c r="O54" s="849"/>
      <c r="P54" s="849"/>
      <c r="Q54" s="849"/>
      <c r="R54" s="849"/>
      <c r="S54" s="849"/>
      <c r="T54" s="929"/>
      <c r="U54" s="849"/>
      <c r="V54" s="849"/>
      <c r="W54" s="849"/>
      <c r="X54" s="849"/>
      <c r="Y54" s="849"/>
      <c r="Z54" s="849"/>
      <c r="AA54" s="849"/>
      <c r="AB54" s="930">
        <v>205</v>
      </c>
      <c r="AC54" s="931">
        <f>SUM(AB54)</f>
        <v>205</v>
      </c>
    </row>
    <row r="55" spans="1:30">
      <c r="A55" s="937" t="s">
        <v>931</v>
      </c>
      <c r="B55" s="898"/>
      <c r="C55" s="851"/>
      <c r="D55" s="851"/>
      <c r="E55" s="851"/>
      <c r="F55" s="851"/>
      <c r="G55" s="851"/>
      <c r="H55" s="851"/>
      <c r="I55" s="851"/>
      <c r="J55" s="851"/>
      <c r="K55" s="851"/>
      <c r="L55" s="851">
        <v>205</v>
      </c>
      <c r="M55" s="851"/>
      <c r="N55" s="851"/>
      <c r="O55" s="851"/>
      <c r="P55" s="851"/>
      <c r="Q55" s="851"/>
      <c r="R55" s="851"/>
      <c r="S55" s="851"/>
      <c r="T55" s="938">
        <f>SUM(C55:S55)</f>
        <v>205</v>
      </c>
      <c r="U55" s="851"/>
      <c r="V55" s="851"/>
      <c r="W55" s="851"/>
      <c r="X55" s="851"/>
      <c r="Y55" s="851"/>
      <c r="Z55" s="851"/>
      <c r="AA55" s="851"/>
      <c r="AB55" s="851"/>
      <c r="AC55" s="939"/>
    </row>
    <row r="56" spans="1:30" ht="13.5" thickBot="1">
      <c r="A56" s="902"/>
      <c r="B56" s="903"/>
      <c r="C56" s="904">
        <f>SUM(C8:C53)</f>
        <v>180</v>
      </c>
      <c r="D56" s="904">
        <f>SUM(D15:D53)</f>
        <v>59</v>
      </c>
      <c r="E56" s="904"/>
      <c r="F56" s="904"/>
      <c r="G56" s="904"/>
      <c r="H56" s="904"/>
      <c r="I56" s="904"/>
      <c r="J56" s="904"/>
      <c r="K56" s="940">
        <f>SUM(K8:K53)</f>
        <v>5333</v>
      </c>
      <c r="L56" s="904">
        <f>SUM(L55)</f>
        <v>205</v>
      </c>
      <c r="M56" s="904">
        <f>SUM(M8:M53)</f>
        <v>11</v>
      </c>
      <c r="N56" s="904">
        <f>SUM(N15:N53)</f>
        <v>0</v>
      </c>
      <c r="O56" s="904"/>
      <c r="P56" s="904"/>
      <c r="Q56" s="904"/>
      <c r="R56" s="904"/>
      <c r="S56" s="904"/>
      <c r="T56" s="904">
        <f>SUM(T8:T55)</f>
        <v>5788</v>
      </c>
      <c r="U56" s="904"/>
      <c r="V56" s="904">
        <f>SUM(V9:V53)</f>
        <v>4011</v>
      </c>
      <c r="W56" s="904">
        <f>SUM(W15:W53)</f>
        <v>5572</v>
      </c>
      <c r="X56" s="904">
        <f>SUM(X9:X53)</f>
        <v>-4000</v>
      </c>
      <c r="Y56" s="904">
        <f>SUM(Y15:Y53)</f>
        <v>0</v>
      </c>
      <c r="Z56" s="904"/>
      <c r="AA56" s="904"/>
      <c r="AB56" s="904">
        <f>SUM(AB54:AB55)</f>
        <v>205</v>
      </c>
      <c r="AC56" s="941">
        <f>SUM(AC8:AC55)</f>
        <v>5788</v>
      </c>
      <c r="AD56" s="942">
        <f>SUM(AC56,T56)</f>
        <v>11576</v>
      </c>
    </row>
    <row r="57" spans="1:30">
      <c r="C57" s="862"/>
      <c r="D57" s="862"/>
      <c r="E57" s="862"/>
      <c r="F57" s="862"/>
      <c r="G57" s="862"/>
      <c r="H57" s="862"/>
      <c r="I57" s="862"/>
      <c r="J57" s="862"/>
      <c r="K57" s="829"/>
      <c r="L57" s="862"/>
      <c r="AC57" s="862"/>
    </row>
    <row r="58" spans="1:30">
      <c r="K58" s="829"/>
      <c r="L58" s="862"/>
    </row>
  </sheetData>
  <mergeCells count="23">
    <mergeCell ref="A2:AD2"/>
    <mergeCell ref="A4:A6"/>
    <mergeCell ref="B4:B6"/>
    <mergeCell ref="C4:S4"/>
    <mergeCell ref="T4:T6"/>
    <mergeCell ref="U4:AA4"/>
    <mergeCell ref="AC4:AC6"/>
    <mergeCell ref="AD4:AD6"/>
    <mergeCell ref="C5:C6"/>
    <mergeCell ref="X5:Y5"/>
    <mergeCell ref="O5:O6"/>
    <mergeCell ref="P5:P6"/>
    <mergeCell ref="U5:U6"/>
    <mergeCell ref="V5:V6"/>
    <mergeCell ref="W5:W6"/>
    <mergeCell ref="AA3:AC3"/>
    <mergeCell ref="AB5:AB6"/>
    <mergeCell ref="N5:N6"/>
    <mergeCell ref="D5:D6"/>
    <mergeCell ref="E5:J5"/>
    <mergeCell ref="K5:K6"/>
    <mergeCell ref="L5:M5"/>
    <mergeCell ref="Z5:AA5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90" orientation="landscape" r:id="rId1"/>
  <headerFooter>
    <oddHeader>&amp;C&amp;"Times New Roman,Félkövér"&amp;14Előirányzat módosítás nyilvántartás 
Brunszvik-Beethoven Kulturális Központ 2015. év&amp;R&amp;"Times New Roman CE,Normál"&amp;10
12.d.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35"/>
  <sheetViews>
    <sheetView topLeftCell="B10" zoomScale="80" zoomScaleNormal="80" workbookViewId="0">
      <selection activeCell="H9" activeCellId="1" sqref="H4:H6 H9"/>
    </sheetView>
  </sheetViews>
  <sheetFormatPr defaultColWidth="8.7109375" defaultRowHeight="12.75" customHeight="1"/>
  <cols>
    <col min="1" max="1" width="18.85546875" style="255" customWidth="1"/>
    <col min="2" max="2" width="35.140625" style="299" customWidth="1"/>
    <col min="3" max="3" width="12.42578125" style="299" customWidth="1"/>
    <col min="4" max="5" width="11.7109375" style="299" customWidth="1"/>
    <col min="6" max="6" width="33.7109375" style="299" customWidth="1"/>
    <col min="7" max="7" width="12.85546875" style="299" customWidth="1"/>
    <col min="8" max="9" width="12.42578125" style="299" customWidth="1"/>
    <col min="10" max="11" width="8.7109375" style="299"/>
    <col min="12" max="16384" width="8.7109375" style="255"/>
  </cols>
  <sheetData>
    <row r="1" spans="2:11" ht="16.5" customHeight="1" thickBot="1">
      <c r="B1" s="300"/>
      <c r="C1" s="300"/>
      <c r="D1" s="300"/>
      <c r="E1" s="300"/>
      <c r="F1" s="300"/>
      <c r="G1" s="300"/>
      <c r="H1" s="300"/>
      <c r="I1" s="301" t="s">
        <v>404</v>
      </c>
      <c r="J1" s="254"/>
      <c r="K1" s="254"/>
    </row>
    <row r="2" spans="2:11" ht="26.25" customHeight="1" thickBot="1">
      <c r="B2" s="302" t="s">
        <v>341</v>
      </c>
      <c r="C2" s="240" t="s">
        <v>178</v>
      </c>
      <c r="D2" s="75" t="s">
        <v>691</v>
      </c>
      <c r="E2" s="75" t="s">
        <v>692</v>
      </c>
      <c r="F2" s="302" t="s">
        <v>342</v>
      </c>
      <c r="G2" s="240" t="s">
        <v>178</v>
      </c>
      <c r="H2" s="75" t="s">
        <v>691</v>
      </c>
      <c r="I2" s="75" t="s">
        <v>1011</v>
      </c>
      <c r="J2" s="303"/>
      <c r="K2" s="254"/>
    </row>
    <row r="3" spans="2:11" ht="13.5" customHeight="1" thickBot="1">
      <c r="B3" s="304" t="s">
        <v>343</v>
      </c>
      <c r="C3" s="305">
        <f>SUM(C4:C8)</f>
        <v>911894</v>
      </c>
      <c r="D3" s="305">
        <f t="shared" ref="D3:E3" si="0">SUM(D4:D8)</f>
        <v>15836</v>
      </c>
      <c r="E3" s="305">
        <f t="shared" si="0"/>
        <v>927730</v>
      </c>
      <c r="F3" s="306" t="s">
        <v>460</v>
      </c>
      <c r="G3" s="480">
        <f>+G4+G5+G6+G8+G9+G10</f>
        <v>1369941</v>
      </c>
      <c r="H3" s="480">
        <f t="shared" ref="H3:I3" si="1">+H4+H5+H6+H8+H9+H10</f>
        <v>43726</v>
      </c>
      <c r="I3" s="480">
        <f t="shared" si="1"/>
        <v>1413667</v>
      </c>
      <c r="J3" s="303"/>
      <c r="K3" s="254"/>
    </row>
    <row r="4" spans="2:11" ht="15" customHeight="1" thickBot="1">
      <c r="B4" s="307" t="s">
        <v>435</v>
      </c>
      <c r="C4" s="308">
        <f>+'3.mell. Bevétel'!C22+'6. mell. Int.összesen'!D15</f>
        <v>614481</v>
      </c>
      <c r="D4" s="352">
        <f>+'3.mell. Bevétel'!D22+'6. mell. Int.összesen'!E15</f>
        <v>1633</v>
      </c>
      <c r="E4" s="352">
        <f>+C4+D4</f>
        <v>616114</v>
      </c>
      <c r="F4" s="310" t="s">
        <v>344</v>
      </c>
      <c r="G4" s="481">
        <f>+'5. mell. Önk.össz kiadás'!D7+'6. mell. Int.összesen'!D55</f>
        <v>256234</v>
      </c>
      <c r="H4" s="481">
        <f>+'5. mell. Önk.össz kiadás'!E7+'6. mell. Int.összesen'!E55</f>
        <v>4184</v>
      </c>
      <c r="I4" s="481">
        <f>+G4+H4</f>
        <v>260418</v>
      </c>
      <c r="J4" s="303"/>
      <c r="K4" s="254"/>
    </row>
    <row r="5" spans="2:11" ht="15" customHeight="1" thickBot="1">
      <c r="B5" s="307" t="s">
        <v>461</v>
      </c>
      <c r="C5" s="502">
        <f>+'3.mell. Bevétel'!C53</f>
        <v>228100</v>
      </c>
      <c r="D5" s="502">
        <f>+'3.mell. Bevétel'!D53</f>
        <v>10000</v>
      </c>
      <c r="E5" s="352">
        <f t="shared" ref="E5:E7" si="2">+C5+D5</f>
        <v>238100</v>
      </c>
      <c r="F5" s="349" t="s">
        <v>345</v>
      </c>
      <c r="G5" s="482">
        <f>+'5. mell. Önk.össz kiadás'!D9+'6. mell. Int.összesen'!D56</f>
        <v>68236</v>
      </c>
      <c r="H5" s="482">
        <f>+'5. mell. Önk.össz kiadás'!E9+'6. mell. Int.összesen'!E56</f>
        <v>621</v>
      </c>
      <c r="I5" s="481">
        <f t="shared" ref="I5:I11" si="3">+G5+H5</f>
        <v>68857</v>
      </c>
      <c r="J5" s="303"/>
      <c r="K5" s="254"/>
    </row>
    <row r="6" spans="2:11" ht="15" customHeight="1" thickBot="1">
      <c r="B6" s="307" t="s">
        <v>343</v>
      </c>
      <c r="C6" s="502">
        <f>+'3.mell. Bevétel'!C64+'6. mell. Int.összesen'!D36</f>
        <v>46271</v>
      </c>
      <c r="D6" s="502">
        <f>+'3.mell. Bevétel'!D64+'6. mell. Int.összesen'!E36</f>
        <v>4203</v>
      </c>
      <c r="E6" s="352">
        <f t="shared" si="2"/>
        <v>50474</v>
      </c>
      <c r="F6" s="349" t="s">
        <v>346</v>
      </c>
      <c r="G6" s="353">
        <f>+'5. mell. Önk.össz kiadás'!D16+'6. mell. Int.összesen'!D63</f>
        <v>160015</v>
      </c>
      <c r="H6" s="353">
        <f>+'5. mell. Önk.össz kiadás'!E16+'6. mell. Int.összesen'!E63</f>
        <v>-32752</v>
      </c>
      <c r="I6" s="481">
        <f t="shared" si="3"/>
        <v>127263</v>
      </c>
      <c r="J6" s="303"/>
      <c r="K6" s="254"/>
    </row>
    <row r="7" spans="2:11" ht="15" customHeight="1" thickBot="1">
      <c r="B7" s="349" t="s">
        <v>436</v>
      </c>
      <c r="C7" s="502">
        <f>+'3.mell. Bevétel'!C68</f>
        <v>23042</v>
      </c>
      <c r="D7" s="502">
        <f>+'3.mell. Bevétel'!D68</f>
        <v>0</v>
      </c>
      <c r="E7" s="352">
        <f t="shared" si="2"/>
        <v>23042</v>
      </c>
      <c r="F7" s="350" t="s">
        <v>662</v>
      </c>
      <c r="G7" s="353">
        <f>+'5.b. mell. VF saját forrásból'!D30</f>
        <v>42520</v>
      </c>
      <c r="H7" s="353">
        <f>+'5.b. mell. VF saját forrásból'!E30</f>
        <v>-42520</v>
      </c>
      <c r="I7" s="481">
        <f t="shared" si="3"/>
        <v>0</v>
      </c>
      <c r="J7" s="303"/>
      <c r="K7" s="254"/>
    </row>
    <row r="8" spans="2:11" ht="15" customHeight="1" thickBot="1">
      <c r="B8" s="307"/>
      <c r="C8" s="502"/>
      <c r="D8" s="308"/>
      <c r="E8" s="478"/>
      <c r="F8" s="349" t="s">
        <v>347</v>
      </c>
      <c r="G8" s="353">
        <f>+'5. mell. Önk.össz kiadás'!D18</f>
        <v>21921</v>
      </c>
      <c r="H8" s="353">
        <f>+'5. mell. Önk.össz kiadás'!E18</f>
        <v>0</v>
      </c>
      <c r="I8" s="481">
        <f t="shared" si="3"/>
        <v>21921</v>
      </c>
      <c r="J8" s="303"/>
      <c r="K8" s="254"/>
    </row>
    <row r="9" spans="2:11" ht="15" customHeight="1" thickBot="1">
      <c r="B9" s="307"/>
      <c r="C9" s="308"/>
      <c r="D9" s="308"/>
      <c r="E9" s="478"/>
      <c r="F9" s="349" t="s">
        <v>392</v>
      </c>
      <c r="G9" s="353">
        <f>+'5. mell. Önk.össz kiadás'!D20+'6. mell. Int.összesen'!D65-G10</f>
        <v>395323</v>
      </c>
      <c r="H9" s="353">
        <f>+'5. mell. Önk.össz kiadás'!E20+'6. mell. Int.összesen'!E65-H10</f>
        <v>14766</v>
      </c>
      <c r="I9" s="481">
        <f t="shared" si="3"/>
        <v>410089</v>
      </c>
      <c r="J9" s="303"/>
      <c r="K9" s="254"/>
    </row>
    <row r="10" spans="2:11" ht="15" customHeight="1" thickBot="1">
      <c r="B10" s="311" t="s">
        <v>289</v>
      </c>
      <c r="C10" s="312">
        <f>+C11</f>
        <v>15000</v>
      </c>
      <c r="D10" s="312">
        <f t="shared" ref="D10:E10" si="4">+D11</f>
        <v>45433</v>
      </c>
      <c r="E10" s="312">
        <f t="shared" si="4"/>
        <v>60433</v>
      </c>
      <c r="F10" s="349" t="s">
        <v>650</v>
      </c>
      <c r="G10" s="963">
        <f>+'5. mell. Önk.össz kiadás'!D21</f>
        <v>468212</v>
      </c>
      <c r="H10" s="963">
        <f>+'5. mell. Önk.össz kiadás'!E21</f>
        <v>56907</v>
      </c>
      <c r="I10" s="964">
        <f t="shared" si="3"/>
        <v>525119</v>
      </c>
      <c r="J10" s="303"/>
      <c r="K10" s="254"/>
    </row>
    <row r="11" spans="2:11" ht="15" customHeight="1">
      <c r="B11" s="307" t="s">
        <v>399</v>
      </c>
      <c r="C11" s="308">
        <f>+'3.mell. Bevétel'!C76+'6. mell. Int.összesen'!D44</f>
        <v>15000</v>
      </c>
      <c r="D11" s="352">
        <f>+'3.mell. Bevétel'!D76+'6. mell. Int.összesen'!E44</f>
        <v>45433</v>
      </c>
      <c r="E11" s="352">
        <f>+'3.mell. Bevétel'!E76+'6. mell. Int.összesen'!F44</f>
        <v>60433</v>
      </c>
      <c r="F11" s="596" t="s">
        <v>660</v>
      </c>
      <c r="G11" s="963">
        <v>15000</v>
      </c>
      <c r="H11" s="963">
        <v>3016</v>
      </c>
      <c r="I11" s="964">
        <f t="shared" si="3"/>
        <v>18016</v>
      </c>
      <c r="J11" s="303"/>
      <c r="K11" s="254"/>
    </row>
    <row r="12" spans="2:11" ht="15" customHeight="1">
      <c r="B12" s="350" t="s">
        <v>474</v>
      </c>
      <c r="C12" s="351">
        <v>15000</v>
      </c>
      <c r="D12" s="351">
        <v>0</v>
      </c>
      <c r="E12" s="351">
        <f>+C12+D12</f>
        <v>15000</v>
      </c>
      <c r="F12" s="349"/>
      <c r="H12" s="308"/>
      <c r="I12" s="309"/>
      <c r="J12" s="303"/>
      <c r="K12" s="254"/>
    </row>
    <row r="13" spans="2:11" ht="15" customHeight="1">
      <c r="B13" s="307"/>
      <c r="C13" s="308"/>
      <c r="D13" s="308"/>
      <c r="E13" s="478"/>
      <c r="F13" s="349"/>
      <c r="G13" s="353"/>
      <c r="H13" s="313"/>
      <c r="I13" s="309"/>
      <c r="J13" s="303"/>
      <c r="K13" s="254"/>
    </row>
    <row r="14" spans="2:11" s="318" customFormat="1" ht="15" customHeight="1">
      <c r="B14" s="307"/>
      <c r="C14" s="308"/>
      <c r="D14" s="308"/>
      <c r="E14" s="478"/>
      <c r="F14" s="314" t="s">
        <v>279</v>
      </c>
      <c r="G14" s="355">
        <f>SUM(G15:G17)</f>
        <v>6160</v>
      </c>
      <c r="H14" s="355">
        <f t="shared" ref="H14:I14" si="5">SUM(H15:H17)</f>
        <v>16953</v>
      </c>
      <c r="I14" s="355">
        <f t="shared" si="5"/>
        <v>23113</v>
      </c>
      <c r="J14" s="303"/>
      <c r="K14" s="254"/>
    </row>
    <row r="15" spans="2:11" s="318" customFormat="1" ht="15" customHeight="1">
      <c r="B15" s="684"/>
      <c r="C15" s="685"/>
      <c r="D15" s="685"/>
      <c r="E15" s="686"/>
      <c r="F15" s="684" t="s">
        <v>751</v>
      </c>
      <c r="G15" s="688">
        <v>6160</v>
      </c>
      <c r="H15" s="687">
        <v>0</v>
      </c>
      <c r="I15" s="689">
        <f>+G15+H15</f>
        <v>6160</v>
      </c>
      <c r="J15" s="303"/>
      <c r="K15" s="254"/>
    </row>
    <row r="16" spans="2:11" s="318" customFormat="1" ht="15" customHeight="1">
      <c r="B16" s="684"/>
      <c r="C16" s="685"/>
      <c r="D16" s="685"/>
      <c r="E16" s="686"/>
      <c r="F16" s="684" t="s">
        <v>745</v>
      </c>
      <c r="G16" s="688"/>
      <c r="H16" s="687">
        <v>16953</v>
      </c>
      <c r="I16" s="689">
        <f>+G16+H16</f>
        <v>16953</v>
      </c>
      <c r="J16" s="303"/>
      <c r="K16" s="254"/>
    </row>
    <row r="17" spans="2:11" s="321" customFormat="1" ht="22.5" customHeight="1" thickBot="1">
      <c r="B17" s="315"/>
      <c r="C17" s="316"/>
      <c r="D17" s="316"/>
      <c r="E17" s="479"/>
      <c r="F17" s="315"/>
      <c r="G17" s="483"/>
      <c r="H17" s="317"/>
      <c r="I17" s="690"/>
      <c r="J17" s="303"/>
      <c r="K17" s="254"/>
    </row>
    <row r="18" spans="2:11" ht="15.75" thickBot="1">
      <c r="B18" s="319" t="s">
        <v>348</v>
      </c>
      <c r="C18" s="320">
        <f>+C10+C3</f>
        <v>926894</v>
      </c>
      <c r="D18" s="320">
        <f t="shared" ref="D18:E18" si="6">+D10+D3</f>
        <v>61269</v>
      </c>
      <c r="E18" s="320">
        <f t="shared" si="6"/>
        <v>988163</v>
      </c>
      <c r="F18" s="319" t="s">
        <v>348</v>
      </c>
      <c r="G18" s="320">
        <f>+G14+G3</f>
        <v>1376101</v>
      </c>
      <c r="H18" s="320">
        <f t="shared" ref="H18:I18" si="7">+H14+H3</f>
        <v>60679</v>
      </c>
      <c r="I18" s="320">
        <f t="shared" si="7"/>
        <v>1436780</v>
      </c>
      <c r="J18" s="254"/>
      <c r="K18" s="254"/>
    </row>
    <row r="19" spans="2:11" ht="13.5" customHeight="1">
      <c r="B19" s="322"/>
      <c r="C19" s="322"/>
      <c r="D19" s="322"/>
      <c r="E19" s="323"/>
      <c r="F19" s="324"/>
      <c r="G19" s="324"/>
      <c r="H19" s="324"/>
      <c r="I19" s="323"/>
      <c r="J19" s="254"/>
      <c r="K19" s="254"/>
    </row>
    <row r="20" spans="2:11" s="299" customFormat="1" ht="25.5" customHeight="1" thickBot="1">
      <c r="B20" s="325"/>
      <c r="C20" s="326"/>
      <c r="D20" s="326"/>
      <c r="E20" s="327"/>
      <c r="F20" s="325"/>
      <c r="G20" s="325"/>
      <c r="H20" s="325"/>
      <c r="I20" s="327"/>
      <c r="J20" s="303"/>
      <c r="K20" s="254"/>
    </row>
    <row r="21" spans="2:11" s="299" customFormat="1" ht="15">
      <c r="B21" s="328" t="s">
        <v>341</v>
      </c>
      <c r="C21" s="240" t="s">
        <v>178</v>
      </c>
      <c r="D21" s="75" t="s">
        <v>691</v>
      </c>
      <c r="E21" s="75" t="s">
        <v>692</v>
      </c>
      <c r="F21" s="328" t="s">
        <v>342</v>
      </c>
      <c r="G21" s="240" t="s">
        <v>178</v>
      </c>
      <c r="H21" s="75" t="s">
        <v>691</v>
      </c>
      <c r="I21" s="75" t="s">
        <v>692</v>
      </c>
      <c r="J21" s="303"/>
      <c r="K21" s="254"/>
    </row>
    <row r="22" spans="2:11" s="299" customFormat="1" ht="15">
      <c r="B22" s="354" t="s">
        <v>475</v>
      </c>
      <c r="C22" s="312">
        <f>+C23+C24</f>
        <v>43088</v>
      </c>
      <c r="D22" s="312">
        <f t="shared" ref="D22:E22" si="8">+D23+D24</f>
        <v>21454</v>
      </c>
      <c r="E22" s="312">
        <f t="shared" si="8"/>
        <v>64542</v>
      </c>
      <c r="F22" s="354" t="s">
        <v>430</v>
      </c>
      <c r="G22" s="329">
        <f>(+G23+G24)+G25</f>
        <v>159703</v>
      </c>
      <c r="H22" s="329">
        <f t="shared" ref="H22:I22" si="9">(+H23+H24)+H25</f>
        <v>-127956</v>
      </c>
      <c r="I22" s="329">
        <f t="shared" si="9"/>
        <v>31747</v>
      </c>
      <c r="J22" s="303"/>
      <c r="K22" s="331"/>
    </row>
    <row r="23" spans="2:11" s="299" customFormat="1" ht="15">
      <c r="B23" s="307" t="s">
        <v>437</v>
      </c>
      <c r="C23" s="502">
        <f>+'3.mell. Bevétel'!C36+'6. mell. Int.összesen'!D27</f>
        <v>28777</v>
      </c>
      <c r="D23" s="502">
        <f>+'3.mell. Bevétel'!D36+'6. mell. Int.összesen'!E27</f>
        <v>0</v>
      </c>
      <c r="E23" s="502">
        <f>+C23+D23</f>
        <v>28777</v>
      </c>
      <c r="F23" s="307" t="s">
        <v>162</v>
      </c>
      <c r="G23" s="330">
        <f>+'5. mell. Önk.össz kiadás'!D23+'6. mell. Int.összesen'!D67</f>
        <v>159703</v>
      </c>
      <c r="H23" s="330">
        <f>+'5. mell. Önk.össz kiadás'!E23+'6. mell. Int.összesen'!E67</f>
        <v>-148456</v>
      </c>
      <c r="I23" s="330">
        <f>+G23+H23</f>
        <v>11247</v>
      </c>
      <c r="J23" s="303"/>
      <c r="K23" s="254"/>
    </row>
    <row r="24" spans="2:11" s="299" customFormat="1" ht="15">
      <c r="B24" s="307" t="s">
        <v>349</v>
      </c>
      <c r="C24" s="502">
        <f>+'3.mell. Bevétel'!C71</f>
        <v>14311</v>
      </c>
      <c r="D24" s="502">
        <f>+'3.mell. Bevétel'!D71</f>
        <v>21454</v>
      </c>
      <c r="E24" s="502">
        <f>+C24+D24</f>
        <v>35765</v>
      </c>
      <c r="F24" s="307" t="s">
        <v>317</v>
      </c>
      <c r="G24" s="330">
        <f>+'5. mell. Önk.össz kiadás'!D25</f>
        <v>0</v>
      </c>
      <c r="H24" s="330">
        <f>+'5. mell. Önk.össz kiadás'!E25</f>
        <v>400</v>
      </c>
      <c r="I24" s="330">
        <f t="shared" ref="I24:I26" si="10">+G24+H24</f>
        <v>400</v>
      </c>
      <c r="J24" s="303"/>
      <c r="K24" s="254"/>
    </row>
    <row r="25" spans="2:11" s="299" customFormat="1" ht="15">
      <c r="B25" s="307"/>
      <c r="C25" s="307"/>
      <c r="D25" s="308"/>
      <c r="E25" s="309"/>
      <c r="F25" s="307" t="s">
        <v>438</v>
      </c>
      <c r="G25" s="330">
        <f>+'5. mell. Önk.össz kiadás'!D27</f>
        <v>0</v>
      </c>
      <c r="H25" s="330">
        <f>+'5. mell. Önk.össz kiadás'!E27</f>
        <v>20100</v>
      </c>
      <c r="I25" s="330">
        <f t="shared" si="10"/>
        <v>20100</v>
      </c>
      <c r="J25" s="303"/>
      <c r="K25" s="254"/>
    </row>
    <row r="26" spans="2:11" s="299" customFormat="1" ht="15">
      <c r="B26" s="311" t="s">
        <v>289</v>
      </c>
      <c r="C26" s="332">
        <f>+C27+C28</f>
        <v>565822</v>
      </c>
      <c r="D26" s="332">
        <f t="shared" ref="D26:E26" si="11">+D27+D28</f>
        <v>-150000</v>
      </c>
      <c r="E26" s="332">
        <f t="shared" si="11"/>
        <v>415822</v>
      </c>
      <c r="F26" s="307"/>
      <c r="G26" s="307"/>
      <c r="H26" s="333"/>
      <c r="I26" s="330">
        <f t="shared" si="10"/>
        <v>0</v>
      </c>
      <c r="J26" s="303"/>
      <c r="K26" s="254"/>
    </row>
    <row r="27" spans="2:11" s="299" customFormat="1" ht="15">
      <c r="B27" s="307" t="s">
        <v>400</v>
      </c>
      <c r="C27" s="308">
        <f>+'3.mell. Bevétel'!C77</f>
        <v>415822</v>
      </c>
      <c r="D27" s="352">
        <f>+'3.mell. Bevétel'!D77</f>
        <v>0</v>
      </c>
      <c r="E27" s="352">
        <f>+'3.mell. Bevétel'!E77</f>
        <v>415822</v>
      </c>
      <c r="F27" s="314" t="s">
        <v>279</v>
      </c>
      <c r="G27" s="334">
        <f>+G28</f>
        <v>0</v>
      </c>
      <c r="H27" s="334">
        <f t="shared" ref="H27:I27" si="12">+H28</f>
        <v>0</v>
      </c>
      <c r="I27" s="334">
        <f t="shared" si="12"/>
        <v>0</v>
      </c>
      <c r="J27" s="303"/>
      <c r="K27" s="254"/>
    </row>
    <row r="28" spans="2:11" s="321" customFormat="1" ht="18.75" customHeight="1">
      <c r="B28" s="349" t="s">
        <v>659</v>
      </c>
      <c r="C28" s="352">
        <f>+'3.mell. Bevétel'!C74</f>
        <v>150000</v>
      </c>
      <c r="D28" s="352">
        <f>+'3.mell. Bevétel'!D74</f>
        <v>-150000</v>
      </c>
      <c r="E28" s="352">
        <f>+'3.mell. Bevétel'!E74</f>
        <v>0</v>
      </c>
      <c r="F28" s="307"/>
      <c r="G28" s="333"/>
      <c r="H28" s="330"/>
      <c r="I28" s="309"/>
      <c r="J28" s="303"/>
      <c r="K28" s="254"/>
    </row>
    <row r="29" spans="2:11" s="321" customFormat="1" ht="29.25" customHeight="1">
      <c r="B29" s="335" t="s">
        <v>350</v>
      </c>
      <c r="C29" s="336">
        <f>+C22+C26</f>
        <v>608910</v>
      </c>
      <c r="D29" s="336">
        <f t="shared" ref="D29:E29" si="13">+D22+D26</f>
        <v>-128546</v>
      </c>
      <c r="E29" s="336">
        <f t="shared" si="13"/>
        <v>480364</v>
      </c>
      <c r="F29" s="335" t="s">
        <v>350</v>
      </c>
      <c r="G29" s="337">
        <f>+G27+G22</f>
        <v>159703</v>
      </c>
      <c r="H29" s="337">
        <f t="shared" ref="H29:I29" si="14">+H27+H22</f>
        <v>-127956</v>
      </c>
      <c r="I29" s="337">
        <f t="shared" si="14"/>
        <v>31747</v>
      </c>
      <c r="J29" s="303"/>
      <c r="K29" s="254"/>
    </row>
    <row r="30" spans="2:11" ht="15.75" thickBot="1">
      <c r="B30" s="338" t="s">
        <v>283</v>
      </c>
      <c r="C30" s="339">
        <f>C18+C29</f>
        <v>1535804</v>
      </c>
      <c r="D30" s="339">
        <f t="shared" ref="D30:E30" si="15">D18+D29</f>
        <v>-67277</v>
      </c>
      <c r="E30" s="339">
        <f t="shared" si="15"/>
        <v>1468527</v>
      </c>
      <c r="F30" s="338" t="s">
        <v>283</v>
      </c>
      <c r="G30" s="340">
        <f>G18+G29</f>
        <v>1535804</v>
      </c>
      <c r="H30" s="340">
        <f t="shared" ref="H30:I30" si="16">H18+H29</f>
        <v>-67277</v>
      </c>
      <c r="I30" s="340">
        <f t="shared" si="16"/>
        <v>1468527</v>
      </c>
      <c r="J30" s="254"/>
      <c r="K30" s="254"/>
    </row>
    <row r="31" spans="2:11" ht="15">
      <c r="B31" s="341"/>
      <c r="C31" s="342"/>
      <c r="D31" s="342"/>
      <c r="E31" s="342"/>
      <c r="F31" s="341"/>
      <c r="G31" s="341"/>
      <c r="H31" s="341"/>
      <c r="I31" s="341"/>
      <c r="J31" s="254"/>
      <c r="K31" s="254"/>
    </row>
    <row r="32" spans="2:11" ht="15">
      <c r="B32" s="348"/>
      <c r="C32" s="343"/>
      <c r="D32" s="343"/>
      <c r="E32" s="343"/>
      <c r="F32" s="343"/>
      <c r="G32" s="343"/>
      <c r="H32" s="343"/>
      <c r="I32" s="343"/>
      <c r="J32" s="254"/>
      <c r="K32" s="254"/>
    </row>
    <row r="33" spans="2:11" ht="15">
      <c r="B33" s="254"/>
      <c r="C33" s="343"/>
      <c r="D33" s="343"/>
      <c r="E33" s="343"/>
      <c r="F33" s="343"/>
      <c r="G33" s="343"/>
      <c r="H33" s="343"/>
      <c r="I33" s="254"/>
      <c r="J33" s="254"/>
      <c r="K33" s="254"/>
    </row>
    <row r="34" spans="2:11" ht="15">
      <c r="B34" s="254"/>
      <c r="C34" s="254"/>
      <c r="D34" s="254"/>
      <c r="E34" s="254"/>
      <c r="F34" s="254"/>
      <c r="G34" s="254"/>
      <c r="H34" s="254"/>
      <c r="I34" s="254"/>
      <c r="J34" s="254"/>
      <c r="K34" s="254"/>
    </row>
    <row r="35" spans="2:11" ht="12.75" customHeight="1">
      <c r="B35" s="254"/>
      <c r="C35" s="343"/>
      <c r="D35" s="343"/>
      <c r="E35" s="343"/>
      <c r="F35" s="254"/>
      <c r="G35" s="254"/>
      <c r="H35" s="254"/>
      <c r="I35" s="34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&amp;C&amp;"Times New Roman,Félkövér"&amp;12Martonvásár Város Önkormányzatának
KÖLTSÉGVETÉSI PÉNZÜGYI MÉRLEGE II.&amp;R&amp;"Times New Roman,Normál"&amp;10 2.melléklet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12"/>
  <sheetViews>
    <sheetView topLeftCell="G1" workbookViewId="0">
      <selection activeCell="R15" sqref="R15"/>
    </sheetView>
  </sheetViews>
  <sheetFormatPr defaultRowHeight="12.75"/>
  <cols>
    <col min="1" max="1" width="5.7109375" style="830" customWidth="1"/>
    <col min="2" max="2" width="24.28515625" style="830" customWidth="1"/>
    <col min="3" max="3" width="7.42578125" style="830" customWidth="1"/>
    <col min="4" max="4" width="7.5703125" style="830" customWidth="1"/>
    <col min="5" max="5" width="7.28515625" style="830" customWidth="1"/>
    <col min="6" max="6" width="7.42578125" style="830" customWidth="1"/>
    <col min="7" max="7" width="5.7109375" style="830" customWidth="1"/>
    <col min="8" max="8" width="5.5703125" style="830" bestFit="1" customWidth="1"/>
    <col min="9" max="9" width="8" style="830" bestFit="1" customWidth="1"/>
    <col min="10" max="10" width="6.42578125" style="830" bestFit="1" customWidth="1"/>
    <col min="11" max="11" width="8" style="830" customWidth="1"/>
    <col min="12" max="12" width="8.85546875" style="830" customWidth="1"/>
    <col min="13" max="13" width="8.140625" style="830" customWidth="1"/>
    <col min="14" max="14" width="7.140625" style="830" customWidth="1"/>
    <col min="15" max="15" width="7.85546875" style="830" customWidth="1"/>
    <col min="16" max="16" width="8.85546875" style="830" customWidth="1"/>
    <col min="17" max="17" width="8.140625" style="830" customWidth="1"/>
    <col min="18" max="18" width="9.140625" style="830"/>
    <col min="19" max="19" width="9" style="830" customWidth="1"/>
    <col min="20" max="20" width="9.42578125" style="830" customWidth="1"/>
    <col min="21" max="21" width="6.7109375" style="830" customWidth="1"/>
    <col min="22" max="23" width="8.140625" style="830" customWidth="1"/>
    <col min="24" max="24" width="7.28515625" style="830" customWidth="1"/>
    <col min="25" max="26" width="7.85546875" style="830" customWidth="1"/>
    <col min="27" max="27" width="8.5703125" style="830" customWidth="1"/>
    <col min="28" max="28" width="7.7109375" style="830" customWidth="1"/>
    <col min="29" max="29" width="7.5703125" style="830" customWidth="1"/>
    <col min="30" max="30" width="8.7109375" style="830" customWidth="1"/>
    <col min="31" max="31" width="9.28515625" style="830" customWidth="1"/>
    <col min="32" max="16384" width="9.140625" style="830"/>
  </cols>
  <sheetData>
    <row r="1" spans="1:36" ht="13.5" thickBot="1">
      <c r="AC1" s="1135" t="s">
        <v>408</v>
      </c>
      <c r="AD1" s="1135"/>
      <c r="AE1" s="1135"/>
    </row>
    <row r="2" spans="1:36" ht="31.5" customHeight="1">
      <c r="A2" s="1178" t="s">
        <v>352</v>
      </c>
      <c r="B2" s="1180" t="s">
        <v>896</v>
      </c>
      <c r="C2" s="1213" t="s">
        <v>312</v>
      </c>
      <c r="D2" s="1213"/>
      <c r="E2" s="1213"/>
      <c r="F2" s="1213"/>
      <c r="G2" s="1213"/>
      <c r="H2" s="1213"/>
      <c r="I2" s="1213"/>
      <c r="J2" s="1213"/>
      <c r="K2" s="1213"/>
      <c r="L2" s="1213"/>
      <c r="M2" s="1213"/>
      <c r="N2" s="1213"/>
      <c r="O2" s="1213"/>
      <c r="P2" s="1213"/>
      <c r="Q2" s="1213"/>
      <c r="R2" s="1213"/>
      <c r="S2" s="1214" t="s">
        <v>291</v>
      </c>
      <c r="T2" s="1175" t="s">
        <v>304</v>
      </c>
      <c r="U2" s="1209"/>
      <c r="V2" s="1209"/>
      <c r="W2" s="1209"/>
      <c r="X2" s="1209"/>
      <c r="Y2" s="1209"/>
      <c r="Z2" s="1209"/>
      <c r="AA2" s="1209"/>
      <c r="AB2" s="1209"/>
      <c r="AC2" s="1209"/>
      <c r="AD2" s="1210"/>
      <c r="AE2" s="1211" t="s">
        <v>894</v>
      </c>
      <c r="AJ2" s="832"/>
    </row>
    <row r="3" spans="1:36" ht="25.5" customHeight="1">
      <c r="A3" s="1179"/>
      <c r="B3" s="1181"/>
      <c r="C3" s="1181" t="s">
        <v>928</v>
      </c>
      <c r="D3" s="1181" t="s">
        <v>927</v>
      </c>
      <c r="E3" s="1181" t="s">
        <v>152</v>
      </c>
      <c r="F3" s="1181" t="s">
        <v>1000</v>
      </c>
      <c r="G3" s="1189" t="s">
        <v>164</v>
      </c>
      <c r="H3" s="1216"/>
      <c r="I3" s="1181" t="s">
        <v>890</v>
      </c>
      <c r="J3" s="1181" t="s">
        <v>925</v>
      </c>
      <c r="K3" s="1181" t="s">
        <v>999</v>
      </c>
      <c r="L3" s="1160" t="s">
        <v>998</v>
      </c>
      <c r="M3" s="1181" t="s">
        <v>886</v>
      </c>
      <c r="N3" s="1181" t="s">
        <v>885</v>
      </c>
      <c r="O3" s="1181" t="s">
        <v>654</v>
      </c>
      <c r="P3" s="1160" t="s">
        <v>652</v>
      </c>
      <c r="Q3" s="1181" t="s">
        <v>883</v>
      </c>
      <c r="R3" s="1181" t="s">
        <v>882</v>
      </c>
      <c r="S3" s="1215"/>
      <c r="T3" s="1217" t="s">
        <v>881</v>
      </c>
      <c r="U3" s="1181" t="s">
        <v>880</v>
      </c>
      <c r="V3" s="1181" t="s">
        <v>886</v>
      </c>
      <c r="W3" s="1160" t="s">
        <v>997</v>
      </c>
      <c r="X3" s="1189" t="s">
        <v>923</v>
      </c>
      <c r="Y3" s="1192"/>
      <c r="Z3" s="1205" t="s">
        <v>996</v>
      </c>
      <c r="AA3" s="1160" t="s">
        <v>995</v>
      </c>
      <c r="AB3" s="1189" t="s">
        <v>994</v>
      </c>
      <c r="AC3" s="1192"/>
      <c r="AD3" s="1181" t="s">
        <v>871</v>
      </c>
      <c r="AE3" s="1212"/>
    </row>
    <row r="4" spans="1:36" ht="27" customHeight="1">
      <c r="A4" s="1179"/>
      <c r="B4" s="1181"/>
      <c r="C4" s="1181"/>
      <c r="D4" s="1181"/>
      <c r="E4" s="1181"/>
      <c r="F4" s="1181"/>
      <c r="G4" s="869" t="s">
        <v>870</v>
      </c>
      <c r="H4" s="869" t="s">
        <v>869</v>
      </c>
      <c r="I4" s="1181"/>
      <c r="J4" s="1181"/>
      <c r="K4" s="1181"/>
      <c r="L4" s="1161"/>
      <c r="M4" s="1181"/>
      <c r="N4" s="1181"/>
      <c r="O4" s="1181"/>
      <c r="P4" s="1161"/>
      <c r="Q4" s="1181"/>
      <c r="R4" s="1181"/>
      <c r="S4" s="1215"/>
      <c r="T4" s="1218"/>
      <c r="U4" s="1181"/>
      <c r="V4" s="1181"/>
      <c r="W4" s="1164"/>
      <c r="X4" s="834" t="s">
        <v>914</v>
      </c>
      <c r="Y4" s="834" t="s">
        <v>913</v>
      </c>
      <c r="Z4" s="1206"/>
      <c r="AA4" s="1164"/>
      <c r="AB4" s="834" t="s">
        <v>914</v>
      </c>
      <c r="AC4" s="834" t="s">
        <v>913</v>
      </c>
      <c r="AD4" s="1181"/>
      <c r="AE4" s="1212"/>
    </row>
    <row r="5" spans="1:36">
      <c r="A5" s="840">
        <v>1</v>
      </c>
      <c r="B5" s="943" t="s">
        <v>993</v>
      </c>
      <c r="C5" s="944">
        <f>'12.a Tételes mód ÖNK'!D115</f>
        <v>2904</v>
      </c>
      <c r="D5" s="944">
        <f>'12.a Tételes mód ÖNK'!E115</f>
        <v>318</v>
      </c>
      <c r="E5" s="944">
        <f>'12.a Tételes mód ÖNK'!F115</f>
        <v>-35127</v>
      </c>
      <c r="F5" s="944">
        <f>'12.a Tételes mód ÖNK'!G115</f>
        <v>0</v>
      </c>
      <c r="G5" s="944">
        <f>'12.a Tételes mód ÖNK'!H115</f>
        <v>5283</v>
      </c>
      <c r="H5" s="944">
        <f>'12.a Tételes mód ÖNK'!I115</f>
        <v>5793</v>
      </c>
      <c r="I5" s="944">
        <f>'12.a Tételes mód ÖNK'!J115</f>
        <v>-148594</v>
      </c>
      <c r="J5" s="944">
        <f>'12.a Tételes mód ÖNK'!K115</f>
        <v>400</v>
      </c>
      <c r="K5" s="944">
        <f>'12.a Tételes mód ÖNK'!L115</f>
        <v>20100</v>
      </c>
      <c r="L5" s="944">
        <f>'12.a Tételes mód ÖNK'!M115</f>
        <v>16953</v>
      </c>
      <c r="M5" s="944">
        <f>'12.a Tételes mód ÖNK'!N115</f>
        <v>7168</v>
      </c>
      <c r="N5" s="944">
        <f>'12.a Tételes mód ÖNK'!O115</f>
        <v>0</v>
      </c>
      <c r="O5" s="944">
        <f>'12.a Tételes mód ÖNK'!P115</f>
        <v>3016</v>
      </c>
      <c r="P5" s="944">
        <f>'12.a Tételes mód ÖNK'!Q115</f>
        <v>5991</v>
      </c>
      <c r="Q5" s="944">
        <f>'12.a Tételes mód ÖNK'!R115</f>
        <v>37900</v>
      </c>
      <c r="R5" s="944">
        <f>'12.a Tételes mód ÖNK'!S115</f>
        <v>10000</v>
      </c>
      <c r="S5" s="876">
        <f>SUM(C5:R5)</f>
        <v>-67895</v>
      </c>
      <c r="T5" s="876">
        <f>'12.a Tételes mód ÖNK'!U115</f>
        <v>10000</v>
      </c>
      <c r="U5" s="876">
        <f>'12.a Tételes mód ÖNK'!V115</f>
        <v>0</v>
      </c>
      <c r="V5" s="876"/>
      <c r="W5" s="876">
        <f>'12.a Tételes mód ÖNK'!W115</f>
        <v>8066</v>
      </c>
      <c r="X5" s="876">
        <f>'12.a Tételes mód ÖNK'!X115</f>
        <v>-2433</v>
      </c>
      <c r="Y5" s="876">
        <f>'12.a Tételes mód ÖNK'!Y115</f>
        <v>0</v>
      </c>
      <c r="Z5" s="876">
        <f>+'12.a Tételes mód ÖNK'!Z115+'12.a Tételes mód ÖNK'!AD115</f>
        <v>-150000</v>
      </c>
      <c r="AA5" s="876">
        <f>'12.a Tételes mód ÖNK'!AA115</f>
        <v>0</v>
      </c>
      <c r="AB5" s="876">
        <f>'12.a Tételes mód ÖNK'!AB115</f>
        <v>0</v>
      </c>
      <c r="AC5" s="876">
        <f>'12.a Tételes mód ÖNK'!AC115</f>
        <v>21454</v>
      </c>
      <c r="AD5" s="876">
        <f>'12.a Tételes mód ÖNK'!AE115</f>
        <v>45018</v>
      </c>
      <c r="AE5" s="945">
        <f>SUM(T5:AD5)</f>
        <v>-67895</v>
      </c>
    </row>
    <row r="6" spans="1:36">
      <c r="A6" s="840">
        <v>2</v>
      </c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8"/>
      <c r="Z6" s="898"/>
      <c r="AA6" s="898"/>
      <c r="AB6" s="898"/>
      <c r="AC6" s="898"/>
      <c r="AD6" s="898"/>
      <c r="AE6" s="946"/>
    </row>
    <row r="7" spans="1:36">
      <c r="A7" s="840">
        <v>3</v>
      </c>
      <c r="B7" s="898" t="s">
        <v>294</v>
      </c>
      <c r="C7" s="897">
        <f>'12.b Tételes mód PH'!D24</f>
        <v>932</v>
      </c>
      <c r="D7" s="897">
        <f>'12.b Tételes mód PH'!E24</f>
        <v>249</v>
      </c>
      <c r="E7" s="897">
        <f>'12.b Tételes mód PH'!L24</f>
        <v>220</v>
      </c>
      <c r="F7" s="897">
        <f>'12.b Tételes mód PH'!G24</f>
        <v>0</v>
      </c>
      <c r="G7" s="897">
        <f>'12.b Tételes mód PH'!M24</f>
        <v>175</v>
      </c>
      <c r="H7" s="897">
        <f>'12.b Tételes mód PH'!N24</f>
        <v>0</v>
      </c>
      <c r="I7" s="897">
        <f>'12.b Tételes mód PH'!O24</f>
        <v>138</v>
      </c>
      <c r="J7" s="897">
        <f>'12.b Tételes mód PH'!P24</f>
        <v>0</v>
      </c>
      <c r="K7" s="897">
        <f>'12.b Tételes mód PH'!Q24</f>
        <v>0</v>
      </c>
      <c r="L7" s="897">
        <f>'12.b Tételes mód PH'!R24</f>
        <v>0</v>
      </c>
      <c r="M7" s="897">
        <f>'12.b Tételes mód PH'!S24</f>
        <v>0</v>
      </c>
      <c r="N7" s="898"/>
      <c r="O7" s="898"/>
      <c r="P7" s="898"/>
      <c r="Q7" s="898"/>
      <c r="R7" s="898"/>
      <c r="S7" s="944">
        <f>SUM(C7:R7)</f>
        <v>1714</v>
      </c>
      <c r="T7" s="897">
        <f>'12.b Tételes mód PH'!V24</f>
        <v>0</v>
      </c>
      <c r="U7" s="897">
        <f>'12.b Tételes mód PH'!W24</f>
        <v>192</v>
      </c>
      <c r="V7" s="897">
        <f>'12.b Tételes mód PH'!X24</f>
        <v>1347</v>
      </c>
      <c r="W7" s="897"/>
      <c r="X7" s="897">
        <f>'12.b Tételes mód PH'!Y24</f>
        <v>0</v>
      </c>
      <c r="Y7" s="898">
        <f>'[4]Tételes módosítás PH'!AA33</f>
        <v>0</v>
      </c>
      <c r="Z7" s="898"/>
      <c r="AA7" s="898">
        <f>'[4]Tételes módosítás PH'!AB33</f>
        <v>0</v>
      </c>
      <c r="AB7" s="898">
        <f>'[4]Tételes módosítás PH'!AC33</f>
        <v>0</v>
      </c>
      <c r="AC7" s="897">
        <f>'[4]Tételes módosítás PH'!AC33</f>
        <v>0</v>
      </c>
      <c r="AD7" s="897">
        <f>'12.b Tételes mód PH'!AC24</f>
        <v>175</v>
      </c>
      <c r="AE7" s="947">
        <f>SUM(U7:AD7)</f>
        <v>1714</v>
      </c>
    </row>
    <row r="8" spans="1:36">
      <c r="A8" s="840">
        <v>4</v>
      </c>
      <c r="B8" s="898" t="s">
        <v>295</v>
      </c>
      <c r="C8" s="897">
        <f>'12.c Tételes mód Óvoda'!D32</f>
        <v>168</v>
      </c>
      <c r="D8" s="897">
        <f>'12.c Tételes mód Óvoda'!E32</f>
        <v>-5</v>
      </c>
      <c r="E8" s="897">
        <f>'12.c Tételes mód Óvoda'!L32</f>
        <v>28</v>
      </c>
      <c r="F8" s="897">
        <v>0</v>
      </c>
      <c r="G8" s="897">
        <f>'12.c Tételes mód Óvoda'!M32</f>
        <v>35</v>
      </c>
      <c r="H8" s="897">
        <f>'12.c Tételes mód Óvoda'!N32</f>
        <v>58</v>
      </c>
      <c r="I8" s="897">
        <f>'12.c Tételes mód Óvoda'!O32</f>
        <v>0</v>
      </c>
      <c r="J8" s="897">
        <f>'12.c Tételes mód Óvoda'!P32</f>
        <v>0</v>
      </c>
      <c r="K8" s="897">
        <f>'12.b Tételes mód PH'!Q24</f>
        <v>0</v>
      </c>
      <c r="L8" s="898"/>
      <c r="M8" s="898"/>
      <c r="N8" s="898"/>
      <c r="O8" s="898"/>
      <c r="P8" s="898"/>
      <c r="Q8" s="898"/>
      <c r="R8" s="898"/>
      <c r="S8" s="944">
        <f>SUM(C8:R8)</f>
        <v>284</v>
      </c>
      <c r="T8" s="898"/>
      <c r="U8" s="898"/>
      <c r="V8" s="897">
        <f>'12.c Tételes mód Óvoda'!X32</f>
        <v>249</v>
      </c>
      <c r="W8" s="897"/>
      <c r="X8" s="897">
        <f>'[4]Tételes módosítás Óvoda '!AA16</f>
        <v>0</v>
      </c>
      <c r="Y8" s="897">
        <f>'[5]10.d.Tételes módosítás Óvoda '!AE15</f>
        <v>0</v>
      </c>
      <c r="Z8" s="897"/>
      <c r="AA8" s="897"/>
      <c r="AB8" s="897">
        <f>'[4]Tételes módosítás Óvoda '!AC16</f>
        <v>0</v>
      </c>
      <c r="AC8" s="897">
        <f>'[5]10.d.Tételes módosítás Óvoda '!AG15</f>
        <v>0</v>
      </c>
      <c r="AD8" s="897">
        <f>'12.c Tételes mód Óvoda'!AC32</f>
        <v>35</v>
      </c>
      <c r="AE8" s="946">
        <f>SUM(U8:AD8)</f>
        <v>284</v>
      </c>
    </row>
    <row r="9" spans="1:36">
      <c r="A9" s="840">
        <v>5</v>
      </c>
      <c r="B9" s="898" t="s">
        <v>377</v>
      </c>
      <c r="C9" s="897">
        <f>'12.d Tételes mód BBK'!C56</f>
        <v>180</v>
      </c>
      <c r="D9" s="897">
        <f>'12.d Tételes mód BBK'!D56</f>
        <v>59</v>
      </c>
      <c r="E9" s="897">
        <f>'12.d Tételes mód BBK'!K56</f>
        <v>5333</v>
      </c>
      <c r="F9" s="897">
        <f>'[4]Tételes módosítás BBKP'!M18</f>
        <v>0</v>
      </c>
      <c r="G9" s="897">
        <f>'12.d Tételes mód BBK'!L56</f>
        <v>205</v>
      </c>
      <c r="H9" s="897">
        <f>'12.d Tételes mód BBK'!M56</f>
        <v>11</v>
      </c>
      <c r="I9" s="897">
        <f>'12.d Tételes mód BBK'!N56</f>
        <v>0</v>
      </c>
      <c r="J9" s="897">
        <f>'12.d Tételes mód BBK'!O56</f>
        <v>0</v>
      </c>
      <c r="K9" s="897">
        <f>'12.d Tételes mód BBK'!P56</f>
        <v>0</v>
      </c>
      <c r="L9" s="897"/>
      <c r="M9" s="897">
        <f>'[4]Tételes módosítás BBKP'!M18</f>
        <v>0</v>
      </c>
      <c r="N9" s="897">
        <f>'[4]Tételes módosítás BBKP'!N18</f>
        <v>0</v>
      </c>
      <c r="O9" s="897"/>
      <c r="P9" s="897">
        <f>'[4]Tételes módosítás BBKP'!P18</f>
        <v>0</v>
      </c>
      <c r="Q9" s="897">
        <f>'[4]Tételes módosítás BBKP'!Q18</f>
        <v>0</v>
      </c>
      <c r="R9" s="898"/>
      <c r="S9" s="944">
        <f>SUM(C9:R9)</f>
        <v>5788</v>
      </c>
      <c r="T9" s="897">
        <f>'12.d Tételes mód BBK'!U56</f>
        <v>0</v>
      </c>
      <c r="U9" s="897">
        <f>'12.d Tételes mód BBK'!V56</f>
        <v>4011</v>
      </c>
      <c r="V9" s="897">
        <f>'12.d Tételes mód BBK'!W56</f>
        <v>5572</v>
      </c>
      <c r="W9" s="897"/>
      <c r="X9" s="897">
        <f>'12.d Tételes mód BBK'!X56</f>
        <v>-4000</v>
      </c>
      <c r="Y9" s="897">
        <f>'12.d Tételes mód BBK'!Y56</f>
        <v>0</v>
      </c>
      <c r="Z9" s="897"/>
      <c r="AA9" s="897"/>
      <c r="AB9" s="897">
        <f>'[4]Tételes módosítás BBKP'!AC20</f>
        <v>0</v>
      </c>
      <c r="AC9" s="897">
        <f>'[5]10.f.Tételes módosítás BBKP'!AG14</f>
        <v>0</v>
      </c>
      <c r="AD9" s="897">
        <f>'12.d Tételes mód BBK'!AB56</f>
        <v>205</v>
      </c>
      <c r="AE9" s="946">
        <f>SUM(U9:AD9)</f>
        <v>5788</v>
      </c>
    </row>
    <row r="10" spans="1:36">
      <c r="A10" s="840">
        <v>6</v>
      </c>
      <c r="B10" s="943" t="s">
        <v>302</v>
      </c>
      <c r="C10" s="943">
        <f t="shared" ref="C10:K10" si="0">SUM(C7:C9)</f>
        <v>1280</v>
      </c>
      <c r="D10" s="943">
        <f t="shared" si="0"/>
        <v>303</v>
      </c>
      <c r="E10" s="943">
        <f t="shared" si="0"/>
        <v>5581</v>
      </c>
      <c r="F10" s="943">
        <f t="shared" si="0"/>
        <v>0</v>
      </c>
      <c r="G10" s="943">
        <f t="shared" si="0"/>
        <v>415</v>
      </c>
      <c r="H10" s="944">
        <f t="shared" si="0"/>
        <v>69</v>
      </c>
      <c r="I10" s="944">
        <f t="shared" si="0"/>
        <v>138</v>
      </c>
      <c r="J10" s="943">
        <f t="shared" si="0"/>
        <v>0</v>
      </c>
      <c r="K10" s="943">
        <f t="shared" si="0"/>
        <v>0</v>
      </c>
      <c r="L10" s="943"/>
      <c r="M10" s="943">
        <f>SUM(M7:M9)</f>
        <v>0</v>
      </c>
      <c r="N10" s="943">
        <f>SUM(N7:N9)</f>
        <v>0</v>
      </c>
      <c r="O10" s="943">
        <f>SUM(O7:O9)</f>
        <v>0</v>
      </c>
      <c r="P10" s="943"/>
      <c r="Q10" s="943">
        <f t="shared" ref="Q10:Z10" si="1">SUM(Q7:Q9)</f>
        <v>0</v>
      </c>
      <c r="R10" s="943">
        <f t="shared" si="1"/>
        <v>0</v>
      </c>
      <c r="S10" s="943">
        <f t="shared" si="1"/>
        <v>7786</v>
      </c>
      <c r="T10" s="944">
        <f t="shared" si="1"/>
        <v>0</v>
      </c>
      <c r="U10" s="943">
        <f t="shared" si="1"/>
        <v>4203</v>
      </c>
      <c r="V10" s="943">
        <f t="shared" si="1"/>
        <v>7168</v>
      </c>
      <c r="W10" s="943">
        <f t="shared" si="1"/>
        <v>0</v>
      </c>
      <c r="X10" s="943">
        <f t="shared" si="1"/>
        <v>-4000</v>
      </c>
      <c r="Y10" s="943">
        <f t="shared" si="1"/>
        <v>0</v>
      </c>
      <c r="Z10" s="943">
        <f t="shared" si="1"/>
        <v>0</v>
      </c>
      <c r="AA10" s="943"/>
      <c r="AB10" s="943">
        <f>SUM(AB7:AB9)</f>
        <v>0</v>
      </c>
      <c r="AC10" s="943">
        <f>SUM(AC7:AC9)</f>
        <v>0</v>
      </c>
      <c r="AD10" s="943">
        <f>SUM(AD7:AD9)</f>
        <v>415</v>
      </c>
      <c r="AE10" s="948">
        <f>SUM(AE7:AE9)</f>
        <v>7786</v>
      </c>
    </row>
    <row r="11" spans="1:36">
      <c r="A11" s="840">
        <v>7</v>
      </c>
      <c r="B11" s="898"/>
      <c r="C11" s="898"/>
      <c r="D11" s="898"/>
      <c r="E11" s="898"/>
      <c r="F11" s="898"/>
      <c r="G11" s="898"/>
      <c r="H11" s="898"/>
      <c r="I11" s="898"/>
      <c r="J11" s="898"/>
      <c r="K11" s="898"/>
      <c r="L11" s="898"/>
      <c r="M11" s="898"/>
      <c r="N11" s="898"/>
      <c r="O11" s="898"/>
      <c r="P11" s="898"/>
      <c r="Q11" s="898"/>
      <c r="R11" s="898"/>
      <c r="S11" s="898">
        <f>SUM(C11:R11)</f>
        <v>0</v>
      </c>
      <c r="T11" s="898"/>
      <c r="U11" s="898"/>
      <c r="V11" s="898"/>
      <c r="W11" s="898"/>
      <c r="X11" s="898"/>
      <c r="Y11" s="898"/>
      <c r="Z11" s="898"/>
      <c r="AA11" s="898"/>
      <c r="AB11" s="898"/>
      <c r="AC11" s="898"/>
      <c r="AD11" s="898"/>
      <c r="AE11" s="946">
        <f>SUM(U11:AD11)</f>
        <v>0</v>
      </c>
    </row>
    <row r="12" spans="1:36" ht="13.5" thickBot="1">
      <c r="A12" s="949">
        <v>8</v>
      </c>
      <c r="B12" s="950" t="s">
        <v>283</v>
      </c>
      <c r="C12" s="951">
        <f t="shared" ref="C12:L12" si="2">C5+C10</f>
        <v>4184</v>
      </c>
      <c r="D12" s="951">
        <f t="shared" si="2"/>
        <v>621</v>
      </c>
      <c r="E12" s="951">
        <f t="shared" si="2"/>
        <v>-29546</v>
      </c>
      <c r="F12" s="951">
        <f t="shared" si="2"/>
        <v>0</v>
      </c>
      <c r="G12" s="951">
        <f t="shared" si="2"/>
        <v>5698</v>
      </c>
      <c r="H12" s="951">
        <f t="shared" si="2"/>
        <v>5862</v>
      </c>
      <c r="I12" s="951">
        <f t="shared" si="2"/>
        <v>-148456</v>
      </c>
      <c r="J12" s="951">
        <f t="shared" si="2"/>
        <v>400</v>
      </c>
      <c r="K12" s="951">
        <f t="shared" si="2"/>
        <v>20100</v>
      </c>
      <c r="L12" s="951">
        <f t="shared" si="2"/>
        <v>16953</v>
      </c>
      <c r="M12" s="951"/>
      <c r="N12" s="951">
        <f>N5+N10</f>
        <v>0</v>
      </c>
      <c r="O12" s="951">
        <f>O5+O10</f>
        <v>3016</v>
      </c>
      <c r="P12" s="951">
        <f>P5+P10</f>
        <v>5991</v>
      </c>
      <c r="Q12" s="951">
        <f>Q5+Q10</f>
        <v>37900</v>
      </c>
      <c r="R12" s="951">
        <f>R5+R10</f>
        <v>10000</v>
      </c>
      <c r="S12" s="951">
        <f>SUM(C12:R12)</f>
        <v>-67277</v>
      </c>
      <c r="T12" s="951">
        <f>T5+T10</f>
        <v>10000</v>
      </c>
      <c r="U12" s="951">
        <f>U5+U10</f>
        <v>4203</v>
      </c>
      <c r="V12" s="951"/>
      <c r="W12" s="951">
        <f t="shared" ref="W12:AD12" si="3">W5+W10</f>
        <v>8066</v>
      </c>
      <c r="X12" s="951">
        <f t="shared" si="3"/>
        <v>-6433</v>
      </c>
      <c r="Y12" s="951">
        <f t="shared" si="3"/>
        <v>0</v>
      </c>
      <c r="Z12" s="951">
        <f t="shared" si="3"/>
        <v>-150000</v>
      </c>
      <c r="AA12" s="951">
        <f t="shared" si="3"/>
        <v>0</v>
      </c>
      <c r="AB12" s="951">
        <f t="shared" si="3"/>
        <v>0</v>
      </c>
      <c r="AC12" s="951">
        <f t="shared" si="3"/>
        <v>21454</v>
      </c>
      <c r="AD12" s="951">
        <f t="shared" si="3"/>
        <v>45433</v>
      </c>
      <c r="AE12" s="951">
        <f>SUM(T12:AD12)</f>
        <v>-67277</v>
      </c>
    </row>
  </sheetData>
  <mergeCells count="31">
    <mergeCell ref="AD3:AD4"/>
    <mergeCell ref="G3:H3"/>
    <mergeCell ref="L3:L4"/>
    <mergeCell ref="T3:T4"/>
    <mergeCell ref="U3:U4"/>
    <mergeCell ref="V3:V4"/>
    <mergeCell ref="W3:W4"/>
    <mergeCell ref="X3:Y3"/>
    <mergeCell ref="Z3:Z4"/>
    <mergeCell ref="Q3:Q4"/>
    <mergeCell ref="A2:A4"/>
    <mergeCell ref="B2:B4"/>
    <mergeCell ref="C2:R2"/>
    <mergeCell ref="S2:S4"/>
    <mergeCell ref="AA3:AA4"/>
    <mergeCell ref="AC1:AE1"/>
    <mergeCell ref="T2:AD2"/>
    <mergeCell ref="AE2:AE4"/>
    <mergeCell ref="C3:C4"/>
    <mergeCell ref="D3:D4"/>
    <mergeCell ref="E3:E4"/>
    <mergeCell ref="R3:R4"/>
    <mergeCell ref="F3:F4"/>
    <mergeCell ref="I3:I4"/>
    <mergeCell ref="J3:J4"/>
    <mergeCell ref="K3:K4"/>
    <mergeCell ref="M3:M4"/>
    <mergeCell ref="N3:N4"/>
    <mergeCell ref="O3:O4"/>
    <mergeCell ref="P3:P4"/>
    <mergeCell ref="AB3:AC3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0" orientation="landscape" r:id="rId1"/>
  <headerFooter>
    <oddHeader>&amp;C&amp;"Times New Roman CE,Félkövér"&amp;14Konszolidált előirányzat módosítás 
Martonvásár Város Önkormányzata és intézményei 2015. év&amp;R&amp;"Times New Roman CE,Normál"&amp;10
12.e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9"/>
  <sheetViews>
    <sheetView view="pageLayout" topLeftCell="A43" workbookViewId="0">
      <selection activeCell="D69" sqref="D69:D70"/>
    </sheetView>
  </sheetViews>
  <sheetFormatPr defaultRowHeight="12.75"/>
  <cols>
    <col min="1" max="1" width="6.28515625" style="96" customWidth="1"/>
    <col min="2" max="2" width="57" style="93" customWidth="1"/>
    <col min="3" max="3" width="10.85546875" style="93" customWidth="1"/>
    <col min="4" max="4" width="10.28515625" style="696" bestFit="1" customWidth="1"/>
    <col min="5" max="5" width="11.7109375" style="93" customWidth="1"/>
    <col min="6" max="16384" width="9.140625" style="93"/>
  </cols>
  <sheetData>
    <row r="1" spans="1:5" ht="11.25" customHeight="1">
      <c r="B1" s="484"/>
      <c r="C1" s="977" t="s">
        <v>404</v>
      </c>
      <c r="D1" s="977"/>
      <c r="E1" s="977"/>
    </row>
    <row r="2" spans="1:5" s="89" customFormat="1" ht="15" customHeight="1">
      <c r="A2" s="975" t="s">
        <v>0</v>
      </c>
      <c r="B2" s="975" t="s">
        <v>181</v>
      </c>
      <c r="C2" s="976" t="s">
        <v>631</v>
      </c>
      <c r="D2" s="976"/>
      <c r="E2" s="976"/>
    </row>
    <row r="3" spans="1:5" s="90" customFormat="1">
      <c r="A3" s="975"/>
      <c r="B3" s="975"/>
      <c r="C3" s="240" t="s">
        <v>178</v>
      </c>
      <c r="D3" s="111" t="s">
        <v>691</v>
      </c>
      <c r="E3" s="75" t="s">
        <v>738</v>
      </c>
    </row>
    <row r="4" spans="1:5" s="92" customFormat="1" ht="12.75" customHeight="1">
      <c r="A4" s="74" t="s">
        <v>194</v>
      </c>
      <c r="B4" s="14" t="s">
        <v>193</v>
      </c>
      <c r="C4" s="508">
        <v>122763</v>
      </c>
      <c r="D4" s="691">
        <v>478</v>
      </c>
      <c r="E4" s="508">
        <f>+C4+D4</f>
        <v>123241</v>
      </c>
    </row>
    <row r="5" spans="1:5" s="92" customFormat="1" ht="12.75" customHeight="1">
      <c r="A5" s="74" t="s">
        <v>196</v>
      </c>
      <c r="B5" s="66" t="s">
        <v>195</v>
      </c>
      <c r="C5" s="508">
        <v>348704</v>
      </c>
      <c r="D5" s="691"/>
      <c r="E5" s="508">
        <f t="shared" ref="E5:E68" si="0">+C5+D5</f>
        <v>348704</v>
      </c>
    </row>
    <row r="6" spans="1:5" s="92" customFormat="1" ht="12.75" customHeight="1">
      <c r="A6" s="74" t="s">
        <v>198</v>
      </c>
      <c r="B6" s="66" t="s">
        <v>197</v>
      </c>
      <c r="C6" s="508">
        <f>52757+17961</f>
        <v>70718</v>
      </c>
      <c r="D6" s="691">
        <f>2829+2095+150</f>
        <v>5074</v>
      </c>
      <c r="E6" s="508">
        <f t="shared" si="0"/>
        <v>75792</v>
      </c>
    </row>
    <row r="7" spans="1:5" ht="12.75" customHeight="1">
      <c r="A7" s="74" t="s">
        <v>200</v>
      </c>
      <c r="B7" s="66" t="s">
        <v>199</v>
      </c>
      <c r="C7" s="508">
        <v>6462</v>
      </c>
      <c r="D7" s="691">
        <v>454</v>
      </c>
      <c r="E7" s="508">
        <f t="shared" si="0"/>
        <v>6916</v>
      </c>
    </row>
    <row r="8" spans="1:5" s="94" customFormat="1" ht="12.75" customHeight="1">
      <c r="A8" s="74" t="s">
        <v>202</v>
      </c>
      <c r="B8" s="66" t="s">
        <v>201</v>
      </c>
      <c r="C8" s="509">
        <v>3920</v>
      </c>
      <c r="D8" s="692">
        <f>246+1814</f>
        <v>2060</v>
      </c>
      <c r="E8" s="508">
        <f t="shared" si="0"/>
        <v>5980</v>
      </c>
    </row>
    <row r="9" spans="1:5" s="94" customFormat="1" ht="12.75" customHeight="1">
      <c r="A9" s="74" t="s">
        <v>204</v>
      </c>
      <c r="B9" s="66" t="s">
        <v>203</v>
      </c>
      <c r="C9" s="509">
        <v>0</v>
      </c>
      <c r="D9" s="692"/>
      <c r="E9" s="508">
        <f t="shared" si="0"/>
        <v>0</v>
      </c>
    </row>
    <row r="10" spans="1:5" ht="12.75" customHeight="1">
      <c r="A10" s="85" t="s">
        <v>205</v>
      </c>
      <c r="B10" s="67" t="s">
        <v>334</v>
      </c>
      <c r="C10" s="510">
        <f>SUM(C4:C9)</f>
        <v>552567</v>
      </c>
      <c r="D10" s="510">
        <f t="shared" ref="D10:E10" si="1">SUM(D4:D9)</f>
        <v>8066</v>
      </c>
      <c r="E10" s="510">
        <f t="shared" si="1"/>
        <v>560633</v>
      </c>
    </row>
    <row r="11" spans="1:5" ht="12.75" customHeight="1">
      <c r="A11" s="74" t="s">
        <v>207</v>
      </c>
      <c r="B11" s="66" t="s">
        <v>206</v>
      </c>
      <c r="C11" s="508">
        <f>SUM(C12:C21)</f>
        <v>57914</v>
      </c>
      <c r="D11" s="691">
        <f>SUM(D12:D21)</f>
        <v>-2433</v>
      </c>
      <c r="E11" s="508">
        <f t="shared" si="0"/>
        <v>55481</v>
      </c>
    </row>
    <row r="12" spans="1:5" s="109" customFormat="1" ht="12.75" customHeight="1">
      <c r="A12" s="106"/>
      <c r="B12" s="107" t="s">
        <v>335</v>
      </c>
      <c r="C12" s="511"/>
      <c r="D12" s="694"/>
      <c r="E12" s="508">
        <f t="shared" si="0"/>
        <v>0</v>
      </c>
    </row>
    <row r="13" spans="1:5" s="109" customFormat="1" ht="12.75" customHeight="1">
      <c r="A13" s="106"/>
      <c r="B13" s="107" t="s">
        <v>325</v>
      </c>
      <c r="C13" s="511"/>
      <c r="D13" s="694"/>
      <c r="E13" s="508">
        <f t="shared" si="0"/>
        <v>0</v>
      </c>
    </row>
    <row r="14" spans="1:5" s="109" customFormat="1" ht="12.75" customHeight="1">
      <c r="A14" s="106"/>
      <c r="B14" s="107" t="s">
        <v>326</v>
      </c>
      <c r="C14" s="511"/>
      <c r="D14" s="694"/>
      <c r="E14" s="508">
        <f t="shared" si="0"/>
        <v>0</v>
      </c>
    </row>
    <row r="15" spans="1:5" s="109" customFormat="1" ht="12.75" customHeight="1">
      <c r="A15" s="106"/>
      <c r="B15" s="107" t="s">
        <v>327</v>
      </c>
      <c r="C15" s="511">
        <v>39468</v>
      </c>
      <c r="D15" s="694">
        <f>-2829-150</f>
        <v>-2979</v>
      </c>
      <c r="E15" s="508">
        <f t="shared" si="0"/>
        <v>36489</v>
      </c>
    </row>
    <row r="16" spans="1:5" s="109" customFormat="1" ht="12.75" customHeight="1">
      <c r="A16" s="106"/>
      <c r="B16" s="107" t="s">
        <v>328</v>
      </c>
      <c r="C16" s="511">
        <v>13446</v>
      </c>
      <c r="D16" s="694"/>
      <c r="E16" s="508">
        <f t="shared" si="0"/>
        <v>13446</v>
      </c>
    </row>
    <row r="17" spans="1:5" s="109" customFormat="1" ht="12.75" customHeight="1">
      <c r="A17" s="106"/>
      <c r="B17" s="107" t="s">
        <v>329</v>
      </c>
      <c r="C17" s="511"/>
      <c r="D17" s="694"/>
      <c r="E17" s="508">
        <f t="shared" si="0"/>
        <v>0</v>
      </c>
    </row>
    <row r="18" spans="1:5" s="109" customFormat="1" ht="12.75" customHeight="1">
      <c r="A18" s="106"/>
      <c r="B18" s="107" t="s">
        <v>100</v>
      </c>
      <c r="C18" s="511"/>
      <c r="D18" s="694">
        <f>175+205+35</f>
        <v>415</v>
      </c>
      <c r="E18" s="508">
        <f t="shared" si="0"/>
        <v>415</v>
      </c>
    </row>
    <row r="19" spans="1:5" s="109" customFormat="1" ht="12.75" customHeight="1">
      <c r="A19" s="106"/>
      <c r="B19" s="107" t="s">
        <v>101</v>
      </c>
      <c r="C19" s="511">
        <v>5000</v>
      </c>
      <c r="D19" s="694">
        <v>131</v>
      </c>
      <c r="E19" s="508">
        <f t="shared" si="0"/>
        <v>5131</v>
      </c>
    </row>
    <row r="20" spans="1:5" s="109" customFormat="1" ht="12.75" customHeight="1">
      <c r="A20" s="106"/>
      <c r="B20" s="107" t="s">
        <v>330</v>
      </c>
      <c r="C20" s="511"/>
      <c r="D20" s="694"/>
      <c r="E20" s="508">
        <f t="shared" si="0"/>
        <v>0</v>
      </c>
    </row>
    <row r="21" spans="1:5" s="109" customFormat="1" ht="12.75" customHeight="1">
      <c r="A21" s="106"/>
      <c r="B21" s="107" t="s">
        <v>331</v>
      </c>
      <c r="C21" s="511"/>
      <c r="D21" s="694"/>
      <c r="E21" s="508">
        <f t="shared" si="0"/>
        <v>0</v>
      </c>
    </row>
    <row r="22" spans="1:5" ht="12.75" customHeight="1">
      <c r="A22" s="85" t="s">
        <v>208</v>
      </c>
      <c r="B22" s="67" t="s">
        <v>332</v>
      </c>
      <c r="C22" s="510">
        <f>+C10+C11</f>
        <v>610481</v>
      </c>
      <c r="D22" s="693">
        <f t="shared" ref="D22:E22" si="2">+D10+D11</f>
        <v>5633</v>
      </c>
      <c r="E22" s="510">
        <f t="shared" si="2"/>
        <v>616114</v>
      </c>
    </row>
    <row r="23" spans="1:5" ht="12.75" customHeight="1">
      <c r="A23" s="74" t="s">
        <v>405</v>
      </c>
      <c r="B23" s="66" t="s">
        <v>406</v>
      </c>
      <c r="C23" s="508">
        <v>0</v>
      </c>
      <c r="D23" s="691"/>
      <c r="E23" s="508">
        <f t="shared" si="0"/>
        <v>0</v>
      </c>
    </row>
    <row r="24" spans="1:5" ht="12.75" customHeight="1">
      <c r="A24" s="74" t="s">
        <v>395</v>
      </c>
      <c r="B24" s="66" t="s">
        <v>396</v>
      </c>
      <c r="C24" s="508">
        <v>0</v>
      </c>
      <c r="D24" s="691"/>
      <c r="E24" s="508">
        <f t="shared" si="0"/>
        <v>0</v>
      </c>
    </row>
    <row r="25" spans="1:5" ht="12.75" customHeight="1">
      <c r="A25" s="74" t="s">
        <v>210</v>
      </c>
      <c r="B25" s="66" t="s">
        <v>209</v>
      </c>
      <c r="C25" s="508">
        <v>25787</v>
      </c>
      <c r="D25" s="691"/>
      <c r="E25" s="508">
        <f t="shared" si="0"/>
        <v>25787</v>
      </c>
    </row>
    <row r="26" spans="1:5" s="109" customFormat="1" ht="12.75" customHeight="1">
      <c r="A26" s="106"/>
      <c r="B26" s="107" t="s">
        <v>324</v>
      </c>
      <c r="C26" s="511"/>
      <c r="D26" s="694"/>
      <c r="E26" s="508">
        <f t="shared" si="0"/>
        <v>0</v>
      </c>
    </row>
    <row r="27" spans="1:5" s="109" customFormat="1" ht="12.75" customHeight="1">
      <c r="A27" s="106"/>
      <c r="B27" s="107" t="s">
        <v>325</v>
      </c>
      <c r="C27" s="511"/>
      <c r="D27" s="694"/>
      <c r="E27" s="508">
        <f t="shared" si="0"/>
        <v>0</v>
      </c>
    </row>
    <row r="28" spans="1:5" s="109" customFormat="1" ht="30.75" customHeight="1">
      <c r="A28" s="106"/>
      <c r="B28" s="107" t="s">
        <v>326</v>
      </c>
      <c r="C28" s="511">
        <v>25787</v>
      </c>
      <c r="D28" s="694"/>
      <c r="E28" s="508">
        <f t="shared" si="0"/>
        <v>25787</v>
      </c>
    </row>
    <row r="29" spans="1:5" s="109" customFormat="1" ht="12.75" customHeight="1">
      <c r="A29" s="106"/>
      <c r="B29" s="107" t="s">
        <v>327</v>
      </c>
      <c r="C29" s="511"/>
      <c r="D29" s="694"/>
      <c r="E29" s="508">
        <f t="shared" si="0"/>
        <v>0</v>
      </c>
    </row>
    <row r="30" spans="1:5" s="109" customFormat="1" ht="12.75" customHeight="1">
      <c r="A30" s="106"/>
      <c r="B30" s="107" t="s">
        <v>328</v>
      </c>
      <c r="C30" s="511"/>
      <c r="D30" s="694"/>
      <c r="E30" s="508">
        <f t="shared" si="0"/>
        <v>0</v>
      </c>
    </row>
    <row r="31" spans="1:5" s="109" customFormat="1" ht="12.75" customHeight="1">
      <c r="A31" s="106"/>
      <c r="B31" s="107" t="s">
        <v>329</v>
      </c>
      <c r="C31" s="511"/>
      <c r="D31" s="694"/>
      <c r="E31" s="508">
        <f t="shared" si="0"/>
        <v>0</v>
      </c>
    </row>
    <row r="32" spans="1:5" s="109" customFormat="1" ht="12.75" customHeight="1">
      <c r="A32" s="106"/>
      <c r="B32" s="107" t="s">
        <v>100</v>
      </c>
      <c r="C32" s="511"/>
      <c r="D32" s="694"/>
      <c r="E32" s="508">
        <f t="shared" si="0"/>
        <v>0</v>
      </c>
    </row>
    <row r="33" spans="1:5" s="109" customFormat="1" ht="12.75" customHeight="1">
      <c r="A33" s="106"/>
      <c r="B33" s="107" t="s">
        <v>101</v>
      </c>
      <c r="C33" s="511"/>
      <c r="D33" s="694"/>
      <c r="E33" s="508">
        <f t="shared" si="0"/>
        <v>0</v>
      </c>
    </row>
    <row r="34" spans="1:5" s="109" customFormat="1" ht="12.75" customHeight="1">
      <c r="A34" s="106"/>
      <c r="B34" s="107" t="s">
        <v>330</v>
      </c>
      <c r="C34" s="511"/>
      <c r="D34" s="694"/>
      <c r="E34" s="508">
        <f t="shared" si="0"/>
        <v>0</v>
      </c>
    </row>
    <row r="35" spans="1:5" s="109" customFormat="1" ht="12.75" customHeight="1">
      <c r="A35" s="106"/>
      <c r="B35" s="107" t="s">
        <v>331</v>
      </c>
      <c r="C35" s="511"/>
      <c r="D35" s="694"/>
      <c r="E35" s="508">
        <f t="shared" si="0"/>
        <v>0</v>
      </c>
    </row>
    <row r="36" spans="1:5" ht="12.75" customHeight="1">
      <c r="A36" s="85" t="s">
        <v>211</v>
      </c>
      <c r="B36" s="67" t="s">
        <v>333</v>
      </c>
      <c r="C36" s="510">
        <f>+C25+C24+C23</f>
        <v>25787</v>
      </c>
      <c r="D36" s="510">
        <f t="shared" ref="D36:E36" si="3">+D25+D24+D23</f>
        <v>0</v>
      </c>
      <c r="E36" s="510">
        <f t="shared" si="3"/>
        <v>25787</v>
      </c>
    </row>
    <row r="37" spans="1:5" ht="12.75" customHeight="1">
      <c r="A37" s="74" t="s">
        <v>213</v>
      </c>
      <c r="B37" s="66" t="s">
        <v>212</v>
      </c>
      <c r="C37" s="508"/>
      <c r="D37" s="691"/>
      <c r="E37" s="508">
        <f t="shared" si="0"/>
        <v>0</v>
      </c>
    </row>
    <row r="38" spans="1:5" ht="12.75" customHeight="1">
      <c r="A38" s="74" t="s">
        <v>215</v>
      </c>
      <c r="B38" s="66" t="s">
        <v>214</v>
      </c>
      <c r="C38" s="508"/>
      <c r="D38" s="691"/>
      <c r="E38" s="508">
        <f t="shared" si="0"/>
        <v>0</v>
      </c>
    </row>
    <row r="39" spans="1:5" s="96" customFormat="1" ht="12.75" customHeight="1">
      <c r="A39" s="85" t="s">
        <v>216</v>
      </c>
      <c r="B39" s="67" t="s">
        <v>336</v>
      </c>
      <c r="C39" s="510">
        <f>SUM(C37:C38)</f>
        <v>0</v>
      </c>
      <c r="D39" s="691"/>
      <c r="E39" s="508">
        <f t="shared" si="0"/>
        <v>0</v>
      </c>
    </row>
    <row r="40" spans="1:5" ht="12.75" customHeight="1">
      <c r="A40" s="74" t="s">
        <v>218</v>
      </c>
      <c r="B40" s="66" t="s">
        <v>217</v>
      </c>
      <c r="C40" s="508"/>
      <c r="D40" s="691"/>
      <c r="E40" s="508">
        <f t="shared" si="0"/>
        <v>0</v>
      </c>
    </row>
    <row r="41" spans="1:5" ht="12.75" customHeight="1">
      <c r="A41" s="74" t="s">
        <v>220</v>
      </c>
      <c r="B41" s="66" t="s">
        <v>219</v>
      </c>
      <c r="C41" s="508"/>
      <c r="D41" s="691"/>
      <c r="E41" s="508">
        <f t="shared" si="0"/>
        <v>0</v>
      </c>
    </row>
    <row r="42" spans="1:5" ht="12.75" customHeight="1">
      <c r="A42" s="85" t="s">
        <v>222</v>
      </c>
      <c r="B42" s="67" t="s">
        <v>221</v>
      </c>
      <c r="C42" s="510">
        <f>+C43+C44+C45</f>
        <v>112000</v>
      </c>
      <c r="D42" s="510">
        <f t="shared" ref="D42:E42" si="4">+D43+D44+D45</f>
        <v>10000</v>
      </c>
      <c r="E42" s="510">
        <f t="shared" si="4"/>
        <v>122000</v>
      </c>
    </row>
    <row r="43" spans="1:5" ht="12.75" customHeight="1">
      <c r="A43" s="74"/>
      <c r="B43" s="107" t="s">
        <v>383</v>
      </c>
      <c r="C43" s="511">
        <v>15000</v>
      </c>
      <c r="D43" s="691"/>
      <c r="E43" s="508">
        <f t="shared" si="0"/>
        <v>15000</v>
      </c>
    </row>
    <row r="44" spans="1:5" ht="12.75" customHeight="1">
      <c r="A44" s="74"/>
      <c r="B44" s="107" t="s">
        <v>384</v>
      </c>
      <c r="C44" s="511">
        <v>57000</v>
      </c>
      <c r="D44" s="691">
        <v>10000</v>
      </c>
      <c r="E44" s="508">
        <f t="shared" si="0"/>
        <v>67000</v>
      </c>
    </row>
    <row r="45" spans="1:5" ht="12.75" customHeight="1">
      <c r="A45" s="74"/>
      <c r="B45" s="107" t="s">
        <v>385</v>
      </c>
      <c r="C45" s="511">
        <v>40000</v>
      </c>
      <c r="D45" s="691"/>
      <c r="E45" s="508">
        <f t="shared" si="0"/>
        <v>40000</v>
      </c>
    </row>
    <row r="46" spans="1:5" ht="12.75" customHeight="1">
      <c r="A46" s="74" t="s">
        <v>224</v>
      </c>
      <c r="B46" s="66" t="s">
        <v>223</v>
      </c>
      <c r="C46" s="508">
        <v>95000</v>
      </c>
      <c r="D46" s="691"/>
      <c r="E46" s="508">
        <f t="shared" si="0"/>
        <v>95000</v>
      </c>
    </row>
    <row r="47" spans="1:5" ht="12.75" customHeight="1">
      <c r="A47" s="74" t="s">
        <v>226</v>
      </c>
      <c r="B47" s="66" t="s">
        <v>225</v>
      </c>
      <c r="C47" s="508"/>
      <c r="D47" s="691"/>
      <c r="E47" s="508">
        <f t="shared" si="0"/>
        <v>0</v>
      </c>
    </row>
    <row r="48" spans="1:5" ht="12.75" customHeight="1">
      <c r="A48" s="74" t="s">
        <v>228</v>
      </c>
      <c r="B48" s="66" t="s">
        <v>227</v>
      </c>
      <c r="C48" s="508"/>
      <c r="D48" s="691"/>
      <c r="E48" s="508">
        <f t="shared" si="0"/>
        <v>0</v>
      </c>
    </row>
    <row r="49" spans="1:5" ht="12.75" customHeight="1">
      <c r="A49" s="74" t="s">
        <v>230</v>
      </c>
      <c r="B49" s="66" t="s">
        <v>229</v>
      </c>
      <c r="C49" s="508">
        <v>16600</v>
      </c>
      <c r="D49" s="691"/>
      <c r="E49" s="508">
        <f t="shared" si="0"/>
        <v>16600</v>
      </c>
    </row>
    <row r="50" spans="1:5" ht="12.75" customHeight="1">
      <c r="A50" s="74" t="s">
        <v>232</v>
      </c>
      <c r="B50" s="66" t="s">
        <v>231</v>
      </c>
      <c r="C50" s="508">
        <v>2800</v>
      </c>
      <c r="D50" s="691"/>
      <c r="E50" s="508">
        <f t="shared" si="0"/>
        <v>2800</v>
      </c>
    </row>
    <row r="51" spans="1:5" ht="12.75" customHeight="1">
      <c r="A51" s="85" t="s">
        <v>233</v>
      </c>
      <c r="B51" s="67" t="s">
        <v>337</v>
      </c>
      <c r="C51" s="510">
        <f>+C50+C49+C48+C47+C46</f>
        <v>114400</v>
      </c>
      <c r="D51" s="510">
        <f t="shared" ref="D51:E51" si="5">+D50+D49+D48+D47+D46</f>
        <v>0</v>
      </c>
      <c r="E51" s="510">
        <f t="shared" si="5"/>
        <v>114400</v>
      </c>
    </row>
    <row r="52" spans="1:5" ht="12.75" customHeight="1">
      <c r="A52" s="85" t="s">
        <v>235</v>
      </c>
      <c r="B52" s="67" t="s">
        <v>234</v>
      </c>
      <c r="C52" s="510">
        <v>1700</v>
      </c>
      <c r="D52" s="510">
        <v>0</v>
      </c>
      <c r="E52" s="510">
        <v>1700</v>
      </c>
    </row>
    <row r="53" spans="1:5" ht="12.75" customHeight="1">
      <c r="A53" s="85" t="s">
        <v>236</v>
      </c>
      <c r="B53" s="67" t="s">
        <v>338</v>
      </c>
      <c r="C53" s="510">
        <f>+C52+C51+C39+C40+C41+C42</f>
        <v>228100</v>
      </c>
      <c r="D53" s="510">
        <f t="shared" ref="D53:E53" si="6">+D52+D51+D39+D40+D41+D42</f>
        <v>10000</v>
      </c>
      <c r="E53" s="510">
        <f t="shared" si="6"/>
        <v>238100</v>
      </c>
    </row>
    <row r="54" spans="1:5" ht="12.75" customHeight="1">
      <c r="A54" s="74" t="s">
        <v>238</v>
      </c>
      <c r="B54" s="66" t="s">
        <v>237</v>
      </c>
      <c r="C54" s="508"/>
      <c r="D54" s="691"/>
      <c r="E54" s="508">
        <f t="shared" si="0"/>
        <v>0</v>
      </c>
    </row>
    <row r="55" spans="1:5" ht="12.75" customHeight="1">
      <c r="A55" s="74" t="s">
        <v>240</v>
      </c>
      <c r="B55" s="66" t="s">
        <v>239</v>
      </c>
      <c r="C55" s="508">
        <v>989</v>
      </c>
      <c r="D55" s="691"/>
      <c r="E55" s="508">
        <f t="shared" si="0"/>
        <v>989</v>
      </c>
    </row>
    <row r="56" spans="1:5" ht="12.75" customHeight="1">
      <c r="A56" s="74" t="s">
        <v>242</v>
      </c>
      <c r="B56" s="66" t="s">
        <v>241</v>
      </c>
      <c r="C56" s="508">
        <v>6802</v>
      </c>
      <c r="D56" s="691"/>
      <c r="E56" s="508">
        <f t="shared" si="0"/>
        <v>6802</v>
      </c>
    </row>
    <row r="57" spans="1:5" ht="12.75" customHeight="1">
      <c r="A57" s="74" t="s">
        <v>244</v>
      </c>
      <c r="B57" s="66" t="s">
        <v>243</v>
      </c>
      <c r="C57" s="508">
        <v>16400</v>
      </c>
      <c r="D57" s="691"/>
      <c r="E57" s="508">
        <f t="shared" si="0"/>
        <v>16400</v>
      </c>
    </row>
    <row r="58" spans="1:5" ht="12.75" customHeight="1">
      <c r="A58" s="74" t="s">
        <v>246</v>
      </c>
      <c r="B58" s="66" t="s">
        <v>245</v>
      </c>
      <c r="C58" s="508"/>
      <c r="D58" s="691"/>
      <c r="E58" s="508">
        <f t="shared" si="0"/>
        <v>0</v>
      </c>
    </row>
    <row r="59" spans="1:5" ht="12.75" customHeight="1">
      <c r="A59" s="74" t="s">
        <v>248</v>
      </c>
      <c r="B59" s="66" t="s">
        <v>247</v>
      </c>
      <c r="C59" s="508">
        <v>6532</v>
      </c>
      <c r="D59" s="691"/>
      <c r="E59" s="508">
        <f t="shared" si="0"/>
        <v>6532</v>
      </c>
    </row>
    <row r="60" spans="1:5" ht="12.75" customHeight="1">
      <c r="A60" s="74" t="s">
        <v>250</v>
      </c>
      <c r="B60" s="66" t="s">
        <v>249</v>
      </c>
      <c r="C60" s="508">
        <f>4428+1802</f>
        <v>6230</v>
      </c>
      <c r="D60" s="691"/>
      <c r="E60" s="508">
        <f t="shared" si="0"/>
        <v>6230</v>
      </c>
    </row>
    <row r="61" spans="1:5" ht="12.75" customHeight="1">
      <c r="A61" s="74" t="s">
        <v>252</v>
      </c>
      <c r="B61" s="66" t="s">
        <v>251</v>
      </c>
      <c r="C61" s="508">
        <v>3000</v>
      </c>
      <c r="D61" s="691"/>
      <c r="E61" s="508">
        <f t="shared" si="0"/>
        <v>3000</v>
      </c>
    </row>
    <row r="62" spans="1:5" ht="12.75" customHeight="1">
      <c r="A62" s="74" t="s">
        <v>254</v>
      </c>
      <c r="B62" s="66" t="s">
        <v>253</v>
      </c>
      <c r="C62" s="508"/>
      <c r="D62" s="691"/>
      <c r="E62" s="508">
        <f t="shared" si="0"/>
        <v>0</v>
      </c>
    </row>
    <row r="63" spans="1:5" ht="12.75" customHeight="1">
      <c r="A63" s="74" t="s">
        <v>256</v>
      </c>
      <c r="B63" s="66" t="s">
        <v>255</v>
      </c>
      <c r="C63" s="508">
        <f>1200+810</f>
        <v>2010</v>
      </c>
      <c r="D63" s="691"/>
      <c r="E63" s="508">
        <f t="shared" si="0"/>
        <v>2010</v>
      </c>
    </row>
    <row r="64" spans="1:5" ht="12.75" customHeight="1">
      <c r="A64" s="85" t="s">
        <v>257</v>
      </c>
      <c r="B64" s="67" t="s">
        <v>282</v>
      </c>
      <c r="C64" s="510">
        <f>SUM(C54:C63)</f>
        <v>41963</v>
      </c>
      <c r="D64" s="693"/>
      <c r="E64" s="510">
        <f t="shared" si="0"/>
        <v>41963</v>
      </c>
    </row>
    <row r="65" spans="1:5" ht="12.75" customHeight="1">
      <c r="A65" s="85" t="s">
        <v>258</v>
      </c>
      <c r="B65" s="67" t="s">
        <v>281</v>
      </c>
      <c r="C65" s="510">
        <v>0</v>
      </c>
      <c r="D65" s="691"/>
      <c r="E65" s="508">
        <f t="shared" si="0"/>
        <v>0</v>
      </c>
    </row>
    <row r="66" spans="1:5" ht="12.75" customHeight="1">
      <c r="A66" s="74" t="s">
        <v>550</v>
      </c>
      <c r="B66" s="66" t="s">
        <v>551</v>
      </c>
      <c r="C66" s="508">
        <v>19500</v>
      </c>
      <c r="D66" s="691"/>
      <c r="E66" s="508">
        <f t="shared" si="0"/>
        <v>19500</v>
      </c>
    </row>
    <row r="67" spans="1:5" ht="12.75" customHeight="1">
      <c r="A67" s="74" t="s">
        <v>260</v>
      </c>
      <c r="B67" s="66" t="s">
        <v>259</v>
      </c>
      <c r="C67" s="508">
        <f>42+3500</f>
        <v>3542</v>
      </c>
      <c r="D67" s="691"/>
      <c r="E67" s="508">
        <f t="shared" si="0"/>
        <v>3542</v>
      </c>
    </row>
    <row r="68" spans="1:5" ht="12.75" customHeight="1">
      <c r="A68" s="85" t="s">
        <v>261</v>
      </c>
      <c r="B68" s="67" t="s">
        <v>280</v>
      </c>
      <c r="C68" s="510">
        <f>+C67+C66</f>
        <v>23042</v>
      </c>
      <c r="D68" s="693"/>
      <c r="E68" s="510">
        <f t="shared" si="0"/>
        <v>23042</v>
      </c>
    </row>
    <row r="69" spans="1:5" ht="12.75" customHeight="1">
      <c r="A69" s="74" t="s">
        <v>743</v>
      </c>
      <c r="B69" s="66" t="s">
        <v>741</v>
      </c>
      <c r="C69" s="508"/>
      <c r="D69" s="691">
        <v>14530</v>
      </c>
      <c r="E69" s="508">
        <f t="shared" ref="E69:E79" si="7">+C69+D69</f>
        <v>14530</v>
      </c>
    </row>
    <row r="70" spans="1:5" ht="12.75" customHeight="1">
      <c r="A70" s="74" t="s">
        <v>742</v>
      </c>
      <c r="B70" s="66" t="s">
        <v>262</v>
      </c>
      <c r="C70" s="508">
        <v>14311</v>
      </c>
      <c r="D70" s="691">
        <v>6924</v>
      </c>
      <c r="E70" s="508">
        <f t="shared" si="7"/>
        <v>21235</v>
      </c>
    </row>
    <row r="71" spans="1:5" ht="12.75" customHeight="1">
      <c r="A71" s="85" t="s">
        <v>264</v>
      </c>
      <c r="B71" s="67" t="s">
        <v>286</v>
      </c>
      <c r="C71" s="510">
        <f>+C70+C69</f>
        <v>14311</v>
      </c>
      <c r="D71" s="693">
        <f t="shared" ref="D71" si="8">+D70+D69</f>
        <v>21454</v>
      </c>
      <c r="E71" s="510">
        <f t="shared" si="7"/>
        <v>35765</v>
      </c>
    </row>
    <row r="72" spans="1:5" ht="12.75" customHeight="1">
      <c r="A72" s="85" t="s">
        <v>265</v>
      </c>
      <c r="B72" s="67" t="s">
        <v>278</v>
      </c>
      <c r="C72" s="510">
        <f>+C71+C68+C65+C64+C53+C36+C22</f>
        <v>943684</v>
      </c>
      <c r="D72" s="693">
        <f>+D71+D68+D65+D64+D53+D36+D22</f>
        <v>37087</v>
      </c>
      <c r="E72" s="510">
        <f t="shared" si="7"/>
        <v>980771</v>
      </c>
    </row>
    <row r="73" spans="1:5" ht="12.75" customHeight="1">
      <c r="A73" s="534" t="s">
        <v>655</v>
      </c>
      <c r="B73" s="66" t="s">
        <v>656</v>
      </c>
      <c r="C73" s="508">
        <v>150000</v>
      </c>
      <c r="D73" s="691">
        <v>-150000</v>
      </c>
      <c r="E73" s="508">
        <f t="shared" si="7"/>
        <v>0</v>
      </c>
    </row>
    <row r="74" spans="1:5" s="92" customFormat="1" ht="12.75" customHeight="1">
      <c r="A74" s="70" t="s">
        <v>658</v>
      </c>
      <c r="B74" s="67" t="s">
        <v>657</v>
      </c>
      <c r="C74" s="510">
        <f t="shared" ref="C74:D74" si="9">+C73</f>
        <v>150000</v>
      </c>
      <c r="D74" s="693">
        <f t="shared" si="9"/>
        <v>-150000</v>
      </c>
      <c r="E74" s="508">
        <f t="shared" si="7"/>
        <v>0</v>
      </c>
    </row>
    <row r="75" spans="1:5">
      <c r="A75" s="83" t="s">
        <v>275</v>
      </c>
      <c r="B75" s="66" t="s">
        <v>274</v>
      </c>
      <c r="C75" s="512">
        <f>+C76+C77</f>
        <v>430822</v>
      </c>
      <c r="D75" s="695">
        <f>+D76+D77</f>
        <v>45018</v>
      </c>
      <c r="E75" s="508">
        <f t="shared" si="7"/>
        <v>475840</v>
      </c>
    </row>
    <row r="76" spans="1:5" s="109" customFormat="1">
      <c r="A76" s="231"/>
      <c r="B76" s="207" t="s">
        <v>412</v>
      </c>
      <c r="C76" s="511">
        <v>15000</v>
      </c>
      <c r="D76" s="694">
        <v>45018</v>
      </c>
      <c r="E76" s="508">
        <f t="shared" si="7"/>
        <v>60018</v>
      </c>
    </row>
    <row r="77" spans="1:5" s="109" customFormat="1">
      <c r="A77" s="231"/>
      <c r="B77" s="207" t="s">
        <v>413</v>
      </c>
      <c r="C77" s="511">
        <f>300000+94000+21822</f>
        <v>415822</v>
      </c>
      <c r="D77" s="694"/>
      <c r="E77" s="508">
        <f t="shared" si="7"/>
        <v>415822</v>
      </c>
    </row>
    <row r="78" spans="1:5">
      <c r="A78" s="84" t="s">
        <v>276</v>
      </c>
      <c r="B78" s="84" t="s">
        <v>339</v>
      </c>
      <c r="C78" s="510">
        <f>+C75</f>
        <v>430822</v>
      </c>
      <c r="D78" s="693">
        <f>+D75</f>
        <v>45018</v>
      </c>
      <c r="E78" s="510">
        <f t="shared" si="7"/>
        <v>475840</v>
      </c>
    </row>
    <row r="79" spans="1:5">
      <c r="A79" s="84" t="s">
        <v>277</v>
      </c>
      <c r="B79" s="70" t="s">
        <v>340</v>
      </c>
      <c r="C79" s="510">
        <f>+C78+C74</f>
        <v>580822</v>
      </c>
      <c r="D79" s="693">
        <f>+D78+D74</f>
        <v>-104982</v>
      </c>
      <c r="E79" s="510">
        <f t="shared" si="7"/>
        <v>475840</v>
      </c>
    </row>
  </sheetData>
  <mergeCells count="4">
    <mergeCell ref="A2:A3"/>
    <mergeCell ref="B2:B3"/>
    <mergeCell ref="C2:E2"/>
    <mergeCell ref="C1:E1"/>
  </mergeCells>
  <pageMargins left="0.70866141732283472" right="0.70866141732283472" top="0.74803149606299213" bottom="0.74803149606299213" header="0.31496062992125984" footer="0.31496062992125984"/>
  <pageSetup paperSize="9" scale="74" orientation="portrait" cellComments="asDisplayed" errors="blank" r:id="rId1"/>
  <headerFooter>
    <oddHeader>&amp;C&amp;"Times New Roman,Félkövér"&amp;12Martonvásár Város Önkormányzatának bevételei 2015&amp;"Times New Roman,Normál".
&amp;"Times New Roman,Dőlt"(intézmények nélkül)&amp;R&amp;"Times New Roman,Normál"&amp;10
3. melléklet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8"/>
  <sheetViews>
    <sheetView tabSelected="1" view="pageLayout" workbookViewId="0">
      <selection activeCell="D4" sqref="D4"/>
    </sheetView>
  </sheetViews>
  <sheetFormatPr defaultRowHeight="15"/>
  <cols>
    <col min="1" max="1" width="43.42578125" style="552" customWidth="1"/>
    <col min="2" max="2" width="15.42578125" style="552" customWidth="1"/>
    <col min="3" max="3" width="13" style="552" customWidth="1"/>
    <col min="4" max="4" width="14.42578125" style="552" customWidth="1"/>
    <col min="5" max="16384" width="9.140625" style="552"/>
  </cols>
  <sheetData>
    <row r="1" spans="1:4" ht="15.75" thickBot="1"/>
    <row r="2" spans="1:4">
      <c r="A2" s="978" t="s">
        <v>580</v>
      </c>
      <c r="B2" s="979"/>
      <c r="C2" s="980"/>
      <c r="D2" s="981"/>
    </row>
    <row r="3" spans="1:4">
      <c r="A3" s="553"/>
      <c r="B3" s="554"/>
      <c r="C3" s="555"/>
      <c r="D3" s="556"/>
    </row>
    <row r="4" spans="1:4" s="600" customFormat="1" ht="27.75" customHeight="1">
      <c r="A4" s="597" t="s">
        <v>285</v>
      </c>
      <c r="B4" s="598" t="s">
        <v>579</v>
      </c>
      <c r="C4" s="644" t="s">
        <v>691</v>
      </c>
      <c r="D4" s="599" t="s">
        <v>1027</v>
      </c>
    </row>
    <row r="5" spans="1:4">
      <c r="A5" s="553" t="s">
        <v>553</v>
      </c>
      <c r="B5" s="557">
        <v>1080000</v>
      </c>
      <c r="C5" s="558"/>
      <c r="D5" s="559">
        <f>+B5+C5</f>
        <v>1080000</v>
      </c>
    </row>
    <row r="6" spans="1:4">
      <c r="A6" s="553" t="s">
        <v>554</v>
      </c>
      <c r="B6" s="557">
        <v>25267000</v>
      </c>
      <c r="C6" s="558"/>
      <c r="D6" s="559">
        <f t="shared" ref="D6:D15" si="0">+B6+C6</f>
        <v>25267000</v>
      </c>
    </row>
    <row r="7" spans="1:4">
      <c r="A7" s="553" t="s">
        <v>555</v>
      </c>
      <c r="B7" s="557">
        <v>5000000</v>
      </c>
      <c r="C7" s="558"/>
      <c r="D7" s="559">
        <f t="shared" si="0"/>
        <v>5000000</v>
      </c>
    </row>
    <row r="8" spans="1:4">
      <c r="A8" s="553" t="s">
        <v>556</v>
      </c>
      <c r="B8" s="557">
        <v>8550000</v>
      </c>
      <c r="C8" s="558"/>
      <c r="D8" s="559">
        <f t="shared" si="0"/>
        <v>8550000</v>
      </c>
    </row>
    <row r="9" spans="1:4">
      <c r="A9" s="553" t="s">
        <v>557</v>
      </c>
      <c r="B9" s="557">
        <v>13446000</v>
      </c>
      <c r="C9" s="558"/>
      <c r="D9" s="559">
        <f t="shared" si="0"/>
        <v>13446000</v>
      </c>
    </row>
    <row r="10" spans="1:4">
      <c r="A10" s="560" t="s">
        <v>558</v>
      </c>
      <c r="B10" s="561">
        <v>800000</v>
      </c>
      <c r="C10" s="562"/>
      <c r="D10" s="559">
        <f t="shared" si="0"/>
        <v>800000</v>
      </c>
    </row>
    <row r="11" spans="1:4">
      <c r="A11" s="560" t="s">
        <v>559</v>
      </c>
      <c r="B11" s="561">
        <v>250000</v>
      </c>
      <c r="C11" s="562"/>
      <c r="D11" s="559">
        <f t="shared" si="0"/>
        <v>250000</v>
      </c>
    </row>
    <row r="12" spans="1:4">
      <c r="A12" s="560" t="s">
        <v>582</v>
      </c>
      <c r="B12" s="561">
        <v>3521000</v>
      </c>
      <c r="C12" s="562">
        <v>-2979000</v>
      </c>
      <c r="D12" s="559">
        <f t="shared" si="0"/>
        <v>542000</v>
      </c>
    </row>
    <row r="13" spans="1:4">
      <c r="A13" s="580" t="s">
        <v>651</v>
      </c>
      <c r="B13" s="581">
        <v>4000000</v>
      </c>
      <c r="C13" s="562">
        <v>-4000000</v>
      </c>
      <c r="D13" s="559">
        <f t="shared" si="0"/>
        <v>0</v>
      </c>
    </row>
    <row r="14" spans="1:4">
      <c r="A14" s="560" t="s">
        <v>752</v>
      </c>
      <c r="B14" s="561"/>
      <c r="C14" s="562">
        <v>131000</v>
      </c>
      <c r="D14" s="559">
        <f t="shared" si="0"/>
        <v>131000</v>
      </c>
    </row>
    <row r="15" spans="1:4">
      <c r="A15" s="560" t="s">
        <v>753</v>
      </c>
      <c r="B15" s="561"/>
      <c r="C15" s="562">
        <v>415000</v>
      </c>
      <c r="D15" s="559">
        <f t="shared" si="0"/>
        <v>415000</v>
      </c>
    </row>
    <row r="16" spans="1:4">
      <c r="A16" s="560"/>
      <c r="B16" s="561"/>
      <c r="C16" s="562"/>
      <c r="D16" s="563"/>
    </row>
    <row r="17" spans="1:4" ht="15.75" thickBot="1">
      <c r="A17" s="564" t="s">
        <v>179</v>
      </c>
      <c r="B17" s="565">
        <f>SUM(B5:B16)</f>
        <v>61914000</v>
      </c>
      <c r="C17" s="565">
        <f t="shared" ref="C17:D17" si="1">SUM(C5:C16)</f>
        <v>-6433000</v>
      </c>
      <c r="D17" s="643">
        <f t="shared" si="1"/>
        <v>55481000</v>
      </c>
    </row>
    <row r="18" spans="1:4">
      <c r="A18" s="566"/>
      <c r="B18" s="566"/>
      <c r="C18" s="567"/>
      <c r="D18" s="567"/>
    </row>
    <row r="19" spans="1:4" ht="15.75" thickBot="1">
      <c r="A19" s="568"/>
      <c r="B19" s="568"/>
      <c r="C19" s="568"/>
      <c r="D19" s="569"/>
    </row>
    <row r="20" spans="1:4">
      <c r="A20" s="978" t="s">
        <v>581</v>
      </c>
      <c r="B20" s="979"/>
      <c r="C20" s="980"/>
      <c r="D20" s="981"/>
    </row>
    <row r="21" spans="1:4">
      <c r="A21" s="553"/>
      <c r="B21" s="554"/>
      <c r="C21" s="555"/>
      <c r="D21" s="556"/>
    </row>
    <row r="22" spans="1:4" s="600" customFormat="1" ht="27.75" customHeight="1">
      <c r="A22" s="597" t="s">
        <v>285</v>
      </c>
      <c r="B22" s="598" t="s">
        <v>579</v>
      </c>
      <c r="C22" s="644" t="s">
        <v>691</v>
      </c>
      <c r="D22" s="599" t="s">
        <v>552</v>
      </c>
    </row>
    <row r="23" spans="1:4">
      <c r="A23" s="553" t="s">
        <v>594</v>
      </c>
      <c r="B23" s="557">
        <v>12341000</v>
      </c>
      <c r="C23" s="558"/>
      <c r="D23" s="559">
        <f>+B23+C23</f>
        <v>12341000</v>
      </c>
    </row>
    <row r="24" spans="1:4">
      <c r="A24" s="553" t="s">
        <v>595</v>
      </c>
      <c r="B24" s="557">
        <v>13446000</v>
      </c>
      <c r="C24" s="558"/>
      <c r="D24" s="559">
        <f t="shared" ref="D24:D25" si="2">+B24+C24</f>
        <v>13446000</v>
      </c>
    </row>
    <row r="25" spans="1:4">
      <c r="A25" s="553" t="s">
        <v>596</v>
      </c>
      <c r="B25" s="557">
        <v>2990000</v>
      </c>
      <c r="C25" s="558"/>
      <c r="D25" s="559">
        <f t="shared" si="2"/>
        <v>2990000</v>
      </c>
    </row>
    <row r="26" spans="1:4">
      <c r="A26" s="553"/>
      <c r="B26" s="557"/>
      <c r="C26" s="558"/>
      <c r="D26" s="559"/>
    </row>
    <row r="27" spans="1:4" ht="15.75" thickBot="1">
      <c r="A27" s="564" t="s">
        <v>179</v>
      </c>
      <c r="B27" s="565">
        <f>SUM(B23:B26)</f>
        <v>28777000</v>
      </c>
      <c r="C27" s="565">
        <f>SUM(C23:C26)</f>
        <v>0</v>
      </c>
      <c r="D27" s="643">
        <f>SUM(D23:D26)</f>
        <v>28777000</v>
      </c>
    </row>
    <row r="28" spans="1:4">
      <c r="A28" s="570"/>
      <c r="B28" s="570"/>
      <c r="C28" s="571"/>
      <c r="D28" s="571"/>
    </row>
    <row r="29" spans="1:4" ht="15.75" thickBot="1">
      <c r="A29" s="568"/>
      <c r="B29" s="568"/>
      <c r="C29" s="568"/>
      <c r="D29" s="569"/>
    </row>
    <row r="30" spans="1:4">
      <c r="A30" s="982" t="s">
        <v>583</v>
      </c>
      <c r="B30" s="983"/>
      <c r="C30" s="983"/>
      <c r="D30" s="984"/>
    </row>
    <row r="31" spans="1:4">
      <c r="A31" s="572"/>
      <c r="B31" s="573"/>
      <c r="C31" s="573"/>
      <c r="D31" s="574"/>
    </row>
    <row r="32" spans="1:4" s="600" customFormat="1" ht="27.75" customHeight="1">
      <c r="A32" s="597" t="s">
        <v>285</v>
      </c>
      <c r="B32" s="598" t="s">
        <v>579</v>
      </c>
      <c r="C32" s="644" t="s">
        <v>691</v>
      </c>
      <c r="D32" s="599" t="s">
        <v>552</v>
      </c>
    </row>
    <row r="33" spans="1:4">
      <c r="A33" s="575" t="s">
        <v>560</v>
      </c>
      <c r="B33" s="576">
        <v>3500000</v>
      </c>
      <c r="C33" s="577"/>
      <c r="D33" s="645">
        <f>+B33+C33</f>
        <v>3500000</v>
      </c>
    </row>
    <row r="34" spans="1:4">
      <c r="A34" s="553" t="s">
        <v>561</v>
      </c>
      <c r="B34" s="576">
        <v>42500</v>
      </c>
      <c r="C34" s="577"/>
      <c r="D34" s="645">
        <f t="shared" ref="D34:D35" si="3">+B34+C34</f>
        <v>42500</v>
      </c>
    </row>
    <row r="35" spans="1:4">
      <c r="A35" s="553" t="s">
        <v>585</v>
      </c>
      <c r="B35" s="576">
        <v>19500000</v>
      </c>
      <c r="C35" s="577"/>
      <c r="D35" s="645">
        <f t="shared" si="3"/>
        <v>19500000</v>
      </c>
    </row>
    <row r="36" spans="1:4">
      <c r="A36" s="553"/>
      <c r="B36" s="576"/>
      <c r="C36" s="577"/>
      <c r="D36" s="645"/>
    </row>
    <row r="37" spans="1:4" ht="15.75" thickBot="1">
      <c r="A37" s="564" t="s">
        <v>179</v>
      </c>
      <c r="B37" s="578">
        <f>SUM(B33:B36)</f>
        <v>23042500</v>
      </c>
      <c r="C37" s="578">
        <f t="shared" ref="C37:D37" si="4">SUM(C33:C36)</f>
        <v>0</v>
      </c>
      <c r="D37" s="646">
        <f t="shared" si="4"/>
        <v>23042500</v>
      </c>
    </row>
    <row r="38" spans="1:4" ht="15.75" thickBot="1">
      <c r="A38" s="568"/>
      <c r="B38" s="568"/>
      <c r="C38" s="568"/>
      <c r="D38" s="568"/>
    </row>
    <row r="39" spans="1:4">
      <c r="A39" s="982" t="s">
        <v>584</v>
      </c>
      <c r="B39" s="983"/>
      <c r="C39" s="983"/>
      <c r="D39" s="984"/>
    </row>
    <row r="40" spans="1:4">
      <c r="A40" s="572"/>
      <c r="B40" s="573"/>
      <c r="C40" s="573"/>
      <c r="D40" s="574"/>
    </row>
    <row r="41" spans="1:4" s="600" customFormat="1" ht="27.75" customHeight="1">
      <c r="A41" s="597" t="s">
        <v>285</v>
      </c>
      <c r="B41" s="598" t="s">
        <v>579</v>
      </c>
      <c r="C41" s="644" t="s">
        <v>691</v>
      </c>
      <c r="D41" s="599" t="s">
        <v>552</v>
      </c>
    </row>
    <row r="42" spans="1:4">
      <c r="A42" s="575" t="s">
        <v>586</v>
      </c>
      <c r="B42" s="576">
        <v>14311000</v>
      </c>
      <c r="C42" s="577">
        <v>6924000</v>
      </c>
      <c r="D42" s="645">
        <f>+B42+C42</f>
        <v>21235000</v>
      </c>
    </row>
    <row r="43" spans="1:4">
      <c r="A43" s="553" t="s">
        <v>754</v>
      </c>
      <c r="B43" s="576"/>
      <c r="C43" s="577">
        <v>14530000</v>
      </c>
      <c r="D43" s="645">
        <f t="shared" ref="D43:D45" si="5">+B43+C43</f>
        <v>14530000</v>
      </c>
    </row>
    <row r="44" spans="1:4">
      <c r="A44" s="553"/>
      <c r="B44" s="576"/>
      <c r="C44" s="577"/>
      <c r="D44" s="645">
        <f t="shared" si="5"/>
        <v>0</v>
      </c>
    </row>
    <row r="45" spans="1:4">
      <c r="A45" s="553"/>
      <c r="B45" s="576"/>
      <c r="C45" s="577"/>
      <c r="D45" s="645">
        <f t="shared" si="5"/>
        <v>0</v>
      </c>
    </row>
    <row r="46" spans="1:4" ht="15.75" thickBot="1">
      <c r="A46" s="564" t="s">
        <v>179</v>
      </c>
      <c r="B46" s="578">
        <f>SUM(B42:B45)</f>
        <v>14311000</v>
      </c>
      <c r="C46" s="578">
        <f t="shared" ref="C46:D46" si="6">SUM(C42:C45)</f>
        <v>21454000</v>
      </c>
      <c r="D46" s="646">
        <f t="shared" si="6"/>
        <v>35765000</v>
      </c>
    </row>
    <row r="47" spans="1:4">
      <c r="A47" s="568"/>
      <c r="B47" s="568"/>
      <c r="C47" s="568"/>
      <c r="D47" s="568"/>
    </row>
    <row r="48" spans="1:4">
      <c r="A48" s="568"/>
      <c r="B48" s="568"/>
      <c r="C48" s="568"/>
      <c r="D48" s="568"/>
    </row>
  </sheetData>
  <mergeCells count="4">
    <mergeCell ref="A2:D2"/>
    <mergeCell ref="A20:D20"/>
    <mergeCell ref="A30:D30"/>
    <mergeCell ref="A39:D3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&amp;C&amp;"Times New Roman,Félkövér"&amp;12Martonvásár Város Önkormányzat véglegesen átvett pénzeszközeinek részletezése&amp;R&amp;"Times New Roman,Normál"&amp;10
&amp;"Times New Roman,Félkövér" &amp;"Times New Roman,Normál" 3/a.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7"/>
  <sheetViews>
    <sheetView view="pageLayout" topLeftCell="A7" workbookViewId="0">
      <selection activeCell="B6" sqref="B6"/>
    </sheetView>
  </sheetViews>
  <sheetFormatPr defaultRowHeight="12.75"/>
  <cols>
    <col min="1" max="1" width="39.85546875" style="579" customWidth="1"/>
    <col min="2" max="2" width="13.140625" style="579" customWidth="1"/>
    <col min="3" max="3" width="14.7109375" style="579" customWidth="1"/>
    <col min="4" max="4" width="13.140625" style="579" customWidth="1"/>
    <col min="5" max="16384" width="9.140625" style="579"/>
  </cols>
  <sheetData>
    <row r="1" spans="1:4" ht="21.75" customHeight="1">
      <c r="A1" s="985"/>
      <c r="B1" s="985"/>
      <c r="C1" s="985"/>
      <c r="D1" s="985"/>
    </row>
    <row r="2" spans="1:4" ht="13.5" customHeight="1" thickBot="1">
      <c r="A2" s="635"/>
      <c r="B2" s="635"/>
      <c r="C2" s="635"/>
      <c r="D2" s="635"/>
    </row>
    <row r="3" spans="1:4" s="601" customFormat="1" ht="25.5">
      <c r="A3" s="602" t="s">
        <v>285</v>
      </c>
      <c r="B3" s="647" t="s">
        <v>579</v>
      </c>
      <c r="C3" s="648" t="s">
        <v>691</v>
      </c>
      <c r="D3" s="649" t="s">
        <v>552</v>
      </c>
    </row>
    <row r="4" spans="1:4">
      <c r="A4" s="580" t="s">
        <v>587</v>
      </c>
      <c r="B4" s="581">
        <v>989000</v>
      </c>
      <c r="C4" s="582"/>
      <c r="D4" s="652">
        <f>+B4+C4</f>
        <v>989000</v>
      </c>
    </row>
    <row r="5" spans="1:4">
      <c r="A5" s="580" t="s">
        <v>588</v>
      </c>
      <c r="B5" s="581">
        <v>16400000</v>
      </c>
      <c r="C5" s="582"/>
      <c r="D5" s="652">
        <f t="shared" ref="D5:D24" si="0">+B5+C5</f>
        <v>16400000</v>
      </c>
    </row>
    <row r="6" spans="1:4">
      <c r="A6" s="580" t="s">
        <v>683</v>
      </c>
      <c r="B6" s="581">
        <v>6230000</v>
      </c>
      <c r="C6" s="582"/>
      <c r="D6" s="652">
        <f t="shared" si="0"/>
        <v>6230000</v>
      </c>
    </row>
    <row r="7" spans="1:4" ht="15" customHeight="1">
      <c r="A7" s="580" t="s">
        <v>562</v>
      </c>
      <c r="B7" s="581">
        <v>6802000</v>
      </c>
      <c r="C7" s="582"/>
      <c r="D7" s="652">
        <f t="shared" si="0"/>
        <v>6802000</v>
      </c>
    </row>
    <row r="8" spans="1:4">
      <c r="A8" s="580" t="s">
        <v>563</v>
      </c>
      <c r="B8" s="581">
        <v>3000000</v>
      </c>
      <c r="C8" s="582"/>
      <c r="D8" s="652">
        <f t="shared" si="0"/>
        <v>3000000</v>
      </c>
    </row>
    <row r="9" spans="1:4">
      <c r="A9" s="580" t="s">
        <v>589</v>
      </c>
      <c r="B9" s="581">
        <v>1200000</v>
      </c>
      <c r="C9" s="582"/>
      <c r="D9" s="652">
        <f t="shared" si="0"/>
        <v>1200000</v>
      </c>
    </row>
    <row r="10" spans="1:4">
      <c r="A10" s="580" t="s">
        <v>663</v>
      </c>
      <c r="B10" s="581">
        <v>810000</v>
      </c>
      <c r="C10" s="582"/>
      <c r="D10" s="652">
        <f t="shared" si="0"/>
        <v>810000</v>
      </c>
    </row>
    <row r="11" spans="1:4">
      <c r="A11" s="580" t="s">
        <v>597</v>
      </c>
      <c r="B11" s="581">
        <v>6532000</v>
      </c>
      <c r="C11" s="582"/>
      <c r="D11" s="652">
        <f t="shared" si="0"/>
        <v>6532000</v>
      </c>
    </row>
    <row r="12" spans="1:4">
      <c r="A12" s="580" t="s">
        <v>590</v>
      </c>
      <c r="B12" s="581">
        <v>88000</v>
      </c>
      <c r="C12" s="582"/>
      <c r="D12" s="652">
        <f t="shared" si="0"/>
        <v>88000</v>
      </c>
    </row>
    <row r="13" spans="1:4">
      <c r="A13" s="580" t="s">
        <v>591</v>
      </c>
      <c r="B13" s="581">
        <v>1156000</v>
      </c>
      <c r="C13" s="583"/>
      <c r="D13" s="652">
        <f t="shared" si="0"/>
        <v>1156000</v>
      </c>
    </row>
    <row r="14" spans="1:4">
      <c r="A14" s="580" t="s">
        <v>592</v>
      </c>
      <c r="B14" s="581">
        <v>1209000</v>
      </c>
      <c r="C14" s="583"/>
      <c r="D14" s="652">
        <f t="shared" si="0"/>
        <v>1209000</v>
      </c>
    </row>
    <row r="15" spans="1:4">
      <c r="A15" s="580" t="s">
        <v>664</v>
      </c>
      <c r="B15" s="581">
        <v>360000</v>
      </c>
      <c r="C15" s="583"/>
      <c r="D15" s="652">
        <f t="shared" si="0"/>
        <v>360000</v>
      </c>
    </row>
    <row r="16" spans="1:4">
      <c r="A16" s="580" t="s">
        <v>771</v>
      </c>
      <c r="B16" s="581"/>
      <c r="C16" s="583">
        <v>3150000</v>
      </c>
      <c r="D16" s="652">
        <f t="shared" si="0"/>
        <v>3150000</v>
      </c>
    </row>
    <row r="17" spans="1:4">
      <c r="A17" s="580" t="s">
        <v>772</v>
      </c>
      <c r="B17" s="581"/>
      <c r="C17" s="583">
        <v>8000</v>
      </c>
      <c r="D17" s="652">
        <f t="shared" si="0"/>
        <v>8000</v>
      </c>
    </row>
    <row r="18" spans="1:4">
      <c r="A18" s="580" t="s">
        <v>597</v>
      </c>
      <c r="B18" s="581">
        <v>759000</v>
      </c>
      <c r="C18" s="583">
        <v>853000</v>
      </c>
      <c r="D18" s="652">
        <f t="shared" si="0"/>
        <v>1612000</v>
      </c>
    </row>
    <row r="19" spans="1:4">
      <c r="A19" s="580" t="s">
        <v>665</v>
      </c>
      <c r="B19" s="581">
        <v>486000</v>
      </c>
      <c r="C19" s="583"/>
      <c r="D19" s="652">
        <f t="shared" si="0"/>
        <v>486000</v>
      </c>
    </row>
    <row r="20" spans="1:4">
      <c r="A20" s="653"/>
      <c r="B20" s="654"/>
      <c r="C20" s="583"/>
      <c r="D20" s="652">
        <f t="shared" si="0"/>
        <v>0</v>
      </c>
    </row>
    <row r="21" spans="1:4">
      <c r="A21" s="580"/>
      <c r="B21" s="581"/>
      <c r="C21" s="583"/>
      <c r="D21" s="652">
        <f t="shared" si="0"/>
        <v>0</v>
      </c>
    </row>
    <row r="22" spans="1:4">
      <c r="A22" s="580" t="s">
        <v>593</v>
      </c>
      <c r="B22" s="581">
        <v>250000</v>
      </c>
      <c r="C22" s="583"/>
      <c r="D22" s="652">
        <f t="shared" si="0"/>
        <v>250000</v>
      </c>
    </row>
    <row r="23" spans="1:4">
      <c r="A23" s="580" t="s">
        <v>773</v>
      </c>
      <c r="B23" s="581"/>
      <c r="C23" s="583">
        <v>138000</v>
      </c>
      <c r="D23" s="652">
        <f t="shared" si="0"/>
        <v>138000</v>
      </c>
    </row>
    <row r="24" spans="1:4">
      <c r="A24" s="580" t="s">
        <v>774</v>
      </c>
      <c r="B24" s="581"/>
      <c r="C24" s="583">
        <v>54000</v>
      </c>
      <c r="D24" s="652">
        <f t="shared" si="0"/>
        <v>54000</v>
      </c>
    </row>
    <row r="25" spans="1:4">
      <c r="A25" s="580"/>
      <c r="B25" s="584"/>
      <c r="C25" s="583"/>
      <c r="D25" s="650"/>
    </row>
    <row r="26" spans="1:4" ht="13.5" thickBot="1">
      <c r="A26" s="585" t="s">
        <v>564</v>
      </c>
      <c r="B26" s="586">
        <f>SUM(B4:B25)</f>
        <v>46271000</v>
      </c>
      <c r="C26" s="587">
        <f>SUM(C4:C24)</f>
        <v>4203000</v>
      </c>
      <c r="D26" s="651">
        <f>SUM(D4:D24)</f>
        <v>50474000</v>
      </c>
    </row>
    <row r="28" spans="1:4" ht="13.5" thickBot="1"/>
    <row r="29" spans="1:4">
      <c r="A29" s="655"/>
      <c r="B29" s="656"/>
      <c r="C29" s="657"/>
      <c r="D29" s="658"/>
    </row>
    <row r="30" spans="1:4">
      <c r="A30" s="588"/>
      <c r="B30" s="589"/>
      <c r="C30" s="590"/>
      <c r="D30" s="659"/>
    </row>
    <row r="31" spans="1:4" ht="13.5" thickBot="1">
      <c r="A31" s="585" t="s">
        <v>565</v>
      </c>
      <c r="B31" s="591"/>
      <c r="C31" s="592"/>
      <c r="D31" s="651">
        <f>SUM(D29:D30)</f>
        <v>0</v>
      </c>
    </row>
    <row r="37" spans="1:1">
      <c r="A37" s="579" t="s">
        <v>566</v>
      </c>
    </row>
  </sheetData>
  <mergeCells count="1">
    <mergeCell ref="A1:D1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intézményi működési bevételeinek részletezése&amp;R&amp;"Times New Roman,Normál"&amp;10
3/b.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2"/>
  <sheetViews>
    <sheetView view="pageLayout" workbookViewId="0">
      <selection activeCell="C6" sqref="C6"/>
    </sheetView>
  </sheetViews>
  <sheetFormatPr defaultRowHeight="12.75"/>
  <cols>
    <col min="1" max="1" width="39.28515625" style="579" customWidth="1"/>
    <col min="2" max="2" width="15.140625" style="579" customWidth="1"/>
    <col min="3" max="3" width="16.7109375" style="579" customWidth="1"/>
    <col min="4" max="4" width="15.7109375" style="579" customWidth="1"/>
    <col min="5" max="16384" width="9.140625" style="579"/>
  </cols>
  <sheetData>
    <row r="1" spans="1:4" ht="15.75">
      <c r="A1" s="986"/>
      <c r="B1" s="986"/>
      <c r="C1" s="986"/>
      <c r="D1" s="986"/>
    </row>
    <row r="2" spans="1:4" ht="13.5" thickBot="1"/>
    <row r="3" spans="1:4" s="601" customFormat="1" ht="25.5">
      <c r="A3" s="602" t="s">
        <v>285</v>
      </c>
      <c r="B3" s="647" t="s">
        <v>579</v>
      </c>
      <c r="C3" s="648" t="s">
        <v>691</v>
      </c>
      <c r="D3" s="649" t="s">
        <v>552</v>
      </c>
    </row>
    <row r="4" spans="1:4">
      <c r="A4" s="580" t="s">
        <v>567</v>
      </c>
      <c r="B4" s="581">
        <v>15000000</v>
      </c>
      <c r="C4" s="583"/>
      <c r="D4" s="650">
        <f>+B4+C4</f>
        <v>15000000</v>
      </c>
    </row>
    <row r="5" spans="1:4">
      <c r="A5" s="580" t="s">
        <v>568</v>
      </c>
      <c r="B5" s="581">
        <v>57000000</v>
      </c>
      <c r="C5" s="583">
        <v>10000000</v>
      </c>
      <c r="D5" s="650">
        <f t="shared" ref="D5:D8" si="0">+B5+C5</f>
        <v>67000000</v>
      </c>
    </row>
    <row r="6" spans="1:4">
      <c r="A6" s="580" t="s">
        <v>569</v>
      </c>
      <c r="B6" s="581">
        <v>40000000</v>
      </c>
      <c r="C6" s="583"/>
      <c r="D6" s="650">
        <f t="shared" si="0"/>
        <v>40000000</v>
      </c>
    </row>
    <row r="7" spans="1:4">
      <c r="A7" s="580" t="s">
        <v>570</v>
      </c>
      <c r="B7" s="581"/>
      <c r="C7" s="583"/>
      <c r="D7" s="650">
        <f t="shared" si="0"/>
        <v>0</v>
      </c>
    </row>
    <row r="8" spans="1:4">
      <c r="A8" s="580" t="s">
        <v>571</v>
      </c>
      <c r="B8" s="581">
        <v>95000000</v>
      </c>
      <c r="C8" s="583"/>
      <c r="D8" s="650">
        <f t="shared" si="0"/>
        <v>95000000</v>
      </c>
    </row>
    <row r="9" spans="1:4">
      <c r="A9" s="593" t="s">
        <v>572</v>
      </c>
      <c r="B9" s="594">
        <f>SUM(B4:B8)</f>
        <v>207000000</v>
      </c>
      <c r="C9" s="594">
        <f t="shared" ref="C9:D9" si="1">SUM(C4:C8)</f>
        <v>10000000</v>
      </c>
      <c r="D9" s="697">
        <f t="shared" si="1"/>
        <v>217000000</v>
      </c>
    </row>
    <row r="10" spans="1:4">
      <c r="A10" s="580"/>
      <c r="B10" s="581"/>
      <c r="C10" s="583"/>
      <c r="D10" s="650"/>
    </row>
    <row r="11" spans="1:4">
      <c r="A11" s="580" t="s">
        <v>573</v>
      </c>
      <c r="B11" s="581">
        <v>16600000</v>
      </c>
      <c r="C11" s="583"/>
      <c r="D11" s="650">
        <f>+B11+C11</f>
        <v>16600000</v>
      </c>
    </row>
    <row r="12" spans="1:4">
      <c r="A12" s="593" t="s">
        <v>574</v>
      </c>
      <c r="B12" s="594">
        <f>+B11</f>
        <v>16600000</v>
      </c>
      <c r="C12" s="594">
        <f t="shared" ref="C12:D12" si="2">+C11</f>
        <v>0</v>
      </c>
      <c r="D12" s="697">
        <f t="shared" si="2"/>
        <v>16600000</v>
      </c>
    </row>
    <row r="13" spans="1:4">
      <c r="A13" s="580"/>
      <c r="B13" s="581"/>
      <c r="C13" s="583"/>
      <c r="D13" s="650"/>
    </row>
    <row r="14" spans="1:4">
      <c r="A14" s="580" t="s">
        <v>598</v>
      </c>
      <c r="B14" s="581">
        <v>1700000</v>
      </c>
      <c r="C14" s="583"/>
      <c r="D14" s="650">
        <f>+B14+C14</f>
        <v>1700000</v>
      </c>
    </row>
    <row r="15" spans="1:4" ht="13.5" customHeight="1">
      <c r="A15" s="580" t="s">
        <v>575</v>
      </c>
      <c r="B15" s="581">
        <v>2800000</v>
      </c>
      <c r="C15" s="583"/>
      <c r="D15" s="650">
        <f t="shared" ref="D15:D16" si="3">+B15+C15</f>
        <v>2800000</v>
      </c>
    </row>
    <row r="16" spans="1:4" ht="13.5" customHeight="1">
      <c r="A16" s="580" t="s">
        <v>576</v>
      </c>
      <c r="B16" s="581"/>
      <c r="C16" s="583"/>
      <c r="D16" s="650">
        <f t="shared" si="3"/>
        <v>0</v>
      </c>
    </row>
    <row r="17" spans="1:4">
      <c r="A17" s="593" t="s">
        <v>577</v>
      </c>
      <c r="B17" s="594">
        <f>SUM(B14:B16)</f>
        <v>4500000</v>
      </c>
      <c r="C17" s="594">
        <f t="shared" ref="C17:D17" si="4">SUM(C14:C16)</f>
        <v>0</v>
      </c>
      <c r="D17" s="697">
        <f t="shared" si="4"/>
        <v>4500000</v>
      </c>
    </row>
    <row r="18" spans="1:4">
      <c r="A18" s="580"/>
      <c r="B18" s="581"/>
      <c r="C18" s="583"/>
      <c r="D18" s="650"/>
    </row>
    <row r="19" spans="1:4" ht="13.5" thickBot="1">
      <c r="A19" s="585" t="s">
        <v>578</v>
      </c>
      <c r="B19" s="586">
        <f>+B17+B12+B9</f>
        <v>228100000</v>
      </c>
      <c r="C19" s="586">
        <f t="shared" ref="C19:D19" si="5">+C17+C12+C9</f>
        <v>10000000</v>
      </c>
      <c r="D19" s="698">
        <f t="shared" si="5"/>
        <v>238100000</v>
      </c>
    </row>
    <row r="20" spans="1:4">
      <c r="D20" s="595"/>
    </row>
    <row r="21" spans="1:4">
      <c r="D21" s="595"/>
    </row>
    <row r="22" spans="1:4">
      <c r="D22" s="595"/>
    </row>
  </sheetData>
  <mergeCells count="1">
    <mergeCell ref="A1:D1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 xml:space="preserve">&amp;C&amp;"Times New Roman,Félkövér"&amp;12Martonvásár Város Önkormányzat közhatalmi bevételeinek részletezése&amp;R&amp;"Times New Roman,Normál"&amp;10
3/c . melléklet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8"/>
  <sheetViews>
    <sheetView zoomScale="80" zoomScaleNormal="80" zoomScalePageLayoutView="70" workbookViewId="0">
      <selection activeCell="K7" sqref="K7"/>
    </sheetView>
  </sheetViews>
  <sheetFormatPr defaultRowHeight="12.75"/>
  <cols>
    <col min="1" max="1" width="33.5703125" style="516" customWidth="1"/>
    <col min="2" max="2" width="12.7109375" style="519" customWidth="1"/>
    <col min="3" max="3" width="11.28515625" style="519" customWidth="1"/>
    <col min="4" max="4" width="12.7109375" style="519" customWidth="1"/>
    <col min="5" max="5" width="12.7109375" style="516" customWidth="1"/>
    <col min="6" max="6" width="10.140625" style="516" customWidth="1"/>
    <col min="7" max="7" width="12.7109375" style="516" customWidth="1"/>
    <col min="8" max="8" width="14.28515625" style="517" customWidth="1"/>
    <col min="9" max="16384" width="9.140625" style="516"/>
  </cols>
  <sheetData>
    <row r="1" spans="1:8" ht="42.75" customHeight="1" thickBot="1">
      <c r="A1" s="987" t="s">
        <v>682</v>
      </c>
      <c r="B1" s="987"/>
      <c r="C1" s="987"/>
      <c r="D1" s="987"/>
      <c r="E1" s="987"/>
      <c r="F1" s="987"/>
      <c r="G1" s="987"/>
      <c r="H1" s="987"/>
    </row>
    <row r="2" spans="1:8" ht="53.25" customHeight="1">
      <c r="A2" s="990" t="s">
        <v>599</v>
      </c>
      <c r="B2" s="992" t="s">
        <v>600</v>
      </c>
      <c r="C2" s="993"/>
      <c r="D2" s="994"/>
      <c r="E2" s="995" t="s">
        <v>601</v>
      </c>
      <c r="F2" s="993"/>
      <c r="G2" s="996"/>
      <c r="H2" s="988" t="s">
        <v>694</v>
      </c>
    </row>
    <row r="3" spans="1:8" s="517" customFormat="1" ht="39.75" customHeight="1" thickBot="1">
      <c r="A3" s="991"/>
      <c r="B3" s="740" t="s">
        <v>284</v>
      </c>
      <c r="C3" s="741" t="s">
        <v>691</v>
      </c>
      <c r="D3" s="742" t="s">
        <v>1012</v>
      </c>
      <c r="E3" s="743" t="s">
        <v>284</v>
      </c>
      <c r="F3" s="741" t="s">
        <v>691</v>
      </c>
      <c r="G3" s="744" t="s">
        <v>1012</v>
      </c>
      <c r="H3" s="989"/>
    </row>
    <row r="4" spans="1:8" ht="16.5" customHeight="1">
      <c r="A4" s="732" t="s">
        <v>602</v>
      </c>
      <c r="B4" s="733">
        <v>100439400</v>
      </c>
      <c r="C4" s="734"/>
      <c r="D4" s="735">
        <f>+B4+C4</f>
        <v>100439400</v>
      </c>
      <c r="E4" s="736">
        <v>0</v>
      </c>
      <c r="F4" s="737"/>
      <c r="G4" s="738">
        <f>+E4+F4</f>
        <v>0</v>
      </c>
      <c r="H4" s="739">
        <f>+D4+G4</f>
        <v>100439400</v>
      </c>
    </row>
    <row r="5" spans="1:8" ht="16.5" customHeight="1">
      <c r="A5" s="713" t="s">
        <v>603</v>
      </c>
      <c r="B5" s="709">
        <v>26279371</v>
      </c>
      <c r="C5" s="522"/>
      <c r="D5" s="523">
        <f t="shared" ref="D5:D14" si="0">+B5+C5</f>
        <v>26279371</v>
      </c>
      <c r="E5" s="726">
        <v>0</v>
      </c>
      <c r="F5" s="702"/>
      <c r="G5" s="727">
        <f t="shared" ref="G5:G13" si="1">+E5+F5</f>
        <v>0</v>
      </c>
      <c r="H5" s="723">
        <f t="shared" ref="H5:H43" si="2">+D5+G5</f>
        <v>26279371</v>
      </c>
    </row>
    <row r="6" spans="1:8" s="533" customFormat="1" ht="16.5" customHeight="1">
      <c r="A6" s="714" t="s">
        <v>646</v>
      </c>
      <c r="B6" s="710">
        <v>7859309</v>
      </c>
      <c r="C6" s="704"/>
      <c r="D6" s="523">
        <f t="shared" si="0"/>
        <v>7859309</v>
      </c>
      <c r="E6" s="728">
        <v>0</v>
      </c>
      <c r="F6" s="705"/>
      <c r="G6" s="727">
        <f t="shared" si="1"/>
        <v>0</v>
      </c>
      <c r="H6" s="723">
        <f t="shared" si="2"/>
        <v>7859309</v>
      </c>
    </row>
    <row r="7" spans="1:8" s="533" customFormat="1" ht="16.5" customHeight="1">
      <c r="A7" s="714" t="s">
        <v>648</v>
      </c>
      <c r="B7" s="710">
        <v>10624000</v>
      </c>
      <c r="C7" s="704"/>
      <c r="D7" s="523">
        <f t="shared" si="0"/>
        <v>10624000</v>
      </c>
      <c r="E7" s="728">
        <v>0</v>
      </c>
      <c r="F7" s="705"/>
      <c r="G7" s="727">
        <f t="shared" si="1"/>
        <v>0</v>
      </c>
      <c r="H7" s="723">
        <f t="shared" si="2"/>
        <v>10624000</v>
      </c>
    </row>
    <row r="8" spans="1:8" s="533" customFormat="1" ht="16.5" customHeight="1">
      <c r="A8" s="714" t="s">
        <v>649</v>
      </c>
      <c r="B8" s="710">
        <v>1539942</v>
      </c>
      <c r="C8" s="704"/>
      <c r="D8" s="523">
        <f t="shared" si="0"/>
        <v>1539942</v>
      </c>
      <c r="E8" s="728">
        <v>0</v>
      </c>
      <c r="F8" s="705"/>
      <c r="G8" s="727">
        <f t="shared" si="1"/>
        <v>0</v>
      </c>
      <c r="H8" s="723">
        <f t="shared" si="2"/>
        <v>1539942</v>
      </c>
    </row>
    <row r="9" spans="1:8" s="533" customFormat="1" ht="16.5" customHeight="1">
      <c r="A9" s="714" t="s">
        <v>647</v>
      </c>
      <c r="B9" s="710">
        <v>6256120</v>
      </c>
      <c r="C9" s="704"/>
      <c r="D9" s="523">
        <f t="shared" si="0"/>
        <v>6256120</v>
      </c>
      <c r="E9" s="728">
        <v>0</v>
      </c>
      <c r="F9" s="705"/>
      <c r="G9" s="727">
        <f t="shared" si="1"/>
        <v>0</v>
      </c>
      <c r="H9" s="723">
        <f t="shared" si="2"/>
        <v>6256120</v>
      </c>
    </row>
    <row r="10" spans="1:8" ht="26.25" customHeight="1">
      <c r="A10" s="715" t="s">
        <v>604</v>
      </c>
      <c r="B10" s="709">
        <v>-20113170</v>
      </c>
      <c r="C10" s="522"/>
      <c r="D10" s="523">
        <f t="shared" si="0"/>
        <v>-20113170</v>
      </c>
      <c r="E10" s="726">
        <v>0</v>
      </c>
      <c r="F10" s="702"/>
      <c r="G10" s="727">
        <f t="shared" si="1"/>
        <v>0</v>
      </c>
      <c r="H10" s="723">
        <f t="shared" si="2"/>
        <v>-20113170</v>
      </c>
    </row>
    <row r="11" spans="1:8" ht="16.5" customHeight="1">
      <c r="A11" s="713" t="s">
        <v>605</v>
      </c>
      <c r="B11" s="709">
        <v>15303600</v>
      </c>
      <c r="C11" s="522"/>
      <c r="D11" s="523">
        <f t="shared" si="0"/>
        <v>15303600</v>
      </c>
      <c r="E11" s="726">
        <v>0</v>
      </c>
      <c r="F11" s="702"/>
      <c r="G11" s="727">
        <f t="shared" si="1"/>
        <v>0</v>
      </c>
      <c r="H11" s="723">
        <f t="shared" si="2"/>
        <v>15303600</v>
      </c>
    </row>
    <row r="12" spans="1:8" s="517" customFormat="1" ht="16.5" customHeight="1">
      <c r="A12" s="715" t="s">
        <v>625</v>
      </c>
      <c r="B12" s="709">
        <v>12400</v>
      </c>
      <c r="C12" s="522"/>
      <c r="D12" s="523">
        <f t="shared" si="0"/>
        <v>12400</v>
      </c>
      <c r="E12" s="726">
        <v>0</v>
      </c>
      <c r="F12" s="702"/>
      <c r="G12" s="727">
        <f t="shared" si="1"/>
        <v>0</v>
      </c>
      <c r="H12" s="723">
        <f t="shared" si="2"/>
        <v>12400</v>
      </c>
    </row>
    <row r="13" spans="1:8" s="517" customFormat="1" ht="16.5" customHeight="1">
      <c r="A13" s="713" t="s">
        <v>627</v>
      </c>
      <c r="B13" s="709">
        <v>841500</v>
      </c>
      <c r="C13" s="522"/>
      <c r="D13" s="523">
        <f t="shared" si="0"/>
        <v>841500</v>
      </c>
      <c r="E13" s="726">
        <v>0</v>
      </c>
      <c r="F13" s="702"/>
      <c r="G13" s="727">
        <f t="shared" si="1"/>
        <v>0</v>
      </c>
      <c r="H13" s="723">
        <f t="shared" si="2"/>
        <v>841500</v>
      </c>
    </row>
    <row r="14" spans="1:8" s="517" customFormat="1" ht="16.5" customHeight="1" thickBot="1">
      <c r="A14" s="745" t="s">
        <v>761</v>
      </c>
      <c r="B14" s="746"/>
      <c r="C14" s="747">
        <v>478000</v>
      </c>
      <c r="D14" s="748">
        <f t="shared" si="0"/>
        <v>478000</v>
      </c>
      <c r="E14" s="749"/>
      <c r="F14" s="750"/>
      <c r="G14" s="751"/>
      <c r="H14" s="752"/>
    </row>
    <row r="15" spans="1:8" s="517" customFormat="1" ht="31.5" customHeight="1" thickBot="1">
      <c r="A15" s="754" t="s">
        <v>607</v>
      </c>
      <c r="B15" s="755">
        <f>+B4+B5+B10+B11+B12+B13+B14</f>
        <v>122763101</v>
      </c>
      <c r="C15" s="526">
        <f t="shared" ref="C15:D15" si="3">+C4+C5+C10+C11+C12+C13+C14</f>
        <v>478000</v>
      </c>
      <c r="D15" s="527">
        <f t="shared" si="3"/>
        <v>123241101</v>
      </c>
      <c r="E15" s="756">
        <f t="shared" ref="E15:H15" si="4">+E4+E5+E10+E11+E12+E13</f>
        <v>0</v>
      </c>
      <c r="F15" s="526">
        <f t="shared" si="4"/>
        <v>0</v>
      </c>
      <c r="G15" s="757">
        <f t="shared" si="4"/>
        <v>0</v>
      </c>
      <c r="H15" s="758">
        <f t="shared" si="4"/>
        <v>122763101</v>
      </c>
    </row>
    <row r="16" spans="1:8" ht="16.5" customHeight="1">
      <c r="A16" s="753" t="s">
        <v>608</v>
      </c>
      <c r="B16" s="733">
        <v>60896000</v>
      </c>
      <c r="C16" s="734"/>
      <c r="D16" s="735">
        <f>+B16+C16</f>
        <v>60896000</v>
      </c>
      <c r="E16" s="736">
        <v>73075200</v>
      </c>
      <c r="F16" s="737"/>
      <c r="G16" s="738">
        <f>+E16+F16</f>
        <v>73075200</v>
      </c>
      <c r="H16" s="739">
        <f>+D16+G16</f>
        <v>133971200</v>
      </c>
    </row>
    <row r="17" spans="1:8" ht="16.5" customHeight="1">
      <c r="A17" s="717" t="s">
        <v>609</v>
      </c>
      <c r="B17" s="709">
        <v>28925600</v>
      </c>
      <c r="C17" s="522"/>
      <c r="D17" s="523">
        <f t="shared" ref="D17:D28" si="5">+B17+C17</f>
        <v>28925600</v>
      </c>
      <c r="E17" s="726">
        <v>35153600</v>
      </c>
      <c r="F17" s="702"/>
      <c r="G17" s="727">
        <f>+E17+F17</f>
        <v>35153600</v>
      </c>
      <c r="H17" s="723">
        <f t="shared" si="2"/>
        <v>64079200</v>
      </c>
    </row>
    <row r="18" spans="1:8" ht="16.5" customHeight="1">
      <c r="A18" s="714" t="s">
        <v>610</v>
      </c>
      <c r="B18" s="709">
        <f>+B16+B17</f>
        <v>89821600</v>
      </c>
      <c r="C18" s="522">
        <f t="shared" ref="C18:H18" si="6">+C16+C17</f>
        <v>0</v>
      </c>
      <c r="D18" s="523">
        <f t="shared" si="6"/>
        <v>89821600</v>
      </c>
      <c r="E18" s="726">
        <f t="shared" si="6"/>
        <v>108228800</v>
      </c>
      <c r="F18" s="522">
        <f t="shared" si="6"/>
        <v>0</v>
      </c>
      <c r="G18" s="707">
        <f t="shared" si="6"/>
        <v>108228800</v>
      </c>
      <c r="H18" s="724">
        <f t="shared" si="6"/>
        <v>198050400</v>
      </c>
    </row>
    <row r="19" spans="1:8" ht="16.5" customHeight="1">
      <c r="A19" s="714" t="s">
        <v>611</v>
      </c>
      <c r="B19" s="709">
        <v>731500</v>
      </c>
      <c r="C19" s="522"/>
      <c r="D19" s="523">
        <f t="shared" si="5"/>
        <v>731500</v>
      </c>
      <c r="E19" s="726">
        <v>889000</v>
      </c>
      <c r="F19" s="522"/>
      <c r="G19" s="707">
        <f>+E19+F19</f>
        <v>889000</v>
      </c>
      <c r="H19" s="723">
        <f t="shared" si="2"/>
        <v>1620500</v>
      </c>
    </row>
    <row r="20" spans="1:8" ht="33.75" customHeight="1">
      <c r="A20" s="718" t="s">
        <v>633</v>
      </c>
      <c r="B20" s="709">
        <v>1056000</v>
      </c>
      <c r="C20" s="522"/>
      <c r="D20" s="523">
        <f t="shared" si="5"/>
        <v>1056000</v>
      </c>
      <c r="E20" s="726">
        <v>1760000</v>
      </c>
      <c r="F20" s="522"/>
      <c r="G20" s="707">
        <f t="shared" ref="G20:G22" si="7">+E20+F20</f>
        <v>1760000</v>
      </c>
      <c r="H20" s="723">
        <f t="shared" si="2"/>
        <v>2816000</v>
      </c>
    </row>
    <row r="21" spans="1:8" ht="16.5" customHeight="1">
      <c r="A21" s="714" t="s">
        <v>608</v>
      </c>
      <c r="B21" s="709">
        <v>16800000</v>
      </c>
      <c r="C21" s="522"/>
      <c r="D21" s="523">
        <f t="shared" si="5"/>
        <v>16800000</v>
      </c>
      <c r="E21" s="726">
        <v>18000000</v>
      </c>
      <c r="F21" s="702"/>
      <c r="G21" s="707">
        <f t="shared" si="7"/>
        <v>18000000</v>
      </c>
      <c r="H21" s="723">
        <f t="shared" si="2"/>
        <v>34800000</v>
      </c>
    </row>
    <row r="22" spans="1:8" ht="16.5" customHeight="1">
      <c r="A22" s="717" t="s">
        <v>609</v>
      </c>
      <c r="B22" s="709">
        <v>8400000</v>
      </c>
      <c r="C22" s="522"/>
      <c r="D22" s="523">
        <f t="shared" si="5"/>
        <v>8400000</v>
      </c>
      <c r="E22" s="726">
        <v>9000000</v>
      </c>
      <c r="F22" s="702"/>
      <c r="G22" s="707">
        <f t="shared" si="7"/>
        <v>9000000</v>
      </c>
      <c r="H22" s="723">
        <f t="shared" si="2"/>
        <v>17400000</v>
      </c>
    </row>
    <row r="23" spans="1:8" ht="29.25" customHeight="1">
      <c r="A23" s="719" t="s">
        <v>612</v>
      </c>
      <c r="B23" s="709">
        <f>+B22+B21</f>
        <v>25200000</v>
      </c>
      <c r="C23" s="522">
        <f t="shared" ref="C23:H23" si="8">+C22+C21</f>
        <v>0</v>
      </c>
      <c r="D23" s="523">
        <f t="shared" si="8"/>
        <v>25200000</v>
      </c>
      <c r="E23" s="726">
        <f t="shared" si="8"/>
        <v>27000000</v>
      </c>
      <c r="F23" s="522">
        <f t="shared" si="8"/>
        <v>0</v>
      </c>
      <c r="G23" s="707">
        <f t="shared" si="8"/>
        <v>27000000</v>
      </c>
      <c r="H23" s="724">
        <f t="shared" si="8"/>
        <v>52200000</v>
      </c>
    </row>
    <row r="24" spans="1:8" ht="16.5" customHeight="1">
      <c r="A24" s="714" t="s">
        <v>608</v>
      </c>
      <c r="B24" s="709">
        <v>11526666.666666666</v>
      </c>
      <c r="C24" s="522"/>
      <c r="D24" s="523">
        <f t="shared" si="5"/>
        <v>11526666.666666666</v>
      </c>
      <c r="E24" s="726">
        <v>13626666.666666664</v>
      </c>
      <c r="F24" s="702"/>
      <c r="G24" s="727">
        <f>+E24+F24</f>
        <v>13626666.666666664</v>
      </c>
      <c r="H24" s="723">
        <f t="shared" si="2"/>
        <v>25153333.333333328</v>
      </c>
    </row>
    <row r="25" spans="1:8" ht="16.5" customHeight="1">
      <c r="A25" s="717" t="s">
        <v>609</v>
      </c>
      <c r="B25" s="709">
        <v>5483333.333333333</v>
      </c>
      <c r="C25" s="522"/>
      <c r="D25" s="523">
        <f t="shared" si="5"/>
        <v>5483333.333333333</v>
      </c>
      <c r="E25" s="726">
        <v>6533333.333333333</v>
      </c>
      <c r="F25" s="702"/>
      <c r="G25" s="727">
        <f>+E25+F25</f>
        <v>6533333.333333333</v>
      </c>
      <c r="H25" s="723">
        <f t="shared" si="2"/>
        <v>12016666.666666666</v>
      </c>
    </row>
    <row r="26" spans="1:8" ht="16.5" customHeight="1">
      <c r="A26" s="714" t="s">
        <v>613</v>
      </c>
      <c r="B26" s="709">
        <f>+B24+B25</f>
        <v>17010000</v>
      </c>
      <c r="C26" s="522">
        <f t="shared" ref="C26:H26" si="9">+C24+C25</f>
        <v>0</v>
      </c>
      <c r="D26" s="523">
        <f t="shared" si="9"/>
        <v>17010000</v>
      </c>
      <c r="E26" s="726">
        <f t="shared" si="9"/>
        <v>20159999.999999996</v>
      </c>
      <c r="F26" s="522">
        <f t="shared" si="9"/>
        <v>0</v>
      </c>
      <c r="G26" s="707">
        <f t="shared" si="9"/>
        <v>20159999.999999996</v>
      </c>
      <c r="H26" s="724">
        <f t="shared" si="9"/>
        <v>37169999.999999993</v>
      </c>
    </row>
    <row r="27" spans="1:8" ht="16.5" customHeight="1">
      <c r="A27" s="714" t="s">
        <v>614</v>
      </c>
      <c r="B27" s="709">
        <v>27928287.640449438</v>
      </c>
      <c r="C27" s="522"/>
      <c r="D27" s="523">
        <f t="shared" si="5"/>
        <v>27928287.640449438</v>
      </c>
      <c r="E27" s="726">
        <v>2018912.359550562</v>
      </c>
      <c r="F27" s="522"/>
      <c r="G27" s="707">
        <f>+E27+F27</f>
        <v>2018912.359550562</v>
      </c>
      <c r="H27" s="723">
        <f t="shared" si="2"/>
        <v>29947200</v>
      </c>
    </row>
    <row r="28" spans="1:8" ht="16.5" customHeight="1">
      <c r="A28" s="714" t="s">
        <v>615</v>
      </c>
      <c r="B28" s="709">
        <v>24459842</v>
      </c>
      <c r="C28" s="522"/>
      <c r="D28" s="523">
        <f t="shared" si="5"/>
        <v>24459842</v>
      </c>
      <c r="E28" s="726">
        <v>2439894</v>
      </c>
      <c r="F28" s="522"/>
      <c r="G28" s="707">
        <f>+E28+F28</f>
        <v>2439894</v>
      </c>
      <c r="H28" s="723">
        <f t="shared" si="2"/>
        <v>26899736</v>
      </c>
    </row>
    <row r="29" spans="1:8" ht="16.5" customHeight="1" thickBot="1">
      <c r="A29" s="759" t="s">
        <v>616</v>
      </c>
      <c r="B29" s="746">
        <f>+B28+B27</f>
        <v>52388129.640449435</v>
      </c>
      <c r="C29" s="747">
        <f t="shared" ref="C29:H29" si="10">+C28+C27</f>
        <v>0</v>
      </c>
      <c r="D29" s="748">
        <f t="shared" si="10"/>
        <v>52388129.640449435</v>
      </c>
      <c r="E29" s="749">
        <f t="shared" si="10"/>
        <v>4458806.3595505618</v>
      </c>
      <c r="F29" s="747">
        <f t="shared" si="10"/>
        <v>0</v>
      </c>
      <c r="G29" s="760">
        <f t="shared" si="10"/>
        <v>4458806.3595505618</v>
      </c>
      <c r="H29" s="761">
        <f t="shared" si="10"/>
        <v>56846936</v>
      </c>
    </row>
    <row r="30" spans="1:8" ht="16.5" customHeight="1" thickBot="1">
      <c r="A30" s="754" t="s">
        <v>617</v>
      </c>
      <c r="B30" s="755">
        <f>+B29+B26+B23+B20+B19+B18</f>
        <v>186207229.64044943</v>
      </c>
      <c r="C30" s="526">
        <f t="shared" ref="C30:H30" si="11">+C29+C26+C23+C20+C19+C18</f>
        <v>0</v>
      </c>
      <c r="D30" s="527">
        <f t="shared" si="11"/>
        <v>186207229.64044943</v>
      </c>
      <c r="E30" s="756">
        <f t="shared" si="11"/>
        <v>162496606.35955057</v>
      </c>
      <c r="F30" s="526">
        <f t="shared" si="11"/>
        <v>0</v>
      </c>
      <c r="G30" s="757">
        <f t="shared" si="11"/>
        <v>162496606.35955057</v>
      </c>
      <c r="H30" s="758">
        <f t="shared" si="11"/>
        <v>348703836</v>
      </c>
    </row>
    <row r="31" spans="1:8" ht="16.5" customHeight="1">
      <c r="A31" s="762" t="s">
        <v>618</v>
      </c>
      <c r="B31" s="733"/>
      <c r="C31" s="734"/>
      <c r="D31" s="735"/>
      <c r="E31" s="736">
        <v>24795530</v>
      </c>
      <c r="F31" s="737">
        <v>2095000</v>
      </c>
      <c r="G31" s="738">
        <f>+E31+F31</f>
        <v>26890530</v>
      </c>
      <c r="H31" s="739">
        <f t="shared" si="2"/>
        <v>26890530</v>
      </c>
    </row>
    <row r="32" spans="1:8" ht="16.5" customHeight="1">
      <c r="A32" s="713" t="s">
        <v>619</v>
      </c>
      <c r="B32" s="709"/>
      <c r="C32" s="522"/>
      <c r="D32" s="523"/>
      <c r="E32" s="726">
        <v>22431500</v>
      </c>
      <c r="F32" s="702">
        <v>0</v>
      </c>
      <c r="G32" s="727">
        <f t="shared" ref="G32:G35" si="12">+E32+F32</f>
        <v>22431500</v>
      </c>
      <c r="H32" s="723">
        <f t="shared" si="2"/>
        <v>22431500</v>
      </c>
    </row>
    <row r="33" spans="1:8" ht="16.5" customHeight="1">
      <c r="A33" s="713" t="s">
        <v>620</v>
      </c>
      <c r="B33" s="709"/>
      <c r="C33" s="522"/>
      <c r="D33" s="523"/>
      <c r="E33" s="726">
        <v>2500000</v>
      </c>
      <c r="F33" s="702">
        <v>0</v>
      </c>
      <c r="G33" s="727">
        <f t="shared" si="12"/>
        <v>2500000</v>
      </c>
      <c r="H33" s="723">
        <f t="shared" si="2"/>
        <v>2500000</v>
      </c>
    </row>
    <row r="34" spans="1:8" ht="16.5" customHeight="1">
      <c r="A34" s="713" t="s">
        <v>621</v>
      </c>
      <c r="B34" s="709"/>
      <c r="C34" s="522"/>
      <c r="D34" s="523"/>
      <c r="E34" s="726">
        <v>1635000</v>
      </c>
      <c r="F34" s="702">
        <v>0</v>
      </c>
      <c r="G34" s="727">
        <f t="shared" si="12"/>
        <v>1635000</v>
      </c>
      <c r="H34" s="723">
        <f t="shared" si="2"/>
        <v>1635000</v>
      </c>
    </row>
    <row r="35" spans="1:8" ht="16.5" customHeight="1" thickBot="1">
      <c r="A35" s="745" t="s">
        <v>622</v>
      </c>
      <c r="B35" s="746"/>
      <c r="C35" s="747"/>
      <c r="D35" s="748"/>
      <c r="E35" s="749">
        <v>1394640</v>
      </c>
      <c r="F35" s="750">
        <v>0</v>
      </c>
      <c r="G35" s="751">
        <f t="shared" si="12"/>
        <v>1394640</v>
      </c>
      <c r="H35" s="752">
        <f t="shared" si="2"/>
        <v>1394640</v>
      </c>
    </row>
    <row r="36" spans="1:8" s="517" customFormat="1" ht="16.5" customHeight="1" thickBot="1">
      <c r="A36" s="770" t="s">
        <v>623</v>
      </c>
      <c r="B36" s="755">
        <v>0</v>
      </c>
      <c r="C36" s="526">
        <v>0</v>
      </c>
      <c r="D36" s="527">
        <v>0</v>
      </c>
      <c r="E36" s="756">
        <f>SUM(E31:E35)</f>
        <v>52756670</v>
      </c>
      <c r="F36" s="526">
        <f t="shared" ref="F36:G36" si="13">SUM(F31:F35)</f>
        <v>2095000</v>
      </c>
      <c r="G36" s="757">
        <f t="shared" si="13"/>
        <v>54851670</v>
      </c>
      <c r="H36" s="771">
        <f t="shared" si="2"/>
        <v>54851670</v>
      </c>
    </row>
    <row r="37" spans="1:8" s="517" customFormat="1" ht="29.25" customHeight="1">
      <c r="A37" s="763" t="s">
        <v>606</v>
      </c>
      <c r="B37" s="764">
        <v>17961380</v>
      </c>
      <c r="C37" s="765"/>
      <c r="D37" s="766">
        <f>+B37+C37</f>
        <v>17961380</v>
      </c>
      <c r="E37" s="767"/>
      <c r="F37" s="768"/>
      <c r="G37" s="769"/>
      <c r="H37" s="739">
        <f t="shared" si="2"/>
        <v>17961380</v>
      </c>
    </row>
    <row r="38" spans="1:8" s="517" customFormat="1" ht="16.5" customHeight="1">
      <c r="A38" s="716" t="s">
        <v>624</v>
      </c>
      <c r="B38" s="711">
        <v>6461520</v>
      </c>
      <c r="C38" s="524">
        <v>454000</v>
      </c>
      <c r="D38" s="525">
        <f t="shared" ref="D38:D42" si="14">+B38+C38</f>
        <v>6915520</v>
      </c>
      <c r="E38" s="729"/>
      <c r="F38" s="703"/>
      <c r="G38" s="706"/>
      <c r="H38" s="723">
        <f t="shared" si="2"/>
        <v>6915520</v>
      </c>
    </row>
    <row r="39" spans="1:8" s="517" customFormat="1" ht="16.5" customHeight="1">
      <c r="A39" s="716" t="s">
        <v>626</v>
      </c>
      <c r="B39" s="711">
        <v>3920000</v>
      </c>
      <c r="C39" s="524"/>
      <c r="D39" s="525">
        <f t="shared" si="14"/>
        <v>3920000</v>
      </c>
      <c r="E39" s="729"/>
      <c r="F39" s="703"/>
      <c r="G39" s="706"/>
      <c r="H39" s="723">
        <f t="shared" si="2"/>
        <v>3920000</v>
      </c>
    </row>
    <row r="40" spans="1:8" s="517" customFormat="1" ht="16.5" customHeight="1">
      <c r="A40" s="720" t="s">
        <v>628</v>
      </c>
      <c r="B40" s="711"/>
      <c r="C40" s="524">
        <v>2060000</v>
      </c>
      <c r="D40" s="525">
        <f t="shared" si="14"/>
        <v>2060000</v>
      </c>
      <c r="E40" s="729"/>
      <c r="F40" s="703"/>
      <c r="G40" s="706"/>
      <c r="H40" s="723">
        <f t="shared" si="2"/>
        <v>2060000</v>
      </c>
    </row>
    <row r="41" spans="1:8" s="517" customFormat="1" ht="16.5" customHeight="1">
      <c r="A41" s="720" t="s">
        <v>760</v>
      </c>
      <c r="B41" s="711"/>
      <c r="C41" s="524">
        <f>2829000+150000</f>
        <v>2979000</v>
      </c>
      <c r="D41" s="525">
        <f t="shared" si="14"/>
        <v>2979000</v>
      </c>
      <c r="E41" s="729"/>
      <c r="F41" s="703"/>
      <c r="G41" s="706"/>
      <c r="H41" s="723">
        <f t="shared" si="2"/>
        <v>2979000</v>
      </c>
    </row>
    <row r="42" spans="1:8" s="517" customFormat="1" ht="16.5" customHeight="1">
      <c r="A42" s="720" t="s">
        <v>762</v>
      </c>
      <c r="B42" s="711"/>
      <c r="C42" s="524"/>
      <c r="D42" s="525">
        <f t="shared" si="14"/>
        <v>0</v>
      </c>
      <c r="E42" s="729"/>
      <c r="F42" s="703"/>
      <c r="G42" s="706"/>
      <c r="H42" s="723">
        <f t="shared" si="2"/>
        <v>0</v>
      </c>
    </row>
    <row r="43" spans="1:8" s="517" customFormat="1" ht="16.5" customHeight="1" thickBot="1">
      <c r="A43" s="721" t="s">
        <v>629</v>
      </c>
      <c r="B43" s="712">
        <f>+B39+B38+B37+B30+B15+B40+B41+B42</f>
        <v>337313230.6404494</v>
      </c>
      <c r="C43" s="708">
        <f t="shared" ref="C43:D43" si="15">+C39+C38+C37+C30+C15+C40+C41+C42</f>
        <v>5971000</v>
      </c>
      <c r="D43" s="722">
        <f t="shared" si="15"/>
        <v>343284230.6404494</v>
      </c>
      <c r="E43" s="730">
        <f>+E36+E30</f>
        <v>215253276.35955057</v>
      </c>
      <c r="F43" s="708">
        <f t="shared" ref="F43:G43" si="16">+F36+F30</f>
        <v>2095000</v>
      </c>
      <c r="G43" s="731">
        <f t="shared" si="16"/>
        <v>217348276.35955057</v>
      </c>
      <c r="H43" s="725">
        <f t="shared" si="2"/>
        <v>560632507</v>
      </c>
    </row>
    <row r="45" spans="1:8" hidden="1"/>
    <row r="46" spans="1:8" hidden="1"/>
    <row r="47" spans="1:8" hidden="1">
      <c r="B47" s="518"/>
      <c r="D47" s="518"/>
      <c r="E47" s="520"/>
      <c r="G47" s="520"/>
    </row>
    <row r="48" spans="1:8" ht="25.5" hidden="1" customHeight="1">
      <c r="B48" s="521" t="s">
        <v>634</v>
      </c>
      <c r="D48" s="521" t="s">
        <v>635</v>
      </c>
      <c r="E48" s="521" t="s">
        <v>636</v>
      </c>
      <c r="G48" s="639" t="s">
        <v>637</v>
      </c>
    </row>
    <row r="49" spans="1:8" hidden="1"/>
    <row r="50" spans="1:8" hidden="1"/>
    <row r="51" spans="1:8" hidden="1"/>
    <row r="52" spans="1:8" hidden="1"/>
    <row r="53" spans="1:8" hidden="1">
      <c r="G53" s="520"/>
    </row>
    <row r="54" spans="1:8" ht="12.75" hidden="1" customHeight="1">
      <c r="G54" s="639" t="s">
        <v>638</v>
      </c>
    </row>
    <row r="55" spans="1:8" hidden="1"/>
    <row r="56" spans="1:8" hidden="1"/>
    <row r="57" spans="1:8" hidden="1"/>
    <row r="58" spans="1:8" hidden="1"/>
    <row r="59" spans="1:8" hidden="1"/>
    <row r="60" spans="1:8" hidden="1"/>
    <row r="61" spans="1:8" hidden="1"/>
    <row r="62" spans="1:8" hidden="1">
      <c r="A62" s="516" t="s">
        <v>639</v>
      </c>
      <c r="B62" s="501">
        <v>4580000</v>
      </c>
    </row>
    <row r="63" spans="1:8" ht="38.25" hidden="1">
      <c r="B63" s="519" t="s">
        <v>640</v>
      </c>
      <c r="C63" s="519" t="s">
        <v>641</v>
      </c>
      <c r="D63" s="519" t="s">
        <v>642</v>
      </c>
      <c r="F63" s="516" t="s">
        <v>643</v>
      </c>
      <c r="G63" s="516" t="s">
        <v>644</v>
      </c>
      <c r="H63" s="517" t="s">
        <v>645</v>
      </c>
    </row>
    <row r="64" spans="1:8" hidden="1">
      <c r="B64" s="519">
        <v>5668</v>
      </c>
      <c r="C64" s="519">
        <v>5001</v>
      </c>
      <c r="D64" s="519">
        <v>10000</v>
      </c>
      <c r="E64" s="516" t="e">
        <f>+(B64-C64)/(D64-C64)*(#REF!-#REF!)</f>
        <v>#REF!</v>
      </c>
      <c r="F64" s="516">
        <v>0.93</v>
      </c>
      <c r="G64" s="516" t="e">
        <f>+F64+#REF!</f>
        <v>#REF!</v>
      </c>
      <c r="H64" s="517" t="e">
        <f>+G64+#REF!</f>
        <v>#REF!</v>
      </c>
    </row>
    <row r="65" hidden="1"/>
    <row r="66" hidden="1"/>
    <row r="67" hidden="1"/>
    <row r="68" hidden="1"/>
  </sheetData>
  <mergeCells count="5">
    <mergeCell ref="A1:H1"/>
    <mergeCell ref="H2:H3"/>
    <mergeCell ref="A2:A3"/>
    <mergeCell ref="B2:D2"/>
    <mergeCell ref="E2:G2"/>
  </mergeCells>
  <printOptions horizontalCentered="1"/>
  <pageMargins left="0.70866141732283472" right="0.70866141732283472" top="1.0236220472440944" bottom="0.74803149606299213" header="0.39370078740157483" footer="0.31496062992125984"/>
  <pageSetup paperSize="9" scale="56" orientation="portrait" r:id="rId1"/>
  <headerFooter>
    <oddHeader>&amp;R&amp;"Times New Roman,Normál"&amp;10
4. melléklet</oddHeader>
    <oddFooter>&amp;R&amp;P</oddFooter>
  </headerFooter>
  <colBreaks count="1" manualBreakCount="1">
    <brk id="10" min="1" max="37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AD31"/>
  <sheetViews>
    <sheetView view="pageLayout" zoomScaleNormal="85" workbookViewId="0">
      <selection activeCell="AA10" sqref="AA10:AC10"/>
    </sheetView>
  </sheetViews>
  <sheetFormatPr defaultRowHeight="15"/>
  <cols>
    <col min="1" max="1" width="6.28515625" style="493" customWidth="1"/>
    <col min="2" max="2" width="7.140625" style="210" customWidth="1"/>
    <col min="3" max="3" width="22" style="210" customWidth="1"/>
    <col min="4" max="4" width="9.5703125" style="68" customWidth="1"/>
    <col min="5" max="5" width="8.42578125" style="68" bestFit="1" customWidth="1"/>
    <col min="6" max="6" width="9.85546875" style="68" customWidth="1"/>
    <col min="7" max="7" width="8.5703125" style="68" customWidth="1"/>
    <col min="8" max="8" width="7.140625" style="68" customWidth="1"/>
    <col min="9" max="9" width="6.5703125" style="68" customWidth="1"/>
    <col min="10" max="10" width="8.42578125" style="68" customWidth="1"/>
    <col min="11" max="11" width="10" style="68" customWidth="1"/>
    <col min="12" max="12" width="6.7109375" style="68" customWidth="1"/>
    <col min="13" max="15" width="7.7109375" style="68" hidden="1" customWidth="1"/>
    <col min="16" max="16" width="10.28515625" style="68" bestFit="1" customWidth="1"/>
    <col min="17" max="17" width="10.140625" style="68" customWidth="1"/>
    <col min="18" max="18" width="7.7109375" style="68" customWidth="1"/>
    <col min="19" max="19" width="10.28515625" style="68" bestFit="1" customWidth="1"/>
    <col min="20" max="21" width="7.7109375" style="68" customWidth="1"/>
    <col min="22" max="22" width="11.28515625" style="68" bestFit="1" customWidth="1"/>
    <col min="23" max="24" width="7.7109375" style="68" customWidth="1"/>
    <col min="25" max="25" width="11.28515625" style="68" bestFit="1" customWidth="1"/>
    <col min="26" max="27" width="7.7109375" style="68" customWidth="1"/>
    <col min="28" max="29" width="9.140625" style="495"/>
    <col min="30" max="30" width="9.140625" style="1"/>
    <col min="31" max="16384" width="9.140625" style="19"/>
  </cols>
  <sheetData>
    <row r="1" spans="1:29" ht="15.75">
      <c r="A1" s="227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</row>
    <row r="2" spans="1:29" ht="15.75" thickBot="1">
      <c r="Y2" s="1013" t="s">
        <v>408</v>
      </c>
      <c r="Z2" s="1013"/>
      <c r="AA2" s="1013"/>
    </row>
    <row r="3" spans="1:29" s="34" customFormat="1" ht="12.75" customHeight="1" thickBot="1">
      <c r="A3" s="1014" t="s">
        <v>0</v>
      </c>
      <c r="B3" s="1016" t="s">
        <v>181</v>
      </c>
      <c r="C3" s="1017"/>
      <c r="D3" s="1020" t="s">
        <v>179</v>
      </c>
      <c r="E3" s="1021"/>
      <c r="F3" s="1022"/>
      <c r="G3" s="999" t="s">
        <v>266</v>
      </c>
      <c r="H3" s="1000"/>
      <c r="I3" s="1006"/>
      <c r="J3" s="999" t="s">
        <v>540</v>
      </c>
      <c r="K3" s="1000"/>
      <c r="L3" s="1001"/>
      <c r="M3" s="999" t="s">
        <v>541</v>
      </c>
      <c r="N3" s="1000"/>
      <c r="O3" s="1001"/>
      <c r="P3" s="999" t="s">
        <v>542</v>
      </c>
      <c r="Q3" s="1000"/>
      <c r="R3" s="1001"/>
      <c r="S3" s="999" t="s">
        <v>267</v>
      </c>
      <c r="T3" s="1000"/>
      <c r="U3" s="1001"/>
      <c r="V3" s="999" t="s">
        <v>543</v>
      </c>
      <c r="W3" s="1000"/>
      <c r="X3" s="1001"/>
      <c r="Y3" s="1023" t="s">
        <v>268</v>
      </c>
      <c r="Z3" s="1000"/>
      <c r="AA3" s="1001"/>
      <c r="AB3" s="485"/>
      <c r="AC3" s="485"/>
    </row>
    <row r="4" spans="1:29" s="18" customFormat="1" ht="26.25" thickBot="1">
      <c r="A4" s="1015"/>
      <c r="B4" s="1018"/>
      <c r="C4" s="1019"/>
      <c r="D4" s="827" t="s">
        <v>178</v>
      </c>
      <c r="E4" s="828" t="s">
        <v>691</v>
      </c>
      <c r="F4" s="827" t="s">
        <v>1012</v>
      </c>
      <c r="G4" s="513" t="s">
        <v>178</v>
      </c>
      <c r="H4" s="496" t="s">
        <v>691</v>
      </c>
      <c r="I4" s="814" t="s">
        <v>1012</v>
      </c>
      <c r="J4" s="513" t="s">
        <v>178</v>
      </c>
      <c r="K4" s="496" t="s">
        <v>691</v>
      </c>
      <c r="L4" s="816" t="s">
        <v>1012</v>
      </c>
      <c r="M4" s="513" t="s">
        <v>178</v>
      </c>
      <c r="N4" s="496" t="s">
        <v>691</v>
      </c>
      <c r="O4" s="496" t="s">
        <v>693</v>
      </c>
      <c r="P4" s="513" t="s">
        <v>178</v>
      </c>
      <c r="Q4" s="496" t="s">
        <v>691</v>
      </c>
      <c r="R4" s="816" t="s">
        <v>1012</v>
      </c>
      <c r="S4" s="513" t="s">
        <v>178</v>
      </c>
      <c r="T4" s="496" t="s">
        <v>691</v>
      </c>
      <c r="U4" s="496" t="s">
        <v>1012</v>
      </c>
      <c r="V4" s="513" t="s">
        <v>178</v>
      </c>
      <c r="W4" s="496" t="s">
        <v>691</v>
      </c>
      <c r="X4" s="496" t="s">
        <v>1012</v>
      </c>
      <c r="Y4" s="513" t="s">
        <v>178</v>
      </c>
      <c r="Z4" s="496" t="s">
        <v>691</v>
      </c>
      <c r="AA4" s="496" t="s">
        <v>1012</v>
      </c>
      <c r="AB4" s="494"/>
      <c r="AC4" s="494"/>
    </row>
    <row r="5" spans="1:29" s="47" customFormat="1" ht="12.75">
      <c r="A5" s="603" t="s">
        <v>27</v>
      </c>
      <c r="B5" s="1007" t="s">
        <v>175</v>
      </c>
      <c r="C5" s="1008"/>
      <c r="D5" s="819">
        <f>+G5+J5+M5+P5+S5+V5+Y5</f>
        <v>30949</v>
      </c>
      <c r="E5" s="823">
        <f>+H5+K5+N5+Q5+T5+W5+Z5</f>
        <v>-969</v>
      </c>
      <c r="F5" s="819">
        <f>+I5+L5+O5+R5+U5+X5+AA5</f>
        <v>29980</v>
      </c>
      <c r="G5" s="610">
        <f>+'5.a. mell. Jogalkotás'!D5</f>
        <v>0</v>
      </c>
      <c r="H5" s="611">
        <f>+'5.a. mell. Jogalkotás'!E5</f>
        <v>0</v>
      </c>
      <c r="I5" s="614">
        <f>+'5.a. mell. Jogalkotás'!F5</f>
        <v>0</v>
      </c>
      <c r="J5" s="610"/>
      <c r="K5" s="611"/>
      <c r="L5" s="612"/>
      <c r="M5" s="610">
        <f>+'5.c. mell. VF Eu forrásból'!D5</f>
        <v>0</v>
      </c>
      <c r="N5" s="611">
        <f>+'5.c. mell. VF Eu forrásból'!E5</f>
        <v>0</v>
      </c>
      <c r="O5" s="612">
        <f>+'5.c. mell. VF Eu forrásból'!F5</f>
        <v>0</v>
      </c>
      <c r="P5" s="610">
        <f>+'5.d. mell. Védőnő, EÜ'!D5</f>
        <v>8687</v>
      </c>
      <c r="Q5" s="611">
        <f>+'5.d. mell. Védőnő, EÜ'!E5</f>
        <v>-974</v>
      </c>
      <c r="R5" s="612">
        <f>+'5.d. mell. Védőnő, EÜ'!F5</f>
        <v>7713</v>
      </c>
      <c r="S5" s="610"/>
      <c r="T5" s="611"/>
      <c r="U5" s="612"/>
      <c r="V5" s="610"/>
      <c r="W5" s="611"/>
      <c r="X5" s="612"/>
      <c r="Y5" s="613">
        <f>+'5.g. mell. Egyéb tev.'!D6</f>
        <v>22262</v>
      </c>
      <c r="Z5" s="613">
        <f>+'5.g. mell. Egyéb tev.'!E6</f>
        <v>5</v>
      </c>
      <c r="AA5" s="613">
        <f>+'5.g. mell. Egyéb tev.'!F6</f>
        <v>22267</v>
      </c>
      <c r="AB5" s="356"/>
      <c r="AC5" s="356"/>
    </row>
    <row r="6" spans="1:29" s="47" customFormat="1" ht="12.75" customHeight="1">
      <c r="A6" s="604" t="s">
        <v>34</v>
      </c>
      <c r="B6" s="1004" t="s">
        <v>174</v>
      </c>
      <c r="C6" s="1005"/>
      <c r="D6" s="819">
        <f t="shared" ref="D6:F7" si="0">+G6+J6+M6+P6+S6+V6+Y6</f>
        <v>16332</v>
      </c>
      <c r="E6" s="823">
        <f t="shared" si="0"/>
        <v>3873</v>
      </c>
      <c r="F6" s="819">
        <f t="shared" si="0"/>
        <v>20205</v>
      </c>
      <c r="G6" s="616">
        <f>+'5.a. mell. Jogalkotás'!D6</f>
        <v>16332</v>
      </c>
      <c r="H6" s="615">
        <f>+'5.a. mell. Jogalkotás'!E6</f>
        <v>2893</v>
      </c>
      <c r="I6" s="619">
        <f>+'5.a. mell. Jogalkotás'!F6</f>
        <v>19225</v>
      </c>
      <c r="J6" s="616"/>
      <c r="K6" s="615"/>
      <c r="L6" s="617"/>
      <c r="M6" s="616">
        <f>+'5.c. mell. VF Eu forrásból'!D6</f>
        <v>0</v>
      </c>
      <c r="N6" s="615">
        <f>+'5.c. mell. VF Eu forrásból'!E6</f>
        <v>0</v>
      </c>
      <c r="O6" s="617">
        <f>+'5.c. mell. VF Eu forrásból'!F6</f>
        <v>0</v>
      </c>
      <c r="P6" s="616">
        <f>+'5.d. mell. Védőnő, EÜ'!D6</f>
        <v>0</v>
      </c>
      <c r="Q6" s="615">
        <f>+'5.d. mell. Védőnő, EÜ'!E6</f>
        <v>980</v>
      </c>
      <c r="R6" s="617">
        <f>+'5.d. mell. Védőnő, EÜ'!F6</f>
        <v>980</v>
      </c>
      <c r="S6" s="616"/>
      <c r="T6" s="615"/>
      <c r="U6" s="617"/>
      <c r="V6" s="616"/>
      <c r="W6" s="615"/>
      <c r="X6" s="617"/>
      <c r="Y6" s="618">
        <f>+'5.g. mell. Egyéb tev.'!D7</f>
        <v>0</v>
      </c>
      <c r="Z6" s="618">
        <f>+'5.g. mell. Egyéb tev.'!E7</f>
        <v>0</v>
      </c>
      <c r="AA6" s="618">
        <f>+'5.g. mell. Egyéb tev.'!F7</f>
        <v>0</v>
      </c>
      <c r="AB6" s="356"/>
      <c r="AC6" s="356"/>
    </row>
    <row r="7" spans="1:29" s="47" customFormat="1" ht="12.75" customHeight="1">
      <c r="A7" s="605" t="s">
        <v>35</v>
      </c>
      <c r="B7" s="1002" t="s">
        <v>173</v>
      </c>
      <c r="C7" s="1003"/>
      <c r="D7" s="819">
        <f t="shared" si="0"/>
        <v>47281</v>
      </c>
      <c r="E7" s="823">
        <f t="shared" si="0"/>
        <v>2904</v>
      </c>
      <c r="F7" s="819">
        <f t="shared" si="0"/>
        <v>50185</v>
      </c>
      <c r="G7" s="616">
        <f>+G5+G6</f>
        <v>16332</v>
      </c>
      <c r="H7" s="615">
        <f t="shared" ref="H7:I7" si="1">+H5+H6</f>
        <v>2893</v>
      </c>
      <c r="I7" s="619">
        <f t="shared" si="1"/>
        <v>19225</v>
      </c>
      <c r="J7" s="616"/>
      <c r="K7" s="615"/>
      <c r="L7" s="617"/>
      <c r="M7" s="616">
        <f>+M5+M6</f>
        <v>0</v>
      </c>
      <c r="N7" s="615">
        <f t="shared" ref="N7:O7" si="2">+N5+N6</f>
        <v>0</v>
      </c>
      <c r="O7" s="617">
        <f t="shared" si="2"/>
        <v>0</v>
      </c>
      <c r="P7" s="616">
        <f>+P5+P6</f>
        <v>8687</v>
      </c>
      <c r="Q7" s="615">
        <f t="shared" ref="Q7:R7" si="3">+Q5+Q6</f>
        <v>6</v>
      </c>
      <c r="R7" s="617">
        <f t="shared" si="3"/>
        <v>8693</v>
      </c>
      <c r="S7" s="616"/>
      <c r="T7" s="615"/>
      <c r="U7" s="617"/>
      <c r="V7" s="616"/>
      <c r="W7" s="615"/>
      <c r="X7" s="617"/>
      <c r="Y7" s="618">
        <f>+'5.g. mell. Egyéb tev.'!D8</f>
        <v>22262</v>
      </c>
      <c r="Z7" s="618">
        <f>+'5.g. mell. Egyéb tev.'!E8</f>
        <v>5</v>
      </c>
      <c r="AA7" s="618">
        <f>+'5.g. mell. Egyéb tev.'!F8</f>
        <v>22267</v>
      </c>
      <c r="AB7" s="356"/>
      <c r="AC7" s="356"/>
    </row>
    <row r="8" spans="1:29">
      <c r="A8" s="193"/>
      <c r="B8" s="608"/>
      <c r="C8" s="497"/>
      <c r="D8" s="820"/>
      <c r="E8" s="620"/>
      <c r="F8" s="826"/>
      <c r="G8" s="621"/>
      <c r="H8" s="620"/>
      <c r="I8" s="620"/>
      <c r="J8" s="621"/>
      <c r="K8" s="620"/>
      <c r="L8" s="622"/>
      <c r="M8" s="621"/>
      <c r="N8" s="620"/>
      <c r="O8" s="622"/>
      <c r="P8" s="621"/>
      <c r="Q8" s="620"/>
      <c r="R8" s="622"/>
      <c r="S8" s="621"/>
      <c r="T8" s="620"/>
      <c r="U8" s="622"/>
      <c r="V8" s="621"/>
      <c r="W8" s="620"/>
      <c r="X8" s="622"/>
      <c r="Y8" s="620"/>
      <c r="Z8" s="620"/>
      <c r="AA8" s="622"/>
    </row>
    <row r="9" spans="1:29" s="47" customFormat="1" ht="12.75" customHeight="1">
      <c r="A9" s="605" t="s">
        <v>36</v>
      </c>
      <c r="B9" s="1002" t="s">
        <v>172</v>
      </c>
      <c r="C9" s="1003"/>
      <c r="D9" s="821">
        <f>+G9+J9+M9+P9+S9+V9+Y9</f>
        <v>9891</v>
      </c>
      <c r="E9" s="824">
        <f>+H9+K9+N9+Q9+T9+W9+Z9</f>
        <v>318</v>
      </c>
      <c r="F9" s="821">
        <f>+I9+L9+O9+R9+U9+X9+AA9</f>
        <v>10209</v>
      </c>
      <c r="G9" s="616">
        <f>+'5.a. mell. Jogalkotás'!D9</f>
        <v>4519</v>
      </c>
      <c r="H9" s="615">
        <f>+'5.a. mell. Jogalkotás'!E9</f>
        <v>316</v>
      </c>
      <c r="I9" s="619">
        <f>+'5.a. mell. Jogalkotás'!F9</f>
        <v>4835</v>
      </c>
      <c r="J9" s="616"/>
      <c r="K9" s="615"/>
      <c r="L9" s="617"/>
      <c r="M9" s="616">
        <f>+'5.c. mell. VF Eu forrásból'!D9</f>
        <v>0</v>
      </c>
      <c r="N9" s="615">
        <f>+'5.c. mell. VF Eu forrásból'!E9</f>
        <v>0</v>
      </c>
      <c r="O9" s="617">
        <f>+'5.c. mell. VF Eu forrásból'!F9</f>
        <v>0</v>
      </c>
      <c r="P9" s="616">
        <f>+'5.d. mell. Védőnő, EÜ'!D9</f>
        <v>2367</v>
      </c>
      <c r="Q9" s="615">
        <f>+'5.d. mell. Védőnő, EÜ'!E9</f>
        <v>2</v>
      </c>
      <c r="R9" s="617">
        <f>+'5.d. mell. Védőnő, EÜ'!F9</f>
        <v>2369</v>
      </c>
      <c r="S9" s="616"/>
      <c r="T9" s="615"/>
      <c r="U9" s="617"/>
      <c r="V9" s="616"/>
      <c r="W9" s="615"/>
      <c r="X9" s="617"/>
      <c r="Y9" s="618">
        <f>+'5.g. mell. Egyéb tev.'!D10</f>
        <v>3005</v>
      </c>
      <c r="Z9" s="618">
        <f>+'5.g. mell. Egyéb tev.'!E10</f>
        <v>0</v>
      </c>
      <c r="AA9" s="618">
        <f>+'5.g. mell. Egyéb tev.'!F10</f>
        <v>3005</v>
      </c>
      <c r="AB9" s="356"/>
      <c r="AC9" s="356"/>
    </row>
    <row r="10" spans="1:29">
      <c r="A10" s="193"/>
      <c r="B10" s="609"/>
      <c r="C10" s="498"/>
      <c r="D10" s="820"/>
      <c r="E10" s="620"/>
      <c r="F10" s="826"/>
      <c r="G10" s="621"/>
      <c r="H10" s="620"/>
      <c r="I10" s="620"/>
      <c r="J10" s="621"/>
      <c r="K10" s="620"/>
      <c r="L10" s="622"/>
      <c r="M10" s="621"/>
      <c r="N10" s="620"/>
      <c r="O10" s="622"/>
      <c r="P10" s="621"/>
      <c r="Q10" s="620"/>
      <c r="R10" s="622"/>
      <c r="S10" s="621"/>
      <c r="T10" s="620"/>
      <c r="U10" s="622"/>
      <c r="V10" s="621"/>
      <c r="W10" s="620"/>
      <c r="X10" s="622"/>
      <c r="Y10" s="620"/>
      <c r="Z10" s="620"/>
      <c r="AA10" s="622"/>
    </row>
    <row r="11" spans="1:29" s="47" customFormat="1" ht="12.75" customHeight="1">
      <c r="A11" s="604" t="s">
        <v>48</v>
      </c>
      <c r="B11" s="1004" t="s">
        <v>171</v>
      </c>
      <c r="C11" s="1005"/>
      <c r="D11" s="821">
        <f>+G11+J11+M11+P11+S11+V11+Y11</f>
        <v>90</v>
      </c>
      <c r="E11" s="824">
        <f t="shared" ref="E11:F16" si="4">+H11+K11+N11+Q11+T11+W11+Z11</f>
        <v>439</v>
      </c>
      <c r="F11" s="821">
        <f t="shared" si="4"/>
        <v>529</v>
      </c>
      <c r="G11" s="624">
        <f>+'5.a. mell. Jogalkotás'!D14</f>
        <v>0</v>
      </c>
      <c r="H11" s="623">
        <f>+'5.a. mell. Jogalkotás'!E14</f>
        <v>50</v>
      </c>
      <c r="I11" s="627">
        <f>+'5.a. mell. Jogalkotás'!F14</f>
        <v>50</v>
      </c>
      <c r="J11" s="624">
        <f>+'5.b. mell. VF saját forrásból'!D14</f>
        <v>0</v>
      </c>
      <c r="K11" s="626">
        <f>+'5.b. mell. VF saját forrásból'!E14</f>
        <v>89</v>
      </c>
      <c r="L11" s="817">
        <f>+'5.b. mell. VF saját forrásból'!F14</f>
        <v>89</v>
      </c>
      <c r="M11" s="624">
        <f>+'5.c. mell. VF Eu forrásból'!D14</f>
        <v>0</v>
      </c>
      <c r="N11" s="623">
        <f>+'5.c. mell. VF Eu forrásból'!E14</f>
        <v>0</v>
      </c>
      <c r="O11" s="625">
        <f>+'5.c. mell. VF Eu forrásból'!F14</f>
        <v>0</v>
      </c>
      <c r="P11" s="624">
        <f>+'5.d. mell. Védőnő, EÜ'!D14</f>
        <v>90</v>
      </c>
      <c r="Q11" s="626">
        <f>+'5.d. mell. Védőnő, EÜ'!E14</f>
        <v>0</v>
      </c>
      <c r="R11" s="625">
        <f>+'5.d. mell. Védőnő, EÜ'!F14</f>
        <v>90</v>
      </c>
      <c r="S11" s="624"/>
      <c r="T11" s="623"/>
      <c r="U11" s="625"/>
      <c r="V11" s="624"/>
      <c r="W11" s="623"/>
      <c r="X11" s="625"/>
      <c r="Y11" s="626">
        <f>+'5.g. mell. Egyéb tev.'!D15</f>
        <v>0</v>
      </c>
      <c r="Z11" s="623">
        <f>+'5.g. mell. Egyéb tev.'!E15</f>
        <v>300</v>
      </c>
      <c r="AA11" s="625">
        <f>+'5.g. mell. Egyéb tev.'!F15</f>
        <v>300</v>
      </c>
      <c r="AB11" s="356"/>
      <c r="AC11" s="356"/>
    </row>
    <row r="12" spans="1:29" s="47" customFormat="1" ht="12.75" customHeight="1">
      <c r="A12" s="604" t="s">
        <v>53</v>
      </c>
      <c r="B12" s="1004" t="s">
        <v>170</v>
      </c>
      <c r="C12" s="1005"/>
      <c r="D12" s="821">
        <f t="shared" ref="D12:D16" si="5">+G12+J12+M12+P12+S12+V12+Y12</f>
        <v>740</v>
      </c>
      <c r="E12" s="824">
        <f t="shared" si="4"/>
        <v>188</v>
      </c>
      <c r="F12" s="821">
        <f t="shared" si="4"/>
        <v>928</v>
      </c>
      <c r="G12" s="624">
        <f>+'5.a. mell. Jogalkotás'!D17</f>
        <v>500</v>
      </c>
      <c r="H12" s="623">
        <f>+'5.a. mell. Jogalkotás'!E17</f>
        <v>188</v>
      </c>
      <c r="I12" s="627">
        <f>+'5.a. mell. Jogalkotás'!F17</f>
        <v>688</v>
      </c>
      <c r="J12" s="624">
        <f>+'5.b. mell. VF saját forrásból'!D17</f>
        <v>0</v>
      </c>
      <c r="K12" s="626">
        <f>+'5.b. mell. VF saját forrásból'!E17</f>
        <v>0</v>
      </c>
      <c r="L12" s="817">
        <f>+'5.b. mell. VF saját forrásból'!F17</f>
        <v>0</v>
      </c>
      <c r="M12" s="624">
        <f>+'5.c. mell. VF Eu forrásból'!D17</f>
        <v>0</v>
      </c>
      <c r="N12" s="623">
        <f>+'5.c. mell. VF Eu forrásból'!E17</f>
        <v>0</v>
      </c>
      <c r="O12" s="625">
        <f>+'5.c. mell. VF Eu forrásból'!F17</f>
        <v>0</v>
      </c>
      <c r="P12" s="624">
        <f>+'5.d. mell. Védőnő, EÜ'!D17</f>
        <v>240</v>
      </c>
      <c r="Q12" s="626">
        <f>+'5.d. mell. Védőnő, EÜ'!E17</f>
        <v>0</v>
      </c>
      <c r="R12" s="625">
        <f>+'5.d. mell. Védőnő, EÜ'!F17</f>
        <v>240</v>
      </c>
      <c r="S12" s="624"/>
      <c r="T12" s="623"/>
      <c r="U12" s="625"/>
      <c r="V12" s="624"/>
      <c r="W12" s="623"/>
      <c r="X12" s="625"/>
      <c r="Y12" s="626">
        <f>+'5.g. mell. Egyéb tev.'!D18</f>
        <v>0</v>
      </c>
      <c r="Z12" s="623">
        <f>+'5.g. mell. Egyéb tev.'!E18</f>
        <v>0</v>
      </c>
      <c r="AA12" s="625">
        <f>+'5.g. mell. Egyéb tev.'!F18</f>
        <v>0</v>
      </c>
      <c r="AB12" s="356"/>
      <c r="AC12" s="356"/>
    </row>
    <row r="13" spans="1:29" s="47" customFormat="1" ht="12.75" customHeight="1">
      <c r="A13" s="604" t="s">
        <v>67</v>
      </c>
      <c r="B13" s="1004" t="s">
        <v>157</v>
      </c>
      <c r="C13" s="1005"/>
      <c r="D13" s="821">
        <f t="shared" si="5"/>
        <v>52885</v>
      </c>
      <c r="E13" s="824">
        <f t="shared" si="4"/>
        <v>1591</v>
      </c>
      <c r="F13" s="821">
        <f t="shared" si="4"/>
        <v>54476</v>
      </c>
      <c r="G13" s="624">
        <f>+'5.a. mell. Jogalkotás'!D25</f>
        <v>6025</v>
      </c>
      <c r="H13" s="623">
        <f>+'5.a. mell. Jogalkotás'!E25</f>
        <v>-539</v>
      </c>
      <c r="I13" s="627">
        <f>+'5.a. mell. Jogalkotás'!F25</f>
        <v>5486</v>
      </c>
      <c r="J13" s="624">
        <f>+'5.b. mell. VF saját forrásból'!D25</f>
        <v>0</v>
      </c>
      <c r="K13" s="626">
        <f>+'5.b. mell. VF saját forrásból'!E25</f>
        <v>0</v>
      </c>
      <c r="L13" s="817">
        <f>+'5.b. mell. VF saját forrásból'!F25</f>
        <v>0</v>
      </c>
      <c r="M13" s="624">
        <f>+'5.c. mell. VF Eu forrásból'!D25</f>
        <v>0</v>
      </c>
      <c r="N13" s="623">
        <f>+'5.c. mell. VF Eu forrásból'!E25</f>
        <v>0</v>
      </c>
      <c r="O13" s="625">
        <f>+'5.c. mell. VF Eu forrásból'!F25</f>
        <v>0</v>
      </c>
      <c r="P13" s="624">
        <f>+'5.d. mell. Védőnő, EÜ'!D25</f>
        <v>3060</v>
      </c>
      <c r="Q13" s="626">
        <f>+'5.d. mell. Védőnő, EÜ'!E25</f>
        <v>40</v>
      </c>
      <c r="R13" s="625">
        <f>+'5.d. mell. Védőnő, EÜ'!F25</f>
        <v>3100</v>
      </c>
      <c r="S13" s="624"/>
      <c r="T13" s="623"/>
      <c r="U13" s="625"/>
      <c r="V13" s="624"/>
      <c r="W13" s="623"/>
      <c r="X13" s="625"/>
      <c r="Y13" s="626">
        <f>+'5.g. mell. Egyéb tev.'!D26</f>
        <v>43800</v>
      </c>
      <c r="Z13" s="626">
        <f>+'5.g. mell. Egyéb tev.'!E26</f>
        <v>2090</v>
      </c>
      <c r="AA13" s="626">
        <f>+'5.g. mell. Egyéb tev.'!F26</f>
        <v>45890</v>
      </c>
      <c r="AB13" s="356"/>
      <c r="AC13" s="356"/>
    </row>
    <row r="14" spans="1:29" s="47" customFormat="1" ht="12.75" customHeight="1">
      <c r="A14" s="604" t="s">
        <v>72</v>
      </c>
      <c r="B14" s="1004" t="s">
        <v>156</v>
      </c>
      <c r="C14" s="1005"/>
      <c r="D14" s="821">
        <f t="shared" si="5"/>
        <v>500</v>
      </c>
      <c r="E14" s="824">
        <f t="shared" si="4"/>
        <v>0</v>
      </c>
      <c r="F14" s="821">
        <f t="shared" si="4"/>
        <v>500</v>
      </c>
      <c r="G14" s="624">
        <f>+'5.a. mell. Jogalkotás'!D28</f>
        <v>500</v>
      </c>
      <c r="H14" s="623">
        <f>+'5.a. mell. Jogalkotás'!E28</f>
        <v>0</v>
      </c>
      <c r="I14" s="627">
        <f>+'5.a. mell. Jogalkotás'!F28</f>
        <v>500</v>
      </c>
      <c r="J14" s="624">
        <f>+'5.b. mell. VF saját forrásból'!D28</f>
        <v>0</v>
      </c>
      <c r="K14" s="626">
        <f>+'5.b. mell. VF saját forrásból'!E28</f>
        <v>0</v>
      </c>
      <c r="L14" s="817">
        <f>+'5.b. mell. VF saját forrásból'!F28</f>
        <v>0</v>
      </c>
      <c r="M14" s="624">
        <f>+'5.c. mell. VF Eu forrásból'!D28</f>
        <v>0</v>
      </c>
      <c r="N14" s="623">
        <f>+'5.c. mell. VF Eu forrásból'!E28</f>
        <v>0</v>
      </c>
      <c r="O14" s="625">
        <f>+'5.c. mell. VF Eu forrásból'!F28</f>
        <v>0</v>
      </c>
      <c r="P14" s="624">
        <f>+'5.d. mell. Védőnő, EÜ'!D28</f>
        <v>0</v>
      </c>
      <c r="Q14" s="626">
        <f>+'5.d. mell. Védőnő, EÜ'!E28</f>
        <v>0</v>
      </c>
      <c r="R14" s="625">
        <f>+'5.d. mell. Védőnő, EÜ'!F28</f>
        <v>0</v>
      </c>
      <c r="S14" s="624"/>
      <c r="T14" s="623"/>
      <c r="U14" s="625"/>
      <c r="V14" s="624"/>
      <c r="W14" s="623"/>
      <c r="X14" s="625"/>
      <c r="Y14" s="626">
        <f>+'5.g. mell. Egyéb tev.'!D29</f>
        <v>0</v>
      </c>
      <c r="Z14" s="623">
        <f>+'5.g. mell. Egyéb tev.'!E29</f>
        <v>0</v>
      </c>
      <c r="AA14" s="625">
        <f>+'5.g. mell. Egyéb tev.'!F29</f>
        <v>0</v>
      </c>
      <c r="AB14" s="356"/>
      <c r="AC14" s="356"/>
    </row>
    <row r="15" spans="1:29" s="47" customFormat="1" ht="28.5" customHeight="1">
      <c r="A15" s="604" t="s">
        <v>81</v>
      </c>
      <c r="B15" s="1004" t="s">
        <v>153</v>
      </c>
      <c r="C15" s="1005"/>
      <c r="D15" s="821">
        <f t="shared" si="5"/>
        <v>60687</v>
      </c>
      <c r="E15" s="824">
        <f t="shared" si="4"/>
        <v>-40495</v>
      </c>
      <c r="F15" s="821">
        <f t="shared" si="4"/>
        <v>20192</v>
      </c>
      <c r="G15" s="624">
        <f>+'5.a. mell. Jogalkotás'!D34</f>
        <v>652</v>
      </c>
      <c r="H15" s="623">
        <f>+'5.a. mell. Jogalkotás'!E34</f>
        <v>215</v>
      </c>
      <c r="I15" s="627">
        <f>+'5.a. mell. Jogalkotás'!F34</f>
        <v>867</v>
      </c>
      <c r="J15" s="624">
        <f>+'5.b. mell. VF saját forrásból'!D34</f>
        <v>42520</v>
      </c>
      <c r="K15" s="626">
        <f>+'5.b. mell. VF saját forrásból'!E34</f>
        <v>-42496</v>
      </c>
      <c r="L15" s="817">
        <f>+'5.b. mell. VF saját forrásból'!F34</f>
        <v>24</v>
      </c>
      <c r="M15" s="624">
        <f>+'5.c. mell. VF Eu forrásból'!D34</f>
        <v>0</v>
      </c>
      <c r="N15" s="623">
        <f>+'5.c. mell. VF Eu forrásból'!E34</f>
        <v>0</v>
      </c>
      <c r="O15" s="625">
        <f>+'5.c. mell. VF Eu forrásból'!F34</f>
        <v>0</v>
      </c>
      <c r="P15" s="624">
        <f>+'5.d. mell. Védőnő, EÜ'!D34</f>
        <v>102</v>
      </c>
      <c r="Q15" s="626">
        <f>+'5.d. mell. Védőnő, EÜ'!E34</f>
        <v>0</v>
      </c>
      <c r="R15" s="625">
        <f>+'5.d. mell. Védőnő, EÜ'!F34</f>
        <v>102</v>
      </c>
      <c r="S15" s="624"/>
      <c r="T15" s="623"/>
      <c r="U15" s="625"/>
      <c r="V15" s="624"/>
      <c r="W15" s="623"/>
      <c r="X15" s="625"/>
      <c r="Y15" s="626">
        <f>+'5.g. mell. Egyéb tev.'!D35</f>
        <v>17413</v>
      </c>
      <c r="Z15" s="623">
        <f>+'5.g. mell. Egyéb tev.'!E35</f>
        <v>1786</v>
      </c>
      <c r="AA15" s="625">
        <f>+'5.g. mell. Egyéb tev.'!F35</f>
        <v>19199</v>
      </c>
      <c r="AB15" s="356"/>
      <c r="AC15" s="356"/>
    </row>
    <row r="16" spans="1:29" s="47" customFormat="1" ht="12.75" customHeight="1">
      <c r="A16" s="605" t="s">
        <v>82</v>
      </c>
      <c r="B16" s="1002" t="s">
        <v>152</v>
      </c>
      <c r="C16" s="1003"/>
      <c r="D16" s="821">
        <f t="shared" si="5"/>
        <v>116402</v>
      </c>
      <c r="E16" s="824">
        <f t="shared" si="4"/>
        <v>-38277</v>
      </c>
      <c r="F16" s="821">
        <f t="shared" si="4"/>
        <v>78125</v>
      </c>
      <c r="G16" s="616">
        <f>SUM(G11:G15)</f>
        <v>7677</v>
      </c>
      <c r="H16" s="615">
        <f t="shared" ref="H16:I16" si="6">SUM(H11:H15)</f>
        <v>-86</v>
      </c>
      <c r="I16" s="619">
        <f t="shared" si="6"/>
        <v>7591</v>
      </c>
      <c r="J16" s="616">
        <f>+'5.b. mell. VF saját forrásból'!D35</f>
        <v>42520</v>
      </c>
      <c r="K16" s="618">
        <f>+'5.b. mell. VF saját forrásból'!E35</f>
        <v>-42407</v>
      </c>
      <c r="L16" s="818">
        <f>+'5.b. mell. VF saját forrásból'!F35</f>
        <v>113</v>
      </c>
      <c r="M16" s="616">
        <f>SUM(M11:M15)</f>
        <v>0</v>
      </c>
      <c r="N16" s="615">
        <f t="shared" ref="N16:O16" si="7">SUM(N11:N15)</f>
        <v>0</v>
      </c>
      <c r="O16" s="617">
        <f t="shared" si="7"/>
        <v>0</v>
      </c>
      <c r="P16" s="616">
        <f>SUM(P11:P15)</f>
        <v>3492</v>
      </c>
      <c r="Q16" s="618">
        <f>SUM(Q11:Q15)</f>
        <v>40</v>
      </c>
      <c r="R16" s="617">
        <f t="shared" ref="R16" si="8">SUM(R11:R15)</f>
        <v>3532</v>
      </c>
      <c r="S16" s="616">
        <f>+'5.e. mell. Szociális ellátások'!C10</f>
        <v>1500</v>
      </c>
      <c r="T16" s="616">
        <f>+'5.e. mell. Szociális ellátások'!D10</f>
        <v>0</v>
      </c>
      <c r="U16" s="616">
        <f>+'5.e. mell. Szociális ellátások'!E10</f>
        <v>1500</v>
      </c>
      <c r="V16" s="616"/>
      <c r="W16" s="615"/>
      <c r="X16" s="617"/>
      <c r="Y16" s="618">
        <f>SUM(Y11:Y15)</f>
        <v>61213</v>
      </c>
      <c r="Z16" s="615">
        <f t="shared" ref="Z16:AA16" si="9">SUM(Z11:Z15)</f>
        <v>4176</v>
      </c>
      <c r="AA16" s="617">
        <f t="shared" si="9"/>
        <v>65389</v>
      </c>
      <c r="AB16" s="356"/>
      <c r="AC16" s="356"/>
    </row>
    <row r="17" spans="1:29">
      <c r="A17" s="193"/>
      <c r="B17" s="608"/>
      <c r="C17" s="497"/>
      <c r="D17" s="820"/>
      <c r="E17" s="620"/>
      <c r="F17" s="826"/>
      <c r="G17" s="621"/>
      <c r="H17" s="620"/>
      <c r="I17" s="620"/>
      <c r="J17" s="621"/>
      <c r="K17" s="620"/>
      <c r="L17" s="622"/>
      <c r="M17" s="621"/>
      <c r="N17" s="620"/>
      <c r="O17" s="622"/>
      <c r="P17" s="621"/>
      <c r="Q17" s="620"/>
      <c r="R17" s="622"/>
      <c r="S17" s="621"/>
      <c r="T17" s="620"/>
      <c r="U17" s="622"/>
      <c r="V17" s="621"/>
      <c r="W17" s="620"/>
      <c r="X17" s="622"/>
      <c r="Y17" s="620"/>
      <c r="Z17" s="620"/>
      <c r="AA17" s="622"/>
    </row>
    <row r="18" spans="1:29" s="47" customFormat="1" ht="12.75" customHeight="1">
      <c r="A18" s="605" t="s">
        <v>95</v>
      </c>
      <c r="B18" s="1009" t="s">
        <v>151</v>
      </c>
      <c r="C18" s="1010"/>
      <c r="D18" s="821">
        <f>+G18+J18+M18+P18+S18+V18+Y18</f>
        <v>21921</v>
      </c>
      <c r="E18" s="824">
        <f t="shared" ref="E18:F18" si="10">+H18+K18+N18+Q18+T18+W18+Z18</f>
        <v>0</v>
      </c>
      <c r="F18" s="821">
        <f t="shared" si="10"/>
        <v>21921</v>
      </c>
      <c r="G18" s="616"/>
      <c r="H18" s="615"/>
      <c r="I18" s="619"/>
      <c r="J18" s="616"/>
      <c r="K18" s="615"/>
      <c r="L18" s="617"/>
      <c r="M18" s="616"/>
      <c r="N18" s="615"/>
      <c r="O18" s="617"/>
      <c r="P18" s="616"/>
      <c r="Q18" s="615"/>
      <c r="R18" s="617"/>
      <c r="S18" s="616">
        <f>+'5.e. mell. Szociális ellátások'!F10</f>
        <v>21921</v>
      </c>
      <c r="T18" s="615">
        <f>+'5.e. mell. Szociális ellátások'!G10</f>
        <v>0</v>
      </c>
      <c r="U18" s="617">
        <f>+'5.e. mell. Szociális ellátások'!H10</f>
        <v>21921</v>
      </c>
      <c r="V18" s="616"/>
      <c r="W18" s="615"/>
      <c r="X18" s="617"/>
      <c r="Y18" s="618"/>
      <c r="Z18" s="615"/>
      <c r="AA18" s="617"/>
      <c r="AB18" s="356"/>
      <c r="AC18" s="356"/>
    </row>
    <row r="19" spans="1:29">
      <c r="A19" s="193"/>
      <c r="B19" s="1011"/>
      <c r="C19" s="1012"/>
      <c r="D19" s="820"/>
      <c r="E19" s="620"/>
      <c r="F19" s="826"/>
      <c r="G19" s="621"/>
      <c r="H19" s="620"/>
      <c r="I19" s="620"/>
      <c r="J19" s="621"/>
      <c r="K19" s="620"/>
      <c r="L19" s="622"/>
      <c r="M19" s="621"/>
      <c r="N19" s="620"/>
      <c r="O19" s="622"/>
      <c r="P19" s="621"/>
      <c r="Q19" s="620"/>
      <c r="R19" s="622"/>
      <c r="S19" s="621"/>
      <c r="T19" s="620"/>
      <c r="U19" s="622"/>
      <c r="V19" s="621"/>
      <c r="W19" s="620"/>
      <c r="X19" s="622"/>
      <c r="Y19" s="620"/>
      <c r="Z19" s="620"/>
      <c r="AA19" s="622"/>
    </row>
    <row r="20" spans="1:29" s="47" customFormat="1" ht="12.75" customHeight="1">
      <c r="A20" s="605" t="s">
        <v>109</v>
      </c>
      <c r="B20" s="1002" t="s">
        <v>164</v>
      </c>
      <c r="C20" s="1003"/>
      <c r="D20" s="821">
        <f>+G20+J20+M20+P20+S20+V20+Y20</f>
        <v>829233</v>
      </c>
      <c r="E20" s="824">
        <f t="shared" ref="E20:F21" si="11">+H20+K20+N20+Q20+T20+W20+Z20</f>
        <v>71133</v>
      </c>
      <c r="F20" s="821">
        <f t="shared" si="11"/>
        <v>900366</v>
      </c>
      <c r="G20" s="616"/>
      <c r="H20" s="615"/>
      <c r="I20" s="619"/>
      <c r="J20" s="616"/>
      <c r="K20" s="615"/>
      <c r="L20" s="617"/>
      <c r="M20" s="616"/>
      <c r="N20" s="615"/>
      <c r="O20" s="617"/>
      <c r="P20" s="616"/>
      <c r="Q20" s="615"/>
      <c r="R20" s="617"/>
      <c r="S20" s="616"/>
      <c r="T20" s="615"/>
      <c r="U20" s="617"/>
      <c r="V20" s="616">
        <f>+'5.f. mell. Átadott pénzeszk.'!C26+'5.f. mell. Átadott pénzeszk.'!F26</f>
        <v>361021</v>
      </c>
      <c r="W20" s="615">
        <f>+'5.f. mell. Átadott pénzeszk.'!D26+'5.f. mell. Átadott pénzeszk.'!G26</f>
        <v>10509</v>
      </c>
      <c r="X20" s="617">
        <f>+'5.f. mell. Átadott pénzeszk.'!E26+'5.f. mell. Átadott pénzeszk.'!H26</f>
        <v>371530</v>
      </c>
      <c r="Y20" s="618">
        <f>+'5.g. mell. Egyéb tev.'!D68</f>
        <v>468212</v>
      </c>
      <c r="Z20" s="615">
        <f>+'5.g. mell. Egyéb tev.'!E68</f>
        <v>60624</v>
      </c>
      <c r="AA20" s="617">
        <f>+'5.g. mell. Egyéb tev.'!F68</f>
        <v>528836</v>
      </c>
      <c r="AB20" s="356"/>
      <c r="AC20" s="356"/>
    </row>
    <row r="21" spans="1:29" s="47" customFormat="1" ht="12.75" customHeight="1">
      <c r="A21" s="605"/>
      <c r="B21" s="1004" t="s">
        <v>632</v>
      </c>
      <c r="C21" s="1005"/>
      <c r="D21" s="821">
        <f>+G21+J21+M21+P21+S21+V21+Y21</f>
        <v>468212</v>
      </c>
      <c r="E21" s="824">
        <f t="shared" si="11"/>
        <v>56907</v>
      </c>
      <c r="F21" s="821">
        <f t="shared" si="11"/>
        <v>525119</v>
      </c>
      <c r="G21" s="616"/>
      <c r="H21" s="615"/>
      <c r="I21" s="619"/>
      <c r="J21" s="616"/>
      <c r="K21" s="615"/>
      <c r="L21" s="617"/>
      <c r="M21" s="616"/>
      <c r="N21" s="615"/>
      <c r="O21" s="617"/>
      <c r="P21" s="616"/>
      <c r="Q21" s="615"/>
      <c r="R21" s="617"/>
      <c r="S21" s="616"/>
      <c r="T21" s="615"/>
      <c r="U21" s="617"/>
      <c r="V21" s="616"/>
      <c r="W21" s="615"/>
      <c r="X21" s="617"/>
      <c r="Y21" s="618">
        <f>+'5.g. mell. Egyéb tev.'!D63</f>
        <v>468212</v>
      </c>
      <c r="Z21" s="618">
        <f>+'5.g. mell. Egyéb tev.'!E63</f>
        <v>56907</v>
      </c>
      <c r="AA21" s="618">
        <f>+'5.g. mell. Egyéb tev.'!F63</f>
        <v>525119</v>
      </c>
      <c r="AB21" s="356"/>
      <c r="AC21" s="356"/>
    </row>
    <row r="22" spans="1:29">
      <c r="A22" s="193"/>
      <c r="B22" s="608"/>
      <c r="C22" s="497"/>
      <c r="D22" s="820"/>
      <c r="E22" s="620"/>
      <c r="F22" s="826"/>
      <c r="G22" s="621"/>
      <c r="H22" s="620"/>
      <c r="I22" s="620"/>
      <c r="J22" s="621"/>
      <c r="K22" s="620"/>
      <c r="L22" s="622"/>
      <c r="M22" s="621"/>
      <c r="N22" s="620"/>
      <c r="O22" s="622"/>
      <c r="P22" s="621"/>
      <c r="Q22" s="620"/>
      <c r="R22" s="622"/>
      <c r="S22" s="621"/>
      <c r="T22" s="620"/>
      <c r="U22" s="622"/>
      <c r="V22" s="621"/>
      <c r="W22" s="620"/>
      <c r="X22" s="622"/>
      <c r="Y22" s="620"/>
      <c r="Z22" s="620"/>
      <c r="AA22" s="622"/>
    </row>
    <row r="23" spans="1:29" s="47" customFormat="1" ht="12.75" customHeight="1">
      <c r="A23" s="605" t="s">
        <v>124</v>
      </c>
      <c r="B23" s="1002" t="s">
        <v>162</v>
      </c>
      <c r="C23" s="1003"/>
      <c r="D23" s="821">
        <f>+G23+J23+M23+P23+S23+V23+Y23</f>
        <v>157860</v>
      </c>
      <c r="E23" s="824">
        <f t="shared" ref="E23:F23" si="12">+H23+K23+N23+Q23+T23+W23+Z23</f>
        <v>-148594</v>
      </c>
      <c r="F23" s="821">
        <f t="shared" si="12"/>
        <v>9266</v>
      </c>
      <c r="G23" s="616">
        <f>+'5.a. mell. Jogalkotás'!D52</f>
        <v>0</v>
      </c>
      <c r="H23" s="616">
        <f>+'5.a. mell. Jogalkotás'!E52</f>
        <v>2420</v>
      </c>
      <c r="I23" s="815">
        <f>+'5.a. mell. Jogalkotás'!F52</f>
        <v>2420</v>
      </c>
      <c r="J23" s="616">
        <f>+'5.b. mell. VF saját forrásból'!D53</f>
        <v>157480</v>
      </c>
      <c r="K23" s="618">
        <f>+'5.b. mell. VF saját forrásból'!E53</f>
        <v>-151014</v>
      </c>
      <c r="L23" s="818">
        <f>+'5.b. mell. VF saját forrásból'!F53</f>
        <v>6466</v>
      </c>
      <c r="M23" s="616">
        <f>+'5.c. mell. VF Eu forrásból'!D53</f>
        <v>0</v>
      </c>
      <c r="N23" s="615">
        <f>+'5.c. mell. VF Eu forrásból'!E53</f>
        <v>0</v>
      </c>
      <c r="O23" s="617">
        <f>+'5.c. mell. VF Eu forrásból'!F53</f>
        <v>0</v>
      </c>
      <c r="P23" s="616">
        <f>+'5.d. mell. Védőnő, EÜ'!D45</f>
        <v>380</v>
      </c>
      <c r="Q23" s="618">
        <f>+'5.d. mell. Védőnő, EÜ'!E45</f>
        <v>0</v>
      </c>
      <c r="R23" s="617">
        <f>+'5.d. mell. Védőnő, EÜ'!F45</f>
        <v>380</v>
      </c>
      <c r="S23" s="616"/>
      <c r="T23" s="615"/>
      <c r="U23" s="617"/>
      <c r="V23" s="616"/>
      <c r="W23" s="615"/>
      <c r="X23" s="617"/>
      <c r="Y23" s="618"/>
      <c r="Z23" s="615"/>
      <c r="AA23" s="617"/>
      <c r="AB23" s="356"/>
      <c r="AC23" s="356"/>
    </row>
    <row r="24" spans="1:29">
      <c r="A24" s="193"/>
      <c r="B24" s="608"/>
      <c r="C24" s="497"/>
      <c r="D24" s="820"/>
      <c r="E24" s="620"/>
      <c r="F24" s="826"/>
      <c r="G24" s="621"/>
      <c r="H24" s="620"/>
      <c r="I24" s="620"/>
      <c r="J24" s="621"/>
      <c r="K24" s="620"/>
      <c r="L24" s="622"/>
      <c r="M24" s="621"/>
      <c r="N24" s="620"/>
      <c r="O24" s="622"/>
      <c r="P24" s="621"/>
      <c r="Q24" s="620"/>
      <c r="R24" s="622"/>
      <c r="S24" s="621"/>
      <c r="T24" s="620"/>
      <c r="U24" s="622"/>
      <c r="V24" s="621"/>
      <c r="W24" s="620"/>
      <c r="X24" s="622"/>
      <c r="Y24" s="620"/>
      <c r="Z24" s="620"/>
      <c r="AA24" s="622"/>
    </row>
    <row r="25" spans="1:29" s="47" customFormat="1" ht="12.75" customHeight="1">
      <c r="A25" s="605" t="s">
        <v>133</v>
      </c>
      <c r="B25" s="1002" t="s">
        <v>161</v>
      </c>
      <c r="C25" s="1003"/>
      <c r="D25" s="821">
        <f>+G25+J25+M25+P25+S25+V25+Y25</f>
        <v>0</v>
      </c>
      <c r="E25" s="824">
        <f t="shared" ref="E25:F25" si="13">+H25+K25+N25+Q25+T25+W25+Z25</f>
        <v>400</v>
      </c>
      <c r="F25" s="821">
        <f t="shared" si="13"/>
        <v>400</v>
      </c>
      <c r="G25" s="616"/>
      <c r="H25" s="615"/>
      <c r="I25" s="619"/>
      <c r="J25" s="616">
        <f>+'5.b. mell. VF saját forrásból'!D59</f>
        <v>0</v>
      </c>
      <c r="K25" s="618">
        <f>+'5.b. mell. VF saját forrásból'!E59</f>
        <v>400</v>
      </c>
      <c r="L25" s="818">
        <f>+'5.b. mell. VF saját forrásból'!F59</f>
        <v>400</v>
      </c>
      <c r="M25" s="616">
        <f>+'5.c. mell. VF Eu forrásból'!D59</f>
        <v>0</v>
      </c>
      <c r="N25" s="615">
        <f>+'5.c. mell. VF Eu forrásból'!E59</f>
        <v>0</v>
      </c>
      <c r="O25" s="617">
        <f>+'5.c. mell. VF Eu forrásból'!F59</f>
        <v>0</v>
      </c>
      <c r="P25" s="616"/>
      <c r="Q25" s="615"/>
      <c r="R25" s="617"/>
      <c r="S25" s="616"/>
      <c r="T25" s="615"/>
      <c r="U25" s="617"/>
      <c r="V25" s="616"/>
      <c r="W25" s="615"/>
      <c r="X25" s="617"/>
      <c r="Y25" s="618"/>
      <c r="Z25" s="615"/>
      <c r="AA25" s="617"/>
      <c r="AB25" s="356"/>
      <c r="AC25" s="356"/>
    </row>
    <row r="26" spans="1:29">
      <c r="A26" s="193"/>
      <c r="B26" s="608"/>
      <c r="C26" s="497"/>
      <c r="D26" s="820"/>
      <c r="E26" s="620"/>
      <c r="F26" s="826"/>
      <c r="G26" s="621"/>
      <c r="H26" s="620"/>
      <c r="I26" s="620"/>
      <c r="J26" s="621"/>
      <c r="K26" s="620"/>
      <c r="L26" s="622"/>
      <c r="M26" s="621"/>
      <c r="N26" s="620"/>
      <c r="O26" s="622"/>
      <c r="P26" s="621"/>
      <c r="Q26" s="620"/>
      <c r="R26" s="622"/>
      <c r="S26" s="621"/>
      <c r="T26" s="620"/>
      <c r="U26" s="622"/>
      <c r="V26" s="621"/>
      <c r="W26" s="620"/>
      <c r="X26" s="622"/>
      <c r="Y26" s="620"/>
      <c r="Z26" s="620"/>
      <c r="AA26" s="622"/>
    </row>
    <row r="27" spans="1:29" s="47" customFormat="1" ht="12.75" customHeight="1">
      <c r="A27" s="605" t="s">
        <v>135</v>
      </c>
      <c r="B27" s="1002" t="s">
        <v>159</v>
      </c>
      <c r="C27" s="1003"/>
      <c r="D27" s="821">
        <f>+G27+J27+M27+P27+S27+V27+Y27</f>
        <v>0</v>
      </c>
      <c r="E27" s="824">
        <f t="shared" ref="E27:F27" si="14">+H27+K27+N27+Q27+T27+W27+Z27</f>
        <v>20100</v>
      </c>
      <c r="F27" s="821">
        <f t="shared" si="14"/>
        <v>20100</v>
      </c>
      <c r="G27" s="616"/>
      <c r="H27" s="615"/>
      <c r="I27" s="619"/>
      <c r="J27" s="616"/>
      <c r="K27" s="615"/>
      <c r="L27" s="617"/>
      <c r="M27" s="616"/>
      <c r="N27" s="615"/>
      <c r="O27" s="617"/>
      <c r="P27" s="616"/>
      <c r="Q27" s="615"/>
      <c r="R27" s="617"/>
      <c r="S27" s="616"/>
      <c r="T27" s="615"/>
      <c r="U27" s="617"/>
      <c r="V27" s="616">
        <f>+'5.f. mell. Átadott pénzeszk.'!I26</f>
        <v>0</v>
      </c>
      <c r="W27" s="615">
        <f>+'5.f. mell. Átadott pénzeszk.'!J26</f>
        <v>20100</v>
      </c>
      <c r="X27" s="617">
        <f>+'5.f. mell. Átadott pénzeszk.'!K26</f>
        <v>20100</v>
      </c>
      <c r="Y27" s="618"/>
      <c r="Z27" s="615"/>
      <c r="AA27" s="617"/>
      <c r="AB27" s="356"/>
      <c r="AC27" s="356"/>
    </row>
    <row r="28" spans="1:29">
      <c r="A28" s="193"/>
      <c r="B28" s="608"/>
      <c r="C28" s="497"/>
      <c r="D28" s="820"/>
      <c r="E28" s="620"/>
      <c r="F28" s="826"/>
      <c r="G28" s="621"/>
      <c r="H28" s="620"/>
      <c r="I28" s="620"/>
      <c r="J28" s="621"/>
      <c r="K28" s="620"/>
      <c r="L28" s="622"/>
      <c r="M28" s="621"/>
      <c r="N28" s="620"/>
      <c r="O28" s="622"/>
      <c r="P28" s="621"/>
      <c r="Q28" s="620"/>
      <c r="R28" s="622"/>
      <c r="S28" s="621"/>
      <c r="T28" s="620"/>
      <c r="U28" s="622"/>
      <c r="V28" s="621"/>
      <c r="W28" s="620"/>
      <c r="X28" s="622"/>
      <c r="Y28" s="620"/>
      <c r="Z28" s="620"/>
      <c r="AA28" s="622"/>
    </row>
    <row r="29" spans="1:29" s="47" customFormat="1" ht="12.75" customHeight="1">
      <c r="A29" s="606" t="s">
        <v>136</v>
      </c>
      <c r="B29" s="1002" t="s">
        <v>158</v>
      </c>
      <c r="C29" s="1003"/>
      <c r="D29" s="821">
        <f>+G29+J29+M29+P29+S29+V29+Y29</f>
        <v>1182588</v>
      </c>
      <c r="E29" s="824">
        <f t="shared" ref="E29:F29" si="15">+E27+E25+E23+E20+E18+E16+E9+E7</f>
        <v>-92016</v>
      </c>
      <c r="F29" s="821">
        <f t="shared" si="15"/>
        <v>1090572</v>
      </c>
      <c r="G29" s="616">
        <f>+G27+G25+G23+G20+G18+G16+G9+G7</f>
        <v>28528</v>
      </c>
      <c r="H29" s="615">
        <f t="shared" ref="H29:AA29" si="16">+H27+H25+H23+H20+H18+H16+H9+H7</f>
        <v>5543</v>
      </c>
      <c r="I29" s="619">
        <f t="shared" si="16"/>
        <v>34071</v>
      </c>
      <c r="J29" s="616">
        <f>+J27+J25+J23+J20+J18+J16+J9+J7</f>
        <v>200000</v>
      </c>
      <c r="K29" s="615">
        <f t="shared" si="16"/>
        <v>-193021</v>
      </c>
      <c r="L29" s="617">
        <f t="shared" si="16"/>
        <v>6979</v>
      </c>
      <c r="M29" s="616">
        <f t="shared" si="16"/>
        <v>0</v>
      </c>
      <c r="N29" s="615">
        <f t="shared" si="16"/>
        <v>0</v>
      </c>
      <c r="O29" s="617">
        <f t="shared" si="16"/>
        <v>0</v>
      </c>
      <c r="P29" s="616">
        <f t="shared" si="16"/>
        <v>14926</v>
      </c>
      <c r="Q29" s="615">
        <f t="shared" si="16"/>
        <v>48</v>
      </c>
      <c r="R29" s="617">
        <f t="shared" si="16"/>
        <v>14974</v>
      </c>
      <c r="S29" s="616">
        <f t="shared" si="16"/>
        <v>23421</v>
      </c>
      <c r="T29" s="615">
        <f t="shared" si="16"/>
        <v>0</v>
      </c>
      <c r="U29" s="617">
        <f t="shared" si="16"/>
        <v>23421</v>
      </c>
      <c r="V29" s="616">
        <f t="shared" si="16"/>
        <v>361021</v>
      </c>
      <c r="W29" s="615">
        <f t="shared" si="16"/>
        <v>30609</v>
      </c>
      <c r="X29" s="617">
        <f t="shared" si="16"/>
        <v>391630</v>
      </c>
      <c r="Y29" s="618">
        <f t="shared" si="16"/>
        <v>554692</v>
      </c>
      <c r="Z29" s="615">
        <f t="shared" si="16"/>
        <v>64805</v>
      </c>
      <c r="AA29" s="615">
        <f t="shared" si="16"/>
        <v>619497</v>
      </c>
      <c r="AB29" s="356"/>
      <c r="AC29" s="356"/>
    </row>
    <row r="30" spans="1:29">
      <c r="A30" s="194"/>
      <c r="B30" s="609"/>
      <c r="C30" s="499"/>
      <c r="D30" s="820"/>
      <c r="E30" s="620"/>
      <c r="F30" s="826"/>
      <c r="G30" s="621"/>
      <c r="H30" s="620"/>
      <c r="I30" s="620"/>
      <c r="J30" s="621"/>
      <c r="K30" s="620"/>
      <c r="L30" s="622"/>
      <c r="M30" s="621"/>
      <c r="N30" s="620"/>
      <c r="O30" s="622"/>
      <c r="P30" s="621"/>
      <c r="Q30" s="620"/>
      <c r="R30" s="622"/>
      <c r="S30" s="621"/>
      <c r="T30" s="620"/>
      <c r="U30" s="622"/>
      <c r="V30" s="621"/>
      <c r="W30" s="620"/>
      <c r="X30" s="622"/>
      <c r="Y30" s="620"/>
      <c r="Z30" s="620"/>
      <c r="AA30" s="622"/>
    </row>
    <row r="31" spans="1:29" s="47" customFormat="1" ht="13.5" thickBot="1">
      <c r="A31" s="607" t="s">
        <v>273</v>
      </c>
      <c r="B31" s="997" t="s">
        <v>279</v>
      </c>
      <c r="C31" s="998"/>
      <c r="D31" s="822">
        <f>+G31+J31+M31+P31+S31+V31+Y31</f>
        <v>341918</v>
      </c>
      <c r="E31" s="825">
        <f t="shared" ref="E31:F31" si="17">+H31+K31+N31+Q31+T31+W31+Z31</f>
        <v>24121</v>
      </c>
      <c r="F31" s="822">
        <f t="shared" si="17"/>
        <v>366039</v>
      </c>
      <c r="G31" s="630"/>
      <c r="H31" s="631"/>
      <c r="I31" s="634"/>
      <c r="J31" s="628"/>
      <c r="K31" s="629"/>
      <c r="L31" s="632"/>
      <c r="M31" s="628"/>
      <c r="N31" s="629"/>
      <c r="O31" s="632"/>
      <c r="P31" s="628"/>
      <c r="Q31" s="629"/>
      <c r="R31" s="632"/>
      <c r="S31" s="628"/>
      <c r="T31" s="629"/>
      <c r="U31" s="632"/>
      <c r="V31" s="628"/>
      <c r="W31" s="629"/>
      <c r="X31" s="632"/>
      <c r="Y31" s="633">
        <f>+'5.g. mell. Egyéb tev.'!Y99</f>
        <v>341918</v>
      </c>
      <c r="Z31" s="633">
        <f>+'5.g. mell. Egyéb tev.'!Z99</f>
        <v>24121</v>
      </c>
      <c r="AA31" s="633">
        <f>+'5.g. mell. Egyéb tev.'!AA99</f>
        <v>366039</v>
      </c>
      <c r="AB31" s="356"/>
      <c r="AC31" s="356"/>
    </row>
  </sheetData>
  <mergeCells count="30">
    <mergeCell ref="B16:C16"/>
    <mergeCell ref="Y2:AA2"/>
    <mergeCell ref="A3:A4"/>
    <mergeCell ref="B3:C4"/>
    <mergeCell ref="D3:F3"/>
    <mergeCell ref="V3:X3"/>
    <mergeCell ref="Y3:AA3"/>
    <mergeCell ref="P3:R3"/>
    <mergeCell ref="B20:C20"/>
    <mergeCell ref="B18:C18"/>
    <mergeCell ref="B19:C19"/>
    <mergeCell ref="B23:C23"/>
    <mergeCell ref="B25:C25"/>
    <mergeCell ref="B21:C21"/>
    <mergeCell ref="B31:C31"/>
    <mergeCell ref="S3:U3"/>
    <mergeCell ref="B9:C9"/>
    <mergeCell ref="B29:C29"/>
    <mergeCell ref="J3:L3"/>
    <mergeCell ref="M3:O3"/>
    <mergeCell ref="B13:C13"/>
    <mergeCell ref="B14:C14"/>
    <mergeCell ref="B15:C15"/>
    <mergeCell ref="G3:I3"/>
    <mergeCell ref="B5:C5"/>
    <mergeCell ref="B7:C7"/>
    <mergeCell ref="B6:C6"/>
    <mergeCell ref="B11:C11"/>
    <mergeCell ref="B12:C12"/>
    <mergeCell ref="B27:C27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90" orientation="landscape" r:id="rId1"/>
  <headerFooter>
    <oddHeader>&amp;C&amp;"Times New Roman,Félkövér"&amp;12Martonvásár Város Önkormányzatának kiadása 2015.&amp;R&amp;"Times New Roman,Normál"&amp;10
 5.melléklet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11</vt:i4>
      </vt:variant>
    </vt:vector>
  </HeadingPairs>
  <TitlesOfParts>
    <vt:vector size="41" baseType="lpstr">
      <vt:lpstr>Tart.</vt:lpstr>
      <vt:lpstr>1.mell. Mérleg</vt:lpstr>
      <vt:lpstr>2.mell. Mérleg</vt:lpstr>
      <vt:lpstr>3.mell. Bevétel</vt:lpstr>
      <vt:lpstr>3.a átvett pe.</vt:lpstr>
      <vt:lpstr>3.b mell. Működési bevételek</vt:lpstr>
      <vt:lpstr>3.c. mell. Közhatalmi bevételek</vt:lpstr>
      <vt:lpstr>4.mell. Normatíva</vt:lpstr>
      <vt:lpstr>5. mell. Önk.össz kiadás</vt:lpstr>
      <vt:lpstr>5.a. mell. Jogalkotás</vt:lpstr>
      <vt:lpstr>5.b. mell. VF saját forrásból</vt:lpstr>
      <vt:lpstr>5.c. mell. VF Eu forrásból</vt:lpstr>
      <vt:lpstr>5.d. mell. Védőnő, EÜ</vt:lpstr>
      <vt:lpstr>5.e. mell. Szociális ellátások</vt:lpstr>
      <vt:lpstr>5.f. mell. Átadott pénzeszk.</vt:lpstr>
      <vt:lpstr>5.g. mell. Egyéb tev.</vt:lpstr>
      <vt:lpstr>6. mell. Int.összesen</vt:lpstr>
      <vt:lpstr>6.a. mell. PH</vt:lpstr>
      <vt:lpstr>6.b. mell. Óvoda</vt:lpstr>
      <vt:lpstr>6.c. mell. BBKP</vt:lpstr>
      <vt:lpstr>7.mell. Beruházás</vt:lpstr>
      <vt:lpstr>8.mell. Felújítás</vt:lpstr>
      <vt:lpstr>9.mell. Létszámok</vt:lpstr>
      <vt:lpstr>10. mell. Több éves kihat</vt:lpstr>
      <vt:lpstr>11.mell. Ei felhaszn.</vt:lpstr>
      <vt:lpstr>12.a Tételes mód ÖNK</vt:lpstr>
      <vt:lpstr>12.b Tételes mód PH</vt:lpstr>
      <vt:lpstr>12.c Tételes mód Óvoda</vt:lpstr>
      <vt:lpstr>12.d Tételes mód BBK</vt:lpstr>
      <vt:lpstr>12.e Konszolidált módosítás</vt:lpstr>
      <vt:lpstr>'12.a Tételes mód ÖNK'!Nyomtatási_cím</vt:lpstr>
      <vt:lpstr>'4.mell. Normatíva'!Nyomtatási_cím</vt:lpstr>
      <vt:lpstr>'5. mell. Önk.össz kiadás'!Nyomtatási_cím</vt:lpstr>
      <vt:lpstr>'5.a. mell. Jogalkotás'!Nyomtatási_cím</vt:lpstr>
      <vt:lpstr>'5.b. mell. VF saját forrásból'!Nyomtatási_cím</vt:lpstr>
      <vt:lpstr>'5.c. mell. VF Eu forrásból'!Nyomtatási_cím</vt:lpstr>
      <vt:lpstr>'5.d. mell. Védőnő, EÜ'!Nyomtatási_cím</vt:lpstr>
      <vt:lpstr>'5.g. mell. Egyéb tev.'!Nyomtatási_cím</vt:lpstr>
      <vt:lpstr>'6.a. mell. PH'!Nyomtatási_cím</vt:lpstr>
      <vt:lpstr>'6.b. mell. Óvoda'!Nyomtatási_cím</vt:lpstr>
      <vt:lpstr>'6.c. mell. BBKP'!Nyomtatási_cím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2015-06-17T09:30:44Z</cp:lastPrinted>
  <dcterms:created xsi:type="dcterms:W3CDTF">2014-01-29T08:39:20Z</dcterms:created>
  <dcterms:modified xsi:type="dcterms:W3CDTF">2015-07-03T10:09:48Z</dcterms:modified>
</cp:coreProperties>
</file>