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 s="1"/>
  <c r="B8" i="1"/>
  <c r="B9" i="1"/>
  <c r="B10" i="1"/>
  <c r="B14" i="1"/>
  <c r="B20" i="1"/>
  <c r="B18" i="1" s="1"/>
  <c r="B21" i="1"/>
  <c r="B29" i="1"/>
  <c r="B28" i="1" s="1"/>
  <c r="B30" i="1"/>
  <c r="B34" i="1"/>
  <c r="B33" i="1" s="1"/>
  <c r="B32" i="1" s="1"/>
  <c r="B37" i="1"/>
  <c r="B44" i="1"/>
  <c r="B43" i="1" s="1"/>
  <c r="B40" i="1" s="1"/>
  <c r="B45" i="1"/>
  <c r="B46" i="1"/>
  <c r="B47" i="1"/>
  <c r="B48" i="1"/>
  <c r="B50" i="1"/>
  <c r="B51" i="1"/>
  <c r="B52" i="1"/>
  <c r="B54" i="1"/>
  <c r="B55" i="1"/>
  <c r="B57" i="1"/>
  <c r="B60" i="1"/>
  <c r="B61" i="1"/>
  <c r="B59" i="1" s="1"/>
  <c r="B53" i="1" s="1"/>
  <c r="B62" i="1"/>
  <c r="B66" i="1"/>
  <c r="B67" i="1"/>
  <c r="B65" i="1" s="1"/>
  <c r="B70" i="1"/>
  <c r="B69" i="1" s="1"/>
  <c r="B72" i="1"/>
  <c r="B71" i="1" s="1"/>
  <c r="B74" i="1"/>
  <c r="B73" i="1" s="1"/>
  <c r="B80" i="1"/>
  <c r="B79" i="1" s="1"/>
  <c r="B81" i="1"/>
  <c r="B83" i="1"/>
  <c r="B90" i="1"/>
  <c r="B96" i="1"/>
  <c r="B97" i="1"/>
  <c r="B99" i="1"/>
  <c r="B100" i="1"/>
  <c r="B27" i="1" l="1"/>
  <c r="B78" i="1"/>
  <c r="B86" i="1"/>
  <c r="B13" i="1"/>
  <c r="B12" i="1" l="1"/>
  <c r="B26" i="1"/>
  <c r="B76" i="1" l="1"/>
  <c r="B88" i="1" l="1"/>
  <c r="B102" i="1" l="1"/>
</calcChain>
</file>

<file path=xl/sharedStrings.xml><?xml version="1.0" encoding="utf-8"?>
<sst xmlns="http://schemas.openxmlformats.org/spreadsheetml/2006/main" count="131" uniqueCount="99">
  <si>
    <t>"</t>
  </si>
  <si>
    <t>BEVÉTELEK MINDÖSSZESEN: (I+II+III+IV+V+VI+VII)</t>
  </si>
  <si>
    <t>0981311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</si>
  <si>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</si>
  <si>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</si>
  <si>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</si>
  <si>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</si>
  <si>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</si>
  <si>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4. ÁHT-n belüli megelőlegezés felvétele</t>
  </si>
  <si>
    <t>3. Folyószámla hitel felvétele</t>
  </si>
  <si>
    <t>0981211</t>
  </si>
  <si>
    <t>2. Magyar Államkötvény értékesítés (előző évi maradvány)</t>
  </si>
  <si>
    <t>1. Magyar Államkötvény értékesítés</t>
  </si>
  <si>
    <t>VI. BELFÖLDI FINANSZÍROZÁSI BEVÉTELEK</t>
  </si>
  <si>
    <t>MŰKÖDÉSI ÉS FELHALMOZÁSI CÉLÚ  BEVÉTELEK  ÖSSZESEN: (I+II+III+IV+V)</t>
  </si>
  <si>
    <t>FELHALMOZÁSI CÉLÚ  BEVÉTELEK  ÖSSZESEN: (IV+V)</t>
  </si>
  <si>
    <t>09521</t>
  </si>
  <si>
    <t>1. Ingatlanértékesítés</t>
  </si>
  <si>
    <t>V. Felhalmozási és tőke jellegű bevételek</t>
  </si>
  <si>
    <t>1.1.1. WIFI4EU program támogatása</t>
  </si>
  <si>
    <t xml:space="preserve">1.1. Nagyszénás Nagyközség Önkormányzata </t>
  </si>
  <si>
    <t>1. Felhalmozási célú támogatásértékű bevételek ÁHT-n kívülről</t>
  </si>
  <si>
    <t>IV. Felhalmozási célú véglegesen átvett pénzeszközök</t>
  </si>
  <si>
    <t>MŰKÖDÉSI CÉLÚ  BEVÉTELEK  ÖSSZESEN: (I+II+III)</t>
  </si>
  <si>
    <t>09161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</si>
  <si>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</si>
  <si>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</si>
  <si>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</si>
  <si>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</si>
  <si>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3.1. Foglalkoztatási támogatások</t>
  </si>
  <si>
    <t>3. Polgármesteri Hivatal támogatásai</t>
  </si>
  <si>
    <t>2.3.3. Bérkompenzáció támogatása</t>
  </si>
  <si>
    <t>09651</t>
  </si>
  <si>
    <t>2.3.2. Kulturális ágazati pótlék</t>
  </si>
  <si>
    <t>2.3.1. Szociális ágazati pótlék</t>
  </si>
  <si>
    <t>2.3.  Önkormányzat egyéb működési célú átvett pénzeszközei</t>
  </si>
  <si>
    <t>2.2.4. Önkormányzatok rendkívüli támogatása</t>
  </si>
  <si>
    <t>2.2.3. Könyvtári érdekeltségnövelő támogatás</t>
  </si>
  <si>
    <t>2.2.2. Civil szervezetek támogatásai</t>
  </si>
  <si>
    <t>2.2.2. Egyéb működési támogatás</t>
  </si>
  <si>
    <t>2.2.1. Foglalkoztatási támogatások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</si>
  <si>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</si>
  <si>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</si>
  <si>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</si>
  <si>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</si>
  <si>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</si>
  <si>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</si>
  <si>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(1.251 Ft/fő x 4863 fő)</t>
  </si>
  <si>
    <t>091131</t>
  </si>
  <si>
    <t>1.3.4 . Szünidei gyermekétkeztetés támogatása</t>
  </si>
  <si>
    <t>1.3.3 .Gyermekétkeztetés támogatása</t>
  </si>
  <si>
    <t>1.3.2.6. Egyes szociális feladatok támogatása</t>
  </si>
  <si>
    <t>1.3.2.5. Bölcsődei ellátás</t>
  </si>
  <si>
    <t>1.3.2.4. Időskorúak nappali intézményi ellátása  (190.000 Ft/fő x 97 fő)</t>
  </si>
  <si>
    <t>1.3.2.3. Házi segítségnyújtás  (330.000Ft/fő x 60 fő + 25.000 Ft/fő x 30 fő )</t>
  </si>
  <si>
    <t>1.3.2.2. Szociális étkeztetés (65.360 Ft/fő x 94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</si>
  <si>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</si>
  <si>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</si>
  <si>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</si>
  <si>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</si>
  <si>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</si>
  <si>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1.2.4. Köznevelési feladatok kiegészítő támogatása</t>
  </si>
  <si>
    <t>091121</t>
  </si>
  <si>
    <t>1.2.3.  Kiegészítő támogatás az óvodapedagógusok minősítéséből adódó többletkiadásokhoz</t>
  </si>
  <si>
    <t>1.2.2. Óvodaműködtetési támogatás</t>
  </si>
  <si>
    <t>1.2.1.3. Óvodai  nevelő munkát segítők bértámogatása (felsőfokú végzettségűek)</t>
  </si>
  <si>
    <t>1.2.1.2. Óvodai  nevelő munkát segítők bértámogatása (középfokú végzettségűek)</t>
  </si>
  <si>
    <t>1.2.1.1. Óvoda pedagógusok bértámogatása</t>
  </si>
  <si>
    <t>1.2.1. Óvoda pedagógusok és a nevelő munkát segítők bértámogatása</t>
  </si>
  <si>
    <t>1.2. Települési önkormányzatok köznevelési feladatainak támogatása</t>
  </si>
  <si>
    <t>091111</t>
  </si>
  <si>
    <t>1.1.3. Polgármesteri illetmény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</si>
  <si>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</si>
  <si>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</si>
  <si>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</si>
  <si>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</si>
  <si>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</si>
  <si>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09361</t>
  </si>
  <si>
    <t>1.3.3  Igazgatási szolgáltatások bevétele</t>
  </si>
  <si>
    <t>1.3.2. Egyéb bírság bevételek</t>
  </si>
  <si>
    <t>1.3.1. Helyiadó pótlék és bírság bevétele</t>
  </si>
  <si>
    <t>1.3. Egyéb sajátos bevételek</t>
  </si>
  <si>
    <t>1.2.1. Földhaszonbér Szja</t>
  </si>
  <si>
    <t>093541</t>
  </si>
  <si>
    <t>1.2.1. Gépjárműadó</t>
  </si>
  <si>
    <t>1.2. Átengedett központi adók</t>
  </si>
  <si>
    <t>1.1.3. Talajterhelési díj bevétele</t>
  </si>
  <si>
    <t>09341</t>
  </si>
  <si>
    <t>1.1.2. Magánszemélyek kommunális adója</t>
  </si>
  <si>
    <t>093511</t>
  </si>
  <si>
    <t>1.1.1. Helyi iparűzési adó</t>
  </si>
  <si>
    <t>1.1. Helyi adók</t>
  </si>
  <si>
    <t>1. Nagyszénás Nagyközség Önkormányzata</t>
  </si>
  <si>
    <t>II. Közhatalmi bevételek</t>
  </si>
  <si>
    <t>ROVAT</t>
  </si>
  <si>
    <t>I.  Önkormányzat működési bevételei összesen</t>
  </si>
  <si>
    <t>2020. évi költségvetési bevételek (adatok Ft-ban)</t>
  </si>
  <si>
    <t>"1. melléklet az 1/2020. (II.12.) önkormányzati rendelethez</t>
  </si>
  <si>
    <t>1. melléklet a 2/2021. (II. 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</si>
</sst>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\ #,##0.00&quot;     &quot;;\-#,##0.00&quot;     &quot;;&quot; -&quot;#&quot;     &quot;;@\ 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</font>
    <font>
      <sz val="8"/>
      <color rgb="FFFF0000"/>
      <name val="Arial"/>
      <family val="2"/>
      <charset val="238"/>
    </font>
    <font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3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22" fillId="0" borderId="0"/>
  </cellStyleXfs>
  <cellXfs count="74">
    <xf numFmtId="0" fontId="0" fillId="0" borderId="0" xfId="0"/>
    <xf numFmtId="3" fontId="2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/>
    <xf numFmtId="49" fontId="0" fillId="0" borderId="0" xfId="0" applyNumberFormat="1"/>
    <xf numFmtId="4" fontId="2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165" fontId="1" fillId="0" borderId="0" xfId="1"/>
    <xf numFmtId="4" fontId="4" fillId="0" borderId="0" xfId="0" applyNumberFormat="1" applyFont="1" applyFill="1" applyBorder="1"/>
    <xf numFmtId="0" fontId="5" fillId="0" borderId="0" xfId="0" applyFont="1" applyFill="1" applyBorder="1"/>
    <xf numFmtId="49" fontId="2" fillId="0" borderId="0" xfId="0" applyNumberFormat="1" applyFont="1"/>
    <xf numFmtId="3" fontId="4" fillId="2" borderId="1" xfId="0" applyNumberFormat="1" applyFont="1" applyFill="1" applyBorder="1"/>
    <xf numFmtId="0" fontId="5" fillId="2" borderId="2" xfId="0" applyFont="1" applyFill="1" applyBorder="1"/>
    <xf numFmtId="0" fontId="6" fillId="0" borderId="0" xfId="0" applyFont="1" applyBorder="1"/>
    <xf numFmtId="49" fontId="2" fillId="0" borderId="0" xfId="1" applyNumberFormat="1" applyFont="1"/>
    <xf numFmtId="3" fontId="7" fillId="0" borderId="0" xfId="0" applyNumberFormat="1" applyFont="1" applyBorder="1"/>
    <xf numFmtId="3" fontId="7" fillId="0" borderId="0" xfId="0" applyNumberFormat="1" applyFont="1"/>
    <xf numFmtId="0" fontId="8" fillId="0" borderId="0" xfId="0" applyFont="1" applyBorder="1"/>
    <xf numFmtId="3" fontId="4" fillId="2" borderId="3" xfId="0" applyNumberFormat="1" applyFont="1" applyFill="1" applyBorder="1"/>
    <xf numFmtId="0" fontId="5" fillId="2" borderId="4" xfId="0" applyFont="1" applyFill="1" applyBorder="1"/>
    <xf numFmtId="3" fontId="7" fillId="0" borderId="3" xfId="0" applyNumberFormat="1" applyFont="1" applyBorder="1"/>
    <xf numFmtId="0" fontId="8" fillId="0" borderId="3" xfId="0" applyFont="1" applyFill="1" applyBorder="1"/>
    <xf numFmtId="3" fontId="2" fillId="0" borderId="0" xfId="0" applyNumberFormat="1" applyFont="1" applyFill="1" applyBorder="1"/>
    <xf numFmtId="0" fontId="8" fillId="0" borderId="0" xfId="0" applyFont="1" applyFill="1" applyBorder="1"/>
    <xf numFmtId="3" fontId="5" fillId="2" borderId="5" xfId="0" applyNumberFormat="1" applyFont="1" applyFill="1" applyBorder="1"/>
    <xf numFmtId="0" fontId="5" fillId="2" borderId="5" xfId="0" applyFont="1" applyFill="1" applyBorder="1"/>
    <xf numFmtId="3" fontId="4" fillId="3" borderId="5" xfId="0" applyNumberFormat="1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3" fontId="6" fillId="0" borderId="0" xfId="0" applyNumberFormat="1" applyFont="1" applyBorder="1" applyAlignment="1">
      <alignment wrapText="1"/>
    </xf>
    <xf numFmtId="3" fontId="9" fillId="0" borderId="0" xfId="0" applyNumberFormat="1" applyFont="1" applyFill="1" applyBorder="1"/>
    <xf numFmtId="3" fontId="10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3" fontId="4" fillId="0" borderId="5" xfId="0" applyNumberFormat="1" applyFont="1" applyFill="1" applyBorder="1"/>
    <xf numFmtId="14" fontId="8" fillId="0" borderId="0" xfId="0" applyNumberFormat="1" applyFont="1" applyBorder="1"/>
    <xf numFmtId="3" fontId="4" fillId="0" borderId="0" xfId="0" applyNumberFormat="1" applyFont="1"/>
    <xf numFmtId="0" fontId="11" fillId="0" borderId="0" xfId="0" applyFont="1" applyBorder="1"/>
    <xf numFmtId="3" fontId="12" fillId="0" borderId="0" xfId="0" applyNumberFormat="1" applyFont="1"/>
    <xf numFmtId="49" fontId="10" fillId="0" borderId="0" xfId="0" applyNumberFormat="1" applyFont="1" applyBorder="1" applyAlignment="1">
      <alignment horizontal="left"/>
    </xf>
    <xf numFmtId="14" fontId="8" fillId="0" borderId="0" xfId="0" applyNumberFormat="1" applyFont="1" applyBorder="1" applyAlignment="1">
      <alignment horizontal="left"/>
    </xf>
    <xf numFmtId="3" fontId="13" fillId="0" borderId="0" xfId="0" applyNumberFormat="1" applyFont="1"/>
    <xf numFmtId="14" fontId="14" fillId="0" borderId="0" xfId="0" applyNumberFormat="1" applyFont="1" applyBorder="1" applyAlignment="1">
      <alignment horizontal="left"/>
    </xf>
    <xf numFmtId="14" fontId="6" fillId="0" borderId="0" xfId="0" applyNumberFormat="1" applyFont="1" applyBorder="1"/>
    <xf numFmtId="0" fontId="10" fillId="0" borderId="0" xfId="0" applyFont="1" applyBorder="1"/>
    <xf numFmtId="3" fontId="15" fillId="0" borderId="0" xfId="0" applyNumberFormat="1" applyFont="1"/>
    <xf numFmtId="0" fontId="16" fillId="0" borderId="0" xfId="0" applyFont="1" applyBorder="1" applyAlignment="1">
      <alignment wrapText="1"/>
    </xf>
    <xf numFmtId="3" fontId="9" fillId="0" borderId="0" xfId="0" applyNumberFormat="1" applyFont="1"/>
    <xf numFmtId="0" fontId="17" fillId="0" borderId="0" xfId="0" applyFont="1" applyBorder="1"/>
    <xf numFmtId="3" fontId="18" fillId="0" borderId="0" xfId="0" applyNumberFormat="1" applyFont="1"/>
    <xf numFmtId="0" fontId="19" fillId="0" borderId="0" xfId="0" applyFont="1" applyBorder="1"/>
    <xf numFmtId="0" fontId="20" fillId="0" borderId="0" xfId="0" applyFont="1" applyBorder="1"/>
    <xf numFmtId="3" fontId="9" fillId="0" borderId="0" xfId="0" applyNumberFormat="1" applyFont="1" applyFill="1"/>
    <xf numFmtId="3" fontId="18" fillId="0" borderId="0" xfId="0" applyNumberFormat="1" applyFont="1" applyFill="1"/>
    <xf numFmtId="0" fontId="18" fillId="0" borderId="0" xfId="0" applyFont="1"/>
    <xf numFmtId="3" fontId="2" fillId="0" borderId="0" xfId="0" applyNumberFormat="1" applyFont="1" applyFill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3" fontId="5" fillId="0" borderId="0" xfId="0" applyNumberFormat="1" applyFont="1" applyFill="1" applyBorder="1"/>
    <xf numFmtId="0" fontId="21" fillId="0" borderId="0" xfId="0" applyFont="1" applyBorder="1"/>
    <xf numFmtId="3" fontId="5" fillId="2" borderId="6" xfId="0" applyNumberFormat="1" applyFont="1" applyFill="1" applyBorder="1"/>
    <xf numFmtId="3" fontId="3" fillId="0" borderId="0" xfId="0" applyNumberFormat="1" applyFont="1" applyAlignment="1">
      <alignment horizontal="center"/>
    </xf>
    <xf numFmtId="0" fontId="6" fillId="0" borderId="0" xfId="2" applyFont="1" applyBorder="1"/>
    <xf numFmtId="0" fontId="14" fillId="0" borderId="0" xfId="0" applyFont="1" applyBorder="1"/>
    <xf numFmtId="3" fontId="15" fillId="2" borderId="1" xfId="0" applyNumberFormat="1" applyFont="1" applyFill="1" applyBorder="1"/>
    <xf numFmtId="3" fontId="2" fillId="0" borderId="7" xfId="0" applyNumberFormat="1" applyFont="1" applyBorder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&#225;r/2020.%20&#233;vi%20k&#246;lts&#233;gvet&#233;s%20m&#243;dos&#237;t&#225;sa_k&#233;s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>
        <row r="7">
          <cell r="B7">
            <v>85558689</v>
          </cell>
        </row>
        <row r="57">
          <cell r="B57">
            <v>8089900</v>
          </cell>
        </row>
        <row r="74">
          <cell r="B74">
            <v>19262521</v>
          </cell>
        </row>
        <row r="96">
          <cell r="B96">
            <v>22242790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0"/>
  <sheetViews>
    <sheetView tabSelected="1" workbookViewId="0">
      <selection sqref="A1:B1"/>
    </sheetView>
  </sheetViews>
  <sheetFormatPr defaultRowHeight="12.75" x14ac:dyDescent="0.2"/>
  <cols>
    <col min="1" max="1" width="67.85546875" customWidth="1"/>
    <col min="2" max="2" width="16.5703125" style="1" customWidth="1"/>
    <col min="3" max="3" width="11.140625" hidden="1" customWidth="1"/>
    <col min="4" max="4" width="2.42578125" customWidth="1"/>
  </cols>
  <sheetData>
    <row r="1" spans="1:3" x14ac:dyDescent="0.2">
      <c r="A1" s="73" t="s">
        <v>98</v>
      </c>
      <c r="B1" s="73"/>
    </row>
    <row r="2" spans="1:3" x14ac:dyDescent="0.2">
      <c r="A2" s="72"/>
      <c r="B2" s="72"/>
    </row>
    <row r="3" spans="1:3" x14ac:dyDescent="0.2">
      <c r="A3" s="71" t="s">
        <v>97</v>
      </c>
      <c r="B3" s="70"/>
    </row>
    <row r="4" spans="1:3" x14ac:dyDescent="0.2">
      <c r="A4" s="3"/>
      <c r="B4" s="3"/>
    </row>
    <row r="5" spans="1:3" ht="13.5" thickBot="1" x14ac:dyDescent="0.25">
      <c r="A5" s="69" t="s">
        <v>96</v>
      </c>
      <c r="B5" s="69"/>
    </row>
    <row r="6" spans="1:3" ht="13.5" thickBot="1" x14ac:dyDescent="0.25">
      <c r="A6" s="15" t="s">
        <v>95</v>
      </c>
      <c r="B6" s="67">
        <f>B7+B8+B9+B10</f>
        <v>135153900</v>
      </c>
      <c r="C6" s="13" t="s">
        <v>94</v>
      </c>
    </row>
    <row r="7" spans="1:3" x14ac:dyDescent="0.2">
      <c r="A7" s="20" t="s">
        <v>6</v>
      </c>
      <c r="B7" s="1">
        <f>'[1]3_melléklet'!B7</f>
        <v>85558689</v>
      </c>
      <c r="C7" s="13"/>
    </row>
    <row r="8" spans="1:3" x14ac:dyDescent="0.2">
      <c r="A8" s="16" t="s">
        <v>5</v>
      </c>
      <c r="B8" s="1">
        <f>'[1]3_melléklet'!B57</f>
        <v>8089900</v>
      </c>
      <c r="C8" s="13"/>
    </row>
    <row r="9" spans="1:3" x14ac:dyDescent="0.2">
      <c r="A9" s="16" t="s">
        <v>4</v>
      </c>
      <c r="B9" s="1">
        <f>'[1]3_melléklet'!B74</f>
        <v>19262521</v>
      </c>
      <c r="C9" s="13"/>
    </row>
    <row r="10" spans="1:3" x14ac:dyDescent="0.2">
      <c r="A10" s="16" t="s">
        <v>3</v>
      </c>
      <c r="B10" s="1">
        <f>'[1]3_melléklet'!B96</f>
        <v>22242790</v>
      </c>
      <c r="C10" s="13"/>
    </row>
    <row r="11" spans="1:3" ht="13.5" thickBot="1" x14ac:dyDescent="0.25">
      <c r="A11" s="16"/>
      <c r="B11" s="68"/>
      <c r="C11" s="13"/>
    </row>
    <row r="12" spans="1:3" ht="13.5" thickBot="1" x14ac:dyDescent="0.25">
      <c r="A12" s="15" t="s">
        <v>93</v>
      </c>
      <c r="B12" s="67">
        <f>B13</f>
        <v>170650000</v>
      </c>
      <c r="C12" s="13"/>
    </row>
    <row r="13" spans="1:3" x14ac:dyDescent="0.2">
      <c r="A13" s="51" t="s">
        <v>92</v>
      </c>
      <c r="B13" s="33">
        <f>B14+B18+B21</f>
        <v>170650000</v>
      </c>
      <c r="C13" s="13"/>
    </row>
    <row r="14" spans="1:3" x14ac:dyDescent="0.2">
      <c r="A14" s="54" t="s">
        <v>91</v>
      </c>
      <c r="B14" s="52">
        <f>SUM(B15:B17)</f>
        <v>169350000</v>
      </c>
      <c r="C14" s="13"/>
    </row>
    <row r="15" spans="1:3" x14ac:dyDescent="0.2">
      <c r="A15" s="20" t="s">
        <v>90</v>
      </c>
      <c r="B15" s="1">
        <v>160000000</v>
      </c>
      <c r="C15" s="13" t="s">
        <v>89</v>
      </c>
    </row>
    <row r="16" spans="1:3" x14ac:dyDescent="0.2">
      <c r="A16" s="20" t="s">
        <v>88</v>
      </c>
      <c r="B16" s="1">
        <v>9000000</v>
      </c>
      <c r="C16" s="13" t="s">
        <v>87</v>
      </c>
    </row>
    <row r="17" spans="1:3" x14ac:dyDescent="0.2">
      <c r="A17" s="20" t="s">
        <v>86</v>
      </c>
      <c r="B17" s="1">
        <v>350000</v>
      </c>
      <c r="C17" s="13" t="s">
        <v>77</v>
      </c>
    </row>
    <row r="18" spans="1:3" x14ac:dyDescent="0.2">
      <c r="A18" s="54" t="s">
        <v>85</v>
      </c>
      <c r="B18" s="52">
        <f>B19+B20</f>
        <v>700000</v>
      </c>
      <c r="C18" s="13"/>
    </row>
    <row r="19" spans="1:3" hidden="1" x14ac:dyDescent="0.2">
      <c r="A19" s="66" t="s">
        <v>84</v>
      </c>
      <c r="C19" s="13" t="s">
        <v>83</v>
      </c>
    </row>
    <row r="20" spans="1:3" x14ac:dyDescent="0.2">
      <c r="A20" s="20" t="s">
        <v>82</v>
      </c>
      <c r="B20" s="1">
        <f>50000+650000</f>
        <v>700000</v>
      </c>
      <c r="C20" s="13" t="s">
        <v>77</v>
      </c>
    </row>
    <row r="21" spans="1:3" x14ac:dyDescent="0.2">
      <c r="A21" s="54" t="s">
        <v>81</v>
      </c>
      <c r="B21" s="52">
        <f>B22+B23+B24</f>
        <v>600000</v>
      </c>
      <c r="C21" s="13"/>
    </row>
    <row r="22" spans="1:3" x14ac:dyDescent="0.2">
      <c r="A22" s="20" t="s">
        <v>80</v>
      </c>
      <c r="B22" s="1">
        <v>500000</v>
      </c>
      <c r="C22" s="13" t="s">
        <v>77</v>
      </c>
    </row>
    <row r="23" spans="1:3" x14ac:dyDescent="0.2">
      <c r="A23" s="20" t="s">
        <v>79</v>
      </c>
      <c r="B23" s="1">
        <v>50000</v>
      </c>
      <c r="C23" s="13" t="s">
        <v>77</v>
      </c>
    </row>
    <row r="24" spans="1:3" x14ac:dyDescent="0.2">
      <c r="A24" s="65" t="s">
        <v>78</v>
      </c>
      <c r="B24" s="1">
        <v>50000</v>
      </c>
      <c r="C24" s="13" t="s">
        <v>77</v>
      </c>
    </row>
    <row r="25" spans="1:3" ht="13.5" thickBot="1" x14ac:dyDescent="0.25">
      <c r="A25" s="16"/>
      <c r="B25" s="64"/>
      <c r="C25" s="13"/>
    </row>
    <row r="26" spans="1:3" ht="13.5" thickBot="1" x14ac:dyDescent="0.25">
      <c r="A26" s="15" t="s">
        <v>76</v>
      </c>
      <c r="B26" s="63">
        <f>B27+B53+B71+B73+B69</f>
        <v>442887756</v>
      </c>
      <c r="C26" s="13"/>
    </row>
    <row r="27" spans="1:3" x14ac:dyDescent="0.2">
      <c r="A27" s="62" t="s">
        <v>75</v>
      </c>
      <c r="B27" s="61">
        <f>B28+B32+B40+B52</f>
        <v>335101627</v>
      </c>
      <c r="C27" s="13"/>
    </row>
    <row r="28" spans="1:3" x14ac:dyDescent="0.2">
      <c r="A28" s="51" t="s">
        <v>74</v>
      </c>
      <c r="B28" s="50">
        <f>SUM(B29:B31)</f>
        <v>101475198</v>
      </c>
      <c r="C28" s="13"/>
    </row>
    <row r="29" spans="1:3" x14ac:dyDescent="0.2">
      <c r="A29" s="59" t="s">
        <v>73</v>
      </c>
      <c r="B29" s="1">
        <f>63707800+10357700+339750</f>
        <v>74405250</v>
      </c>
      <c r="C29" s="13" t="s">
        <v>70</v>
      </c>
    </row>
    <row r="30" spans="1:3" ht="22.5" x14ac:dyDescent="0.2">
      <c r="A30" s="60" t="s">
        <v>72</v>
      </c>
      <c r="B30" s="1">
        <f>4658248+14048000+100000+7422900</f>
        <v>26229148</v>
      </c>
      <c r="C30" s="13" t="s">
        <v>70</v>
      </c>
    </row>
    <row r="31" spans="1:3" x14ac:dyDescent="0.2">
      <c r="A31" s="59" t="s">
        <v>71</v>
      </c>
      <c r="B31" s="1">
        <v>840800</v>
      </c>
      <c r="C31" s="13" t="s">
        <v>70</v>
      </c>
    </row>
    <row r="32" spans="1:3" x14ac:dyDescent="0.2">
      <c r="A32" s="51" t="s">
        <v>69</v>
      </c>
      <c r="B32" s="55">
        <f>B33+B37+B38+B39</f>
        <v>80075720</v>
      </c>
      <c r="C32" s="13"/>
    </row>
    <row r="33" spans="1:3" x14ac:dyDescent="0.2">
      <c r="A33" s="54" t="s">
        <v>68</v>
      </c>
      <c r="B33" s="56">
        <f>SUM(B34:B36)</f>
        <v>63213784</v>
      </c>
      <c r="C33" s="13"/>
    </row>
    <row r="34" spans="1:3" x14ac:dyDescent="0.2">
      <c r="A34" s="16" t="s">
        <v>67</v>
      </c>
      <c r="B34" s="58">
        <f>45026450+727284-1311450</f>
        <v>44442284</v>
      </c>
      <c r="C34" s="13" t="s">
        <v>62</v>
      </c>
    </row>
    <row r="35" spans="1:3" x14ac:dyDescent="0.2">
      <c r="A35" s="16" t="s">
        <v>66</v>
      </c>
      <c r="B35" s="58">
        <v>14400000</v>
      </c>
      <c r="C35" s="13" t="s">
        <v>62</v>
      </c>
    </row>
    <row r="36" spans="1:3" x14ac:dyDescent="0.2">
      <c r="A36" s="16" t="s">
        <v>65</v>
      </c>
      <c r="B36" s="58">
        <v>4371500</v>
      </c>
      <c r="C36" s="13" t="s">
        <v>62</v>
      </c>
    </row>
    <row r="37" spans="1:3" x14ac:dyDescent="0.2">
      <c r="A37" s="54" t="s">
        <v>64</v>
      </c>
      <c r="B37" s="56">
        <f>10519200-262980</f>
        <v>10256220</v>
      </c>
      <c r="C37" s="13" t="s">
        <v>62</v>
      </c>
    </row>
    <row r="38" spans="1:3" x14ac:dyDescent="0.2">
      <c r="A38" s="57" t="s">
        <v>63</v>
      </c>
      <c r="B38" s="56">
        <v>1190100</v>
      </c>
      <c r="C38" s="13" t="s">
        <v>62</v>
      </c>
    </row>
    <row r="39" spans="1:3" x14ac:dyDescent="0.2">
      <c r="A39" s="57" t="s">
        <v>61</v>
      </c>
      <c r="B39" s="56">
        <v>5415616</v>
      </c>
      <c r="C39" s="13"/>
    </row>
    <row r="40" spans="1:3" x14ac:dyDescent="0.2">
      <c r="A40" s="51" t="s">
        <v>60</v>
      </c>
      <c r="B40" s="55">
        <f>B41+B43+B51+B50</f>
        <v>145376006</v>
      </c>
      <c r="C40" s="13"/>
    </row>
    <row r="41" spans="1:3" x14ac:dyDescent="0.2">
      <c r="A41" s="54" t="s">
        <v>59</v>
      </c>
      <c r="B41" s="52">
        <v>21175000</v>
      </c>
      <c r="C41" s="13" t="s">
        <v>48</v>
      </c>
    </row>
    <row r="42" spans="1:3" hidden="1" x14ac:dyDescent="0.2">
      <c r="A42" s="16" t="s">
        <v>58</v>
      </c>
      <c r="B42" s="52"/>
      <c r="C42" s="13"/>
    </row>
    <row r="43" spans="1:3" x14ac:dyDescent="0.2">
      <c r="A43" s="54" t="s">
        <v>57</v>
      </c>
      <c r="B43" s="52">
        <f>B44+B45+B46+B47+B48+B49</f>
        <v>79041840</v>
      </c>
      <c r="C43" s="13"/>
    </row>
    <row r="44" spans="1:3" x14ac:dyDescent="0.2">
      <c r="A44" s="16" t="s">
        <v>56</v>
      </c>
      <c r="B44" s="1">
        <f>3400000+380000+320000</f>
        <v>4100000</v>
      </c>
      <c r="C44" s="13" t="s">
        <v>48</v>
      </c>
    </row>
    <row r="45" spans="1:3" x14ac:dyDescent="0.2">
      <c r="A45" s="16" t="s">
        <v>55</v>
      </c>
      <c r="B45" s="1">
        <f>5882400+261440</f>
        <v>6143840</v>
      </c>
      <c r="C45" s="13" t="s">
        <v>48</v>
      </c>
    </row>
    <row r="46" spans="1:3" x14ac:dyDescent="0.2">
      <c r="A46" s="16" t="s">
        <v>54</v>
      </c>
      <c r="B46" s="1">
        <f>750000+19470000+330000</f>
        <v>20550000</v>
      </c>
      <c r="C46" s="13" t="s">
        <v>48</v>
      </c>
    </row>
    <row r="47" spans="1:3" x14ac:dyDescent="0.2">
      <c r="A47" s="16" t="s">
        <v>53</v>
      </c>
      <c r="B47" s="1">
        <f>19760000-1330000</f>
        <v>18430000</v>
      </c>
      <c r="C47" s="13" t="s">
        <v>48</v>
      </c>
    </row>
    <row r="48" spans="1:3" x14ac:dyDescent="0.2">
      <c r="A48" s="16" t="s">
        <v>52</v>
      </c>
      <c r="B48" s="1">
        <f>8838000+6883900+7658000+677500+1249800-1458000+598600+428000+97200</f>
        <v>24973000</v>
      </c>
      <c r="C48" s="13" t="s">
        <v>48</v>
      </c>
    </row>
    <row r="49" spans="1:3" x14ac:dyDescent="0.2">
      <c r="A49" s="16" t="s">
        <v>51</v>
      </c>
      <c r="B49" s="1">
        <v>4845000</v>
      </c>
      <c r="C49" s="13"/>
    </row>
    <row r="50" spans="1:3" x14ac:dyDescent="0.2">
      <c r="A50" s="53" t="s">
        <v>50</v>
      </c>
      <c r="B50" s="52">
        <f>17864000+27128290+1415040-1600240+11444</f>
        <v>44818534</v>
      </c>
      <c r="C50" s="13" t="s">
        <v>48</v>
      </c>
    </row>
    <row r="51" spans="1:3" x14ac:dyDescent="0.2">
      <c r="A51" s="53" t="s">
        <v>49</v>
      </c>
      <c r="B51" s="52">
        <f>728460-16416-371412</f>
        <v>340632</v>
      </c>
      <c r="C51" s="13" t="s">
        <v>48</v>
      </c>
    </row>
    <row r="52" spans="1:3" x14ac:dyDescent="0.2">
      <c r="A52" s="51" t="s">
        <v>47</v>
      </c>
      <c r="B52" s="50">
        <f>6083613+2091090</f>
        <v>8174703</v>
      </c>
      <c r="C52" s="13"/>
    </row>
    <row r="53" spans="1:3" ht="22.5" x14ac:dyDescent="0.2">
      <c r="A53" s="49" t="s">
        <v>46</v>
      </c>
      <c r="B53" s="48">
        <f>B54+B59+B65</f>
        <v>80482519</v>
      </c>
      <c r="C53" s="13"/>
    </row>
    <row r="54" spans="1:3" x14ac:dyDescent="0.2">
      <c r="A54" s="47" t="s">
        <v>45</v>
      </c>
      <c r="B54" s="41">
        <f>SUM(B55:B57)</f>
        <v>31138600</v>
      </c>
      <c r="C54" s="13"/>
    </row>
    <row r="55" spans="1:3" x14ac:dyDescent="0.2">
      <c r="A55" s="16" t="s">
        <v>44</v>
      </c>
      <c r="B55" s="19">
        <f>13789200+1122600+1762500</f>
        <v>16674300</v>
      </c>
      <c r="C55" s="13" t="s">
        <v>24</v>
      </c>
    </row>
    <row r="56" spans="1:3" x14ac:dyDescent="0.2">
      <c r="A56" s="16" t="s">
        <v>43</v>
      </c>
      <c r="B56" s="19">
        <v>194400</v>
      </c>
      <c r="C56" s="13" t="s">
        <v>24</v>
      </c>
    </row>
    <row r="57" spans="1:3" x14ac:dyDescent="0.2">
      <c r="A57" s="16" t="s">
        <v>42</v>
      </c>
      <c r="B57" s="19">
        <f>13682400+587500</f>
        <v>14269900</v>
      </c>
      <c r="C57" s="13" t="s">
        <v>24</v>
      </c>
    </row>
    <row r="58" spans="1:3" x14ac:dyDescent="0.2">
      <c r="A58" s="16"/>
      <c r="B58" s="19"/>
      <c r="C58" s="13"/>
    </row>
    <row r="59" spans="1:3" x14ac:dyDescent="0.2">
      <c r="A59" s="42" t="s">
        <v>41</v>
      </c>
      <c r="B59" s="41">
        <f>SUM(B60:B64)</f>
        <v>37119708</v>
      </c>
      <c r="C59" s="13"/>
    </row>
    <row r="60" spans="1:3" x14ac:dyDescent="0.2">
      <c r="A60" s="46" t="s">
        <v>40</v>
      </c>
      <c r="B60" s="19">
        <f>32820629+1607412+709667</f>
        <v>35137708</v>
      </c>
      <c r="C60" s="13" t="s">
        <v>24</v>
      </c>
    </row>
    <row r="61" spans="1:3" hidden="1" x14ac:dyDescent="0.2">
      <c r="A61" s="45" t="s">
        <v>39</v>
      </c>
      <c r="B61" s="44">
        <f>10412200-662100-10357700+607600</f>
        <v>0</v>
      </c>
      <c r="C61" s="13"/>
    </row>
    <row r="62" spans="1:3" x14ac:dyDescent="0.2">
      <c r="A62" s="43" t="s">
        <v>38</v>
      </c>
      <c r="B62" s="1">
        <f>1040000+100000</f>
        <v>1140000</v>
      </c>
      <c r="C62" s="13"/>
    </row>
    <row r="63" spans="1:3" x14ac:dyDescent="0.2">
      <c r="A63" s="43" t="s">
        <v>37</v>
      </c>
      <c r="B63" s="1">
        <v>135000</v>
      </c>
      <c r="C63" s="13"/>
    </row>
    <row r="64" spans="1:3" x14ac:dyDescent="0.2">
      <c r="A64" s="43" t="s">
        <v>36</v>
      </c>
      <c r="B64" s="1">
        <v>707000</v>
      </c>
      <c r="C64" s="13"/>
    </row>
    <row r="65" spans="1:3" x14ac:dyDescent="0.2">
      <c r="A65" s="42" t="s">
        <v>35</v>
      </c>
      <c r="B65" s="41">
        <f>B66+B67+B68</f>
        <v>12224211</v>
      </c>
      <c r="C65" s="13"/>
    </row>
    <row r="66" spans="1:3" x14ac:dyDescent="0.2">
      <c r="A66" s="38" t="s">
        <v>34</v>
      </c>
      <c r="B66" s="19">
        <f>7379000+4255156-427132</f>
        <v>11207024</v>
      </c>
      <c r="C66" s="13" t="s">
        <v>32</v>
      </c>
    </row>
    <row r="67" spans="1:3" x14ac:dyDescent="0.2">
      <c r="A67" s="38" t="s">
        <v>33</v>
      </c>
      <c r="B67" s="19">
        <f>321600+9980</f>
        <v>331580</v>
      </c>
      <c r="C67" s="13" t="s">
        <v>32</v>
      </c>
    </row>
    <row r="68" spans="1:3" x14ac:dyDescent="0.2">
      <c r="A68" s="38" t="s">
        <v>31</v>
      </c>
      <c r="B68" s="19">
        <v>685607</v>
      </c>
      <c r="C68" s="13"/>
    </row>
    <row r="69" spans="1:3" x14ac:dyDescent="0.2">
      <c r="A69" s="40" t="s">
        <v>30</v>
      </c>
      <c r="B69" s="39">
        <f>B70</f>
        <v>2461386</v>
      </c>
      <c r="C69" s="13"/>
    </row>
    <row r="70" spans="1:3" x14ac:dyDescent="0.2">
      <c r="A70" s="38" t="s">
        <v>29</v>
      </c>
      <c r="B70" s="19">
        <f>347636+1998937+114813</f>
        <v>2461386</v>
      </c>
      <c r="C70" s="13" t="s">
        <v>24</v>
      </c>
    </row>
    <row r="71" spans="1:3" x14ac:dyDescent="0.2">
      <c r="A71" s="40" t="s">
        <v>28</v>
      </c>
      <c r="B71" s="39">
        <f>B72</f>
        <v>18689667</v>
      </c>
      <c r="C71" s="13"/>
    </row>
    <row r="72" spans="1:3" x14ac:dyDescent="0.2">
      <c r="A72" s="38" t="s">
        <v>27</v>
      </c>
      <c r="B72" s="19">
        <f>1919159+11872630+3426995+126184+1344699</f>
        <v>18689667</v>
      </c>
      <c r="C72" s="13" t="s">
        <v>24</v>
      </c>
    </row>
    <row r="73" spans="1:3" x14ac:dyDescent="0.2">
      <c r="A73" s="40" t="s">
        <v>26</v>
      </c>
      <c r="B73" s="39">
        <f>SUM(B74)</f>
        <v>6152557</v>
      </c>
      <c r="C73" s="13"/>
    </row>
    <row r="74" spans="1:3" x14ac:dyDescent="0.2">
      <c r="A74" s="38" t="s">
        <v>25</v>
      </c>
      <c r="B74" s="19">
        <f>498596+4090860+1042964+520137</f>
        <v>6152557</v>
      </c>
      <c r="C74" s="13" t="s">
        <v>24</v>
      </c>
    </row>
    <row r="75" spans="1:3" ht="13.5" thickBot="1" x14ac:dyDescent="0.25">
      <c r="A75" s="38"/>
      <c r="C75" s="13"/>
    </row>
    <row r="76" spans="1:3" ht="13.5" thickBot="1" x14ac:dyDescent="0.25">
      <c r="A76" s="15" t="s">
        <v>23</v>
      </c>
      <c r="B76" s="29">
        <f>B6+B12+B26</f>
        <v>748691656</v>
      </c>
      <c r="C76" s="13"/>
    </row>
    <row r="77" spans="1:3" ht="13.5" thickBot="1" x14ac:dyDescent="0.25">
      <c r="A77" s="12"/>
      <c r="B77" s="37"/>
      <c r="C77" s="13"/>
    </row>
    <row r="78" spans="1:3" ht="13.5" thickBot="1" x14ac:dyDescent="0.25">
      <c r="A78" s="36" t="s">
        <v>22</v>
      </c>
      <c r="B78" s="21">
        <f>B79</f>
        <v>5287051</v>
      </c>
      <c r="C78" s="13"/>
    </row>
    <row r="79" spans="1:3" x14ac:dyDescent="0.2">
      <c r="A79" s="35" t="s">
        <v>21</v>
      </c>
      <c r="B79" s="30">
        <f>B80</f>
        <v>5287051</v>
      </c>
      <c r="C79" s="13"/>
    </row>
    <row r="80" spans="1:3" x14ac:dyDescent="0.2">
      <c r="A80" s="34" t="s">
        <v>20</v>
      </c>
      <c r="B80" s="33">
        <f>B81</f>
        <v>5287051</v>
      </c>
      <c r="C80" s="13"/>
    </row>
    <row r="81" spans="1:3" x14ac:dyDescent="0.2">
      <c r="A81" s="32" t="s">
        <v>19</v>
      </c>
      <c r="B81" s="25">
        <f>5070900+216151</f>
        <v>5287051</v>
      </c>
      <c r="C81" s="13"/>
    </row>
    <row r="82" spans="1:3" ht="13.5" thickBot="1" x14ac:dyDescent="0.25">
      <c r="A82" s="12"/>
      <c r="B82" s="31"/>
      <c r="C82" s="13"/>
    </row>
    <row r="83" spans="1:3" ht="13.5" thickBot="1" x14ac:dyDescent="0.25">
      <c r="A83" s="15" t="s">
        <v>18</v>
      </c>
      <c r="B83" s="21">
        <f>B84</f>
        <v>13600000</v>
      </c>
      <c r="C83" s="13"/>
    </row>
    <row r="84" spans="1:3" x14ac:dyDescent="0.2">
      <c r="A84" s="16" t="s">
        <v>17</v>
      </c>
      <c r="B84" s="18">
        <v>13600000</v>
      </c>
      <c r="C84" s="13" t="s">
        <v>16</v>
      </c>
    </row>
    <row r="85" spans="1:3" ht="13.5" thickBot="1" x14ac:dyDescent="0.25">
      <c r="A85" s="12"/>
      <c r="B85" s="30"/>
      <c r="C85" s="13"/>
    </row>
    <row r="86" spans="1:3" ht="13.5" thickBot="1" x14ac:dyDescent="0.25">
      <c r="A86" s="15" t="s">
        <v>15</v>
      </c>
      <c r="B86" s="29">
        <f>B83+B78</f>
        <v>18887051</v>
      </c>
      <c r="C86" s="13"/>
    </row>
    <row r="87" spans="1:3" ht="13.5" thickBot="1" x14ac:dyDescent="0.25">
      <c r="A87" s="16"/>
      <c r="B87" s="18"/>
      <c r="C87" s="13"/>
    </row>
    <row r="88" spans="1:3" ht="13.5" thickBot="1" x14ac:dyDescent="0.25">
      <c r="A88" s="15" t="s">
        <v>14</v>
      </c>
      <c r="B88" s="29">
        <f>B76+B86</f>
        <v>767578707</v>
      </c>
      <c r="C88" s="13"/>
    </row>
    <row r="89" spans="1:3" ht="13.5" thickBot="1" x14ac:dyDescent="0.25">
      <c r="A89" s="16"/>
      <c r="B89" s="18"/>
      <c r="C89" s="13"/>
    </row>
    <row r="90" spans="1:3" ht="13.5" thickBot="1" x14ac:dyDescent="0.25">
      <c r="A90" s="28" t="s">
        <v>13</v>
      </c>
      <c r="B90" s="27">
        <f>B91+B92+B93+B94</f>
        <v>108715586</v>
      </c>
      <c r="C90" s="13"/>
    </row>
    <row r="91" spans="1:3" x14ac:dyDescent="0.2">
      <c r="A91" s="26" t="s">
        <v>12</v>
      </c>
      <c r="B91" s="25">
        <v>26800000</v>
      </c>
      <c r="C91" s="13" t="s">
        <v>10</v>
      </c>
    </row>
    <row r="92" spans="1:3" x14ac:dyDescent="0.2">
      <c r="A92" s="26" t="s">
        <v>11</v>
      </c>
      <c r="B92" s="25">
        <v>37200000</v>
      </c>
      <c r="C92" s="13" t="s">
        <v>10</v>
      </c>
    </row>
    <row r="93" spans="1:3" x14ac:dyDescent="0.2">
      <c r="A93" s="26" t="s">
        <v>9</v>
      </c>
      <c r="B93" s="25">
        <v>30000000</v>
      </c>
      <c r="C93" s="13"/>
    </row>
    <row r="94" spans="1:3" x14ac:dyDescent="0.2">
      <c r="A94" s="26" t="s">
        <v>8</v>
      </c>
      <c r="B94" s="25">
        <v>14715586</v>
      </c>
      <c r="C94" s="13"/>
    </row>
    <row r="95" spans="1:3" ht="13.5" thickBot="1" x14ac:dyDescent="0.25">
      <c r="A95" s="24"/>
      <c r="B95" s="23"/>
      <c r="C95" s="13"/>
    </row>
    <row r="96" spans="1:3" ht="13.5" thickBot="1" x14ac:dyDescent="0.25">
      <c r="A96" s="22" t="s">
        <v>7</v>
      </c>
      <c r="B96" s="21">
        <f>B97+B98+B99+B100</f>
        <v>50980661</v>
      </c>
      <c r="C96" s="17"/>
    </row>
    <row r="97" spans="1:4" x14ac:dyDescent="0.2">
      <c r="A97" s="20" t="s">
        <v>6</v>
      </c>
      <c r="B97" s="18">
        <f>48439452-198</f>
        <v>48439254</v>
      </c>
      <c r="C97" s="17" t="s">
        <v>2</v>
      </c>
    </row>
    <row r="98" spans="1:4" x14ac:dyDescent="0.2">
      <c r="A98" s="16" t="s">
        <v>5</v>
      </c>
      <c r="B98" s="19">
        <v>1046979</v>
      </c>
      <c r="C98" s="17" t="s">
        <v>2</v>
      </c>
    </row>
    <row r="99" spans="1:4" x14ac:dyDescent="0.2">
      <c r="A99" s="16" t="s">
        <v>4</v>
      </c>
      <c r="B99" s="18">
        <f>830453-44</f>
        <v>830409</v>
      </c>
      <c r="C99" s="17" t="s">
        <v>2</v>
      </c>
    </row>
    <row r="100" spans="1:4" x14ac:dyDescent="0.2">
      <c r="A100" s="16" t="s">
        <v>3</v>
      </c>
      <c r="B100" s="18">
        <f>679755-15736</f>
        <v>664019</v>
      </c>
      <c r="C100" s="17" t="s">
        <v>2</v>
      </c>
    </row>
    <row r="101" spans="1:4" ht="13.5" thickBot="1" x14ac:dyDescent="0.25">
      <c r="A101" s="16"/>
      <c r="C101" s="13"/>
    </row>
    <row r="102" spans="1:4" ht="13.5" thickBot="1" x14ac:dyDescent="0.25">
      <c r="A102" s="15" t="s">
        <v>1</v>
      </c>
      <c r="B102" s="14">
        <f>B88+B90+B96</f>
        <v>927274954</v>
      </c>
      <c r="C102" s="13"/>
      <c r="D102" t="s">
        <v>0</v>
      </c>
    </row>
    <row r="103" spans="1:4" x14ac:dyDescent="0.2">
      <c r="A103" s="12"/>
      <c r="B103" s="11"/>
      <c r="C103" s="6"/>
    </row>
    <row r="104" spans="1:4" x14ac:dyDescent="0.2">
      <c r="A104" s="2"/>
      <c r="B104" s="10"/>
      <c r="C104" s="6"/>
    </row>
    <row r="105" spans="1:4" x14ac:dyDescent="0.2">
      <c r="A105" s="2"/>
      <c r="B105" s="7"/>
      <c r="C105" s="6"/>
    </row>
    <row r="106" spans="1:4" x14ac:dyDescent="0.2">
      <c r="A106" s="2"/>
      <c r="B106" s="7"/>
      <c r="C106" s="6"/>
    </row>
    <row r="107" spans="1:4" x14ac:dyDescent="0.2">
      <c r="A107" s="2"/>
      <c r="B107" s="7"/>
      <c r="C107" s="6"/>
    </row>
    <row r="108" spans="1:4" x14ac:dyDescent="0.2">
      <c r="A108" s="9"/>
      <c r="B108" s="8"/>
      <c r="C108" s="6"/>
    </row>
    <row r="109" spans="1:4" x14ac:dyDescent="0.2">
      <c r="A109" s="3"/>
      <c r="B109" s="7"/>
      <c r="C109" s="6"/>
    </row>
    <row r="110" spans="1:4" x14ac:dyDescent="0.2">
      <c r="A110" s="2"/>
      <c r="B110" s="7"/>
      <c r="C110" s="6"/>
    </row>
    <row r="111" spans="1:4" x14ac:dyDescent="0.2">
      <c r="A111" s="2"/>
      <c r="B111" s="7"/>
      <c r="C111" s="6"/>
    </row>
    <row r="112" spans="1:4" x14ac:dyDescent="0.2">
      <c r="A112" s="2"/>
      <c r="B112" s="7"/>
      <c r="C112" s="6"/>
    </row>
    <row r="113" spans="1:2" x14ac:dyDescent="0.2">
      <c r="A113" s="4"/>
      <c r="B113" s="5"/>
    </row>
    <row r="114" spans="1:2" x14ac:dyDescent="0.2">
      <c r="A114" s="4"/>
    </row>
    <row r="115" spans="1:2" x14ac:dyDescent="0.2">
      <c r="A115" s="3"/>
    </row>
    <row r="116" spans="1:2" x14ac:dyDescent="0.2">
      <c r="A116" s="3"/>
    </row>
    <row r="117" spans="1:2" x14ac:dyDescent="0.2">
      <c r="A117" s="3"/>
    </row>
    <row r="118" spans="1:2" x14ac:dyDescent="0.2">
      <c r="A118" s="3"/>
    </row>
    <row r="119" spans="1:2" x14ac:dyDescent="0.2">
      <c r="A119" s="2"/>
    </row>
    <row r="120" spans="1:2" x14ac:dyDescent="0.2">
      <c r="A120" s="2"/>
    </row>
    <row r="121" spans="1:2" x14ac:dyDescent="0.2">
      <c r="A121" s="2"/>
    </row>
    <row r="122" spans="1:2" x14ac:dyDescent="0.2">
      <c r="A122" s="2"/>
    </row>
    <row r="123" spans="1:2" x14ac:dyDescent="0.2">
      <c r="A123" s="2"/>
    </row>
    <row r="124" spans="1:2" x14ac:dyDescent="0.2">
      <c r="A124" s="2"/>
    </row>
    <row r="125" spans="1:2" x14ac:dyDescent="0.2">
      <c r="A125" s="2"/>
    </row>
    <row r="126" spans="1:2" x14ac:dyDescent="0.2">
      <c r="A126" s="2"/>
    </row>
    <row r="127" spans="1:2" x14ac:dyDescent="0.2">
      <c r="A127" s="2"/>
    </row>
    <row r="128" spans="1:2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</sheetData>
  <mergeCells count="3">
    <mergeCell ref="A5:B5"/>
    <mergeCell ref="A1:B1"/>
    <mergeCell ref="A3:B3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2021-02-08T13:13:34Z</dcterms:created>
  <dcterms:modified xsi:type="dcterms:W3CDTF">2021-02-08T13:13:51Z</dcterms:modified>
</cp:coreProperties>
</file>