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0395" windowHeight="6660" activeTab="8"/>
  </bookViews>
  <sheets>
    <sheet name="1_sz_melléklet" sheetId="2" r:id="rId1"/>
    <sheet name="2_sz_melléklet" sheetId="3" r:id="rId2"/>
    <sheet name="3_sz_melléklet" sheetId="4" r:id="rId3"/>
    <sheet name="4_sz_melléklet" sheetId="1" r:id="rId4"/>
    <sheet name="5_sz_melléklet" sheetId="10" r:id="rId5"/>
    <sheet name="o_m" sheetId="11" r:id="rId6"/>
    <sheet name="p_m" sheetId="12" r:id="rId7"/>
    <sheet name="n_m" sheetId="13" r:id="rId8"/>
    <sheet name="Munka1" sheetId="14" r:id="rId9"/>
  </sheets>
  <definedNames>
    <definedName name="_xlnm.Print_Titles" localSheetId="1">'2_sz_melléklet'!$A:$A</definedName>
    <definedName name="_xlnm.Print_Titles" localSheetId="3">'4_sz_melléklet'!$4:$5</definedName>
    <definedName name="_xlnm.Print_Area" localSheetId="0">'1_sz_melléklet'!$A$1:$D$64</definedName>
    <definedName name="_xlnm.Print_Area" localSheetId="1">'2_sz_melléklet'!$A$1:$V$71</definedName>
    <definedName name="_xlnm.Print_Area" localSheetId="2">'3_sz_melléklet'!$A$1:$G$22</definedName>
    <definedName name="_xlnm.Print_Area" localSheetId="3">'4_sz_melléklet'!$A$1:$N$44</definedName>
    <definedName name="_xlnm.Print_Area" localSheetId="4">'5_sz_melléklet'!$A$1:$I$31</definedName>
  </definedNames>
  <calcPr calcId="145621"/>
</workbook>
</file>

<file path=xl/calcChain.xml><?xml version="1.0" encoding="utf-8"?>
<calcChain xmlns="http://schemas.openxmlformats.org/spreadsheetml/2006/main">
  <c r="P19" i="3" l="1"/>
  <c r="R19" i="3"/>
  <c r="M58" i="3"/>
  <c r="N58" i="3"/>
  <c r="O58" i="3"/>
  <c r="P58" i="3"/>
  <c r="Q58" i="3"/>
  <c r="R58" i="3"/>
  <c r="C59" i="2"/>
  <c r="D59" i="2"/>
  <c r="B60" i="2"/>
  <c r="B59" i="2" s="1"/>
  <c r="D52" i="2"/>
  <c r="C35" i="2"/>
  <c r="D31" i="2"/>
  <c r="C40" i="2"/>
  <c r="B40" i="2"/>
  <c r="H4" i="10"/>
  <c r="I4" i="10"/>
  <c r="H6" i="10"/>
  <c r="I6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5" i="10"/>
  <c r="I15" i="10"/>
  <c r="H16" i="10"/>
  <c r="I16" i="10"/>
  <c r="H17" i="10"/>
  <c r="I17" i="10"/>
  <c r="H18" i="10"/>
  <c r="I18" i="10"/>
  <c r="H19" i="10"/>
  <c r="I19" i="10"/>
  <c r="H20" i="10"/>
  <c r="I20" i="10"/>
  <c r="H22" i="10"/>
  <c r="I22" i="10"/>
  <c r="H23" i="10"/>
  <c r="I23" i="10"/>
  <c r="H24" i="10"/>
  <c r="I24" i="10"/>
  <c r="H25" i="10"/>
  <c r="I25" i="10"/>
  <c r="H26" i="10"/>
  <c r="I26" i="10"/>
  <c r="H28" i="10"/>
  <c r="I28" i="10"/>
  <c r="H30" i="10"/>
  <c r="I30" i="10"/>
  <c r="C4" i="10"/>
  <c r="D4" i="10"/>
  <c r="C5" i="10"/>
  <c r="D5" i="10"/>
  <c r="C6" i="10"/>
  <c r="D6" i="10"/>
  <c r="C7" i="10"/>
  <c r="D7" i="10"/>
  <c r="C8" i="10"/>
  <c r="D8" i="10"/>
  <c r="C9" i="10"/>
  <c r="D9" i="10"/>
  <c r="C11" i="10"/>
  <c r="D11" i="10"/>
  <c r="C13" i="10"/>
  <c r="D13" i="10"/>
  <c r="C14" i="10"/>
  <c r="D14" i="10"/>
  <c r="C15" i="10"/>
  <c r="D15" i="10"/>
  <c r="C16" i="10"/>
  <c r="D16" i="10"/>
  <c r="C17" i="10"/>
  <c r="D17" i="10"/>
  <c r="C19" i="10"/>
  <c r="D19" i="10"/>
  <c r="C20" i="10"/>
  <c r="D20" i="10"/>
  <c r="C21" i="10"/>
  <c r="D21" i="10"/>
  <c r="C22" i="10"/>
  <c r="D22" i="10"/>
  <c r="C23" i="10"/>
  <c r="D23" i="10"/>
  <c r="C25" i="10"/>
  <c r="D25" i="10"/>
  <c r="C26" i="10"/>
  <c r="D26" i="10"/>
  <c r="C27" i="10"/>
  <c r="D27" i="10"/>
  <c r="C28" i="10"/>
  <c r="D28" i="10"/>
  <c r="D3" i="10"/>
  <c r="C3" i="10"/>
  <c r="D29" i="13"/>
  <c r="C29" i="13"/>
  <c r="I27" i="13"/>
  <c r="H27" i="13"/>
  <c r="D24" i="13"/>
  <c r="C24" i="13"/>
  <c r="I21" i="13"/>
  <c r="H21" i="13"/>
  <c r="D18" i="13"/>
  <c r="C18" i="13"/>
  <c r="I14" i="13"/>
  <c r="I29" i="13" s="1"/>
  <c r="I31" i="13" s="1"/>
  <c r="H14" i="13"/>
  <c r="H29" i="13" s="1"/>
  <c r="D12" i="13"/>
  <c r="C12" i="13"/>
  <c r="D29" i="12"/>
  <c r="C29" i="12"/>
  <c r="I27" i="12"/>
  <c r="H27" i="12"/>
  <c r="D24" i="12"/>
  <c r="C24" i="12"/>
  <c r="I21" i="12"/>
  <c r="H21" i="12"/>
  <c r="D18" i="12"/>
  <c r="C18" i="12"/>
  <c r="I14" i="12"/>
  <c r="I29" i="12" s="1"/>
  <c r="I31" i="12" s="1"/>
  <c r="H14" i="12"/>
  <c r="H29" i="12" s="1"/>
  <c r="D12" i="12"/>
  <c r="C12" i="12"/>
  <c r="D29" i="11"/>
  <c r="D29" i="10" s="1"/>
  <c r="C29" i="11"/>
  <c r="I27" i="11"/>
  <c r="I27" i="10" s="1"/>
  <c r="H27" i="11"/>
  <c r="H27" i="10" s="1"/>
  <c r="D24" i="11"/>
  <c r="I5" i="11" s="1"/>
  <c r="I5" i="10" s="1"/>
  <c r="C24" i="11"/>
  <c r="C24" i="10" s="1"/>
  <c r="I21" i="11"/>
  <c r="I21" i="10" s="1"/>
  <c r="H21" i="11"/>
  <c r="H21" i="10" s="1"/>
  <c r="D18" i="11"/>
  <c r="D18" i="10" s="1"/>
  <c r="C18" i="11"/>
  <c r="C18" i="10" s="1"/>
  <c r="I14" i="11"/>
  <c r="I29" i="11" s="1"/>
  <c r="I29" i="10" s="1"/>
  <c r="H14" i="11"/>
  <c r="H29" i="11" s="1"/>
  <c r="H29" i="10" s="1"/>
  <c r="D10" i="11"/>
  <c r="D12" i="11" s="1"/>
  <c r="D12" i="10" s="1"/>
  <c r="C10" i="11"/>
  <c r="C12" i="11" s="1"/>
  <c r="C12" i="10" s="1"/>
  <c r="D21" i="4"/>
  <c r="E21" i="4"/>
  <c r="F21" i="4"/>
  <c r="G21" i="4"/>
  <c r="C21" i="4"/>
  <c r="C30" i="11" l="1"/>
  <c r="C31" i="13"/>
  <c r="C30" i="13"/>
  <c r="I14" i="10"/>
  <c r="D30" i="13"/>
  <c r="D31" i="13" s="1"/>
  <c r="C29" i="10"/>
  <c r="H14" i="10"/>
  <c r="D30" i="11"/>
  <c r="H5" i="11"/>
  <c r="H5" i="10" s="1"/>
  <c r="C30" i="12"/>
  <c r="C31" i="12" s="1"/>
  <c r="D24" i="10"/>
  <c r="D10" i="10"/>
  <c r="D30" i="12"/>
  <c r="D31" i="12" s="1"/>
  <c r="C10" i="10"/>
  <c r="H31" i="13"/>
  <c r="H31" i="12"/>
  <c r="D31" i="11"/>
  <c r="I3" i="11"/>
  <c r="I3" i="10" s="1"/>
  <c r="C31" i="11"/>
  <c r="H3" i="11"/>
  <c r="H3" i="10" s="1"/>
  <c r="H31" i="11"/>
  <c r="D30" i="10" l="1"/>
  <c r="C30" i="10"/>
  <c r="C31" i="10"/>
  <c r="H31" i="10"/>
  <c r="D31" i="10"/>
  <c r="I31" i="11"/>
  <c r="I31" i="10" s="1"/>
  <c r="O12" i="4" l="1"/>
  <c r="O13" i="4"/>
  <c r="O14" i="4"/>
  <c r="D11" i="4"/>
  <c r="E11" i="4"/>
  <c r="C11" i="4"/>
  <c r="D10" i="4"/>
  <c r="E10" i="4"/>
  <c r="C10" i="4"/>
  <c r="D9" i="4"/>
  <c r="E9" i="4"/>
  <c r="C9" i="4"/>
  <c r="D8" i="4"/>
  <c r="E8" i="4"/>
  <c r="C8" i="4"/>
  <c r="C12" i="4" s="1"/>
  <c r="D7" i="4"/>
  <c r="E7" i="4"/>
  <c r="C7" i="4"/>
  <c r="L23" i="4"/>
  <c r="O20" i="4"/>
  <c r="O21" i="4"/>
  <c r="F10" i="4" s="1"/>
  <c r="N23" i="4"/>
  <c r="M23" i="4"/>
  <c r="O22" i="4"/>
  <c r="F11" i="4" s="1"/>
  <c r="O19" i="4"/>
  <c r="O18" i="4"/>
  <c r="O6" i="4"/>
  <c r="F7" i="4" s="1"/>
  <c r="M15" i="4"/>
  <c r="N15" i="4"/>
  <c r="L15" i="4"/>
  <c r="M9" i="4"/>
  <c r="N9" i="4"/>
  <c r="L9" i="4"/>
  <c r="O8" i="4"/>
  <c r="F9" i="4" s="1"/>
  <c r="O7" i="4"/>
  <c r="F8" i="4" s="1"/>
  <c r="F12" i="4" s="1"/>
  <c r="H39" i="1"/>
  <c r="E12" i="4"/>
  <c r="D12" i="4"/>
  <c r="O23" i="4" l="1"/>
  <c r="O15" i="4"/>
  <c r="O9" i="4"/>
  <c r="M7" i="1" l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N6" i="1"/>
  <c r="M6" i="1"/>
  <c r="M68" i="3" l="1"/>
  <c r="N68" i="3"/>
  <c r="O68" i="3"/>
  <c r="P68" i="3"/>
  <c r="Q68" i="3"/>
  <c r="R68" i="3"/>
  <c r="U68" i="3"/>
  <c r="V68" i="3"/>
  <c r="D49" i="2"/>
  <c r="D51" i="3"/>
  <c r="T58" i="3"/>
  <c r="T68" i="3" s="1"/>
  <c r="N43" i="3"/>
  <c r="N67" i="3" s="1"/>
  <c r="D50" i="3"/>
  <c r="D52" i="3"/>
  <c r="D53" i="3"/>
  <c r="D54" i="3"/>
  <c r="D55" i="3"/>
  <c r="D56" i="3"/>
  <c r="D57" i="3"/>
  <c r="C52" i="3"/>
  <c r="C53" i="3"/>
  <c r="C54" i="3"/>
  <c r="C55" i="3"/>
  <c r="C57" i="3"/>
  <c r="C50" i="3"/>
  <c r="F58" i="3"/>
  <c r="F68" i="3" s="1"/>
  <c r="G58" i="3"/>
  <c r="G68" i="3" s="1"/>
  <c r="H58" i="3"/>
  <c r="H68" i="3" s="1"/>
  <c r="I58" i="3"/>
  <c r="I68" i="3" s="1"/>
  <c r="J58" i="3"/>
  <c r="J68" i="3" s="1"/>
  <c r="K58" i="3"/>
  <c r="K68" i="3" s="1"/>
  <c r="D39" i="3"/>
  <c r="B58" i="3"/>
  <c r="B68" i="3" s="1"/>
  <c r="S56" i="3"/>
  <c r="C56" i="3" s="1"/>
  <c r="H42" i="3"/>
  <c r="F42" i="3"/>
  <c r="F43" i="3" s="1"/>
  <c r="F67" i="3" s="1"/>
  <c r="D40" i="3"/>
  <c r="D41" i="3"/>
  <c r="D42" i="3"/>
  <c r="G43" i="3"/>
  <c r="G67" i="3" s="1"/>
  <c r="H43" i="3"/>
  <c r="H67" i="3" s="1"/>
  <c r="I43" i="3"/>
  <c r="I67" i="3" s="1"/>
  <c r="K43" i="3"/>
  <c r="K67" i="3" s="1"/>
  <c r="M43" i="3"/>
  <c r="M67" i="3" s="1"/>
  <c r="O43" i="3"/>
  <c r="O67" i="3" s="1"/>
  <c r="P43" i="3"/>
  <c r="P67" i="3" s="1"/>
  <c r="Q43" i="3"/>
  <c r="Q67" i="3" s="1"/>
  <c r="R43" i="3"/>
  <c r="R67" i="3" s="1"/>
  <c r="S43" i="3"/>
  <c r="S67" i="3" s="1"/>
  <c r="T43" i="3"/>
  <c r="T67" i="3" s="1"/>
  <c r="U43" i="3"/>
  <c r="U67" i="3" s="1"/>
  <c r="V43" i="3"/>
  <c r="V67" i="3" s="1"/>
  <c r="B43" i="3"/>
  <c r="B67" i="3" s="1"/>
  <c r="J41" i="3"/>
  <c r="C41" i="3" s="1"/>
  <c r="J40" i="3"/>
  <c r="C40" i="3" s="1"/>
  <c r="J39" i="3"/>
  <c r="C39" i="3" s="1"/>
  <c r="D29" i="3"/>
  <c r="C29" i="3"/>
  <c r="J19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30" i="3"/>
  <c r="D31" i="3"/>
  <c r="D14" i="3"/>
  <c r="Q32" i="3"/>
  <c r="Q66" i="3" s="1"/>
  <c r="R32" i="3"/>
  <c r="R66" i="3" s="1"/>
  <c r="R69" i="3" l="1"/>
  <c r="S58" i="3"/>
  <c r="S68" i="3" s="1"/>
  <c r="Q69" i="3"/>
  <c r="C58" i="3"/>
  <c r="C68" i="3" s="1"/>
  <c r="D58" i="3"/>
  <c r="D68" i="3" s="1"/>
  <c r="E68" i="3" s="1"/>
  <c r="C42" i="3"/>
  <c r="J43" i="3"/>
  <c r="J67" i="3" s="1"/>
  <c r="D43" i="3"/>
  <c r="D67" i="3" s="1"/>
  <c r="C43" i="3"/>
  <c r="D32" i="3"/>
  <c r="D66" i="3" s="1"/>
  <c r="D69" i="3" s="1"/>
  <c r="C67" i="3" l="1"/>
  <c r="E67" i="3" s="1"/>
  <c r="D34" i="3"/>
  <c r="D71" i="3" l="1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30" i="3"/>
  <c r="C31" i="3"/>
  <c r="C14" i="3"/>
  <c r="G32" i="3"/>
  <c r="G66" i="3" s="1"/>
  <c r="G69" i="3" s="1"/>
  <c r="I32" i="3"/>
  <c r="I66" i="3" s="1"/>
  <c r="I69" i="3" s="1"/>
  <c r="J32" i="3"/>
  <c r="J66" i="3" s="1"/>
  <c r="J69" i="3" s="1"/>
  <c r="K32" i="3"/>
  <c r="K66" i="3" s="1"/>
  <c r="K69" i="3" s="1"/>
  <c r="M32" i="3"/>
  <c r="M66" i="3" s="1"/>
  <c r="M69" i="3" s="1"/>
  <c r="N32" i="3"/>
  <c r="N66" i="3" s="1"/>
  <c r="N69" i="3" s="1"/>
  <c r="O32" i="3"/>
  <c r="O66" i="3" s="1"/>
  <c r="O69" i="3" s="1"/>
  <c r="P32" i="3"/>
  <c r="P66" i="3" s="1"/>
  <c r="P69" i="3" s="1"/>
  <c r="S32" i="3"/>
  <c r="S66" i="3" s="1"/>
  <c r="S69" i="3" s="1"/>
  <c r="T32" i="3"/>
  <c r="T66" i="3" s="1"/>
  <c r="T69" i="3" s="1"/>
  <c r="U32" i="3"/>
  <c r="U66" i="3" s="1"/>
  <c r="U69" i="3" s="1"/>
  <c r="V32" i="3"/>
  <c r="V66" i="3" s="1"/>
  <c r="V69" i="3" s="1"/>
  <c r="B10" i="2"/>
  <c r="B27" i="2" s="1"/>
  <c r="D11" i="2"/>
  <c r="D10" i="2" s="1"/>
  <c r="C11" i="2"/>
  <c r="C10" i="2" s="1"/>
  <c r="C27" i="2" s="1"/>
  <c r="K71" i="3" l="1"/>
  <c r="D27" i="2"/>
  <c r="B35" i="2"/>
  <c r="D38" i="2"/>
  <c r="D35" i="2" s="1"/>
  <c r="B52" i="2"/>
  <c r="C52" i="2"/>
  <c r="D45" i="2"/>
  <c r="D44" i="2"/>
  <c r="D40" i="2" s="1"/>
  <c r="D57" i="2" l="1"/>
  <c r="D63" i="2" s="1"/>
  <c r="B31" i="2"/>
  <c r="B57" i="2" s="1"/>
  <c r="B63" i="2" s="1"/>
  <c r="C31" i="2"/>
  <c r="C57" i="2" s="1"/>
  <c r="C63" i="2" s="1"/>
  <c r="H28" i="3" l="1"/>
  <c r="H32" i="3" s="1"/>
  <c r="H66" i="3" s="1"/>
  <c r="H69" i="3" s="1"/>
  <c r="I71" i="3" s="1"/>
  <c r="F28" i="3"/>
  <c r="C28" i="3" l="1"/>
  <c r="C32" i="3" s="1"/>
  <c r="C66" i="3" s="1"/>
  <c r="F32" i="3"/>
  <c r="B32" i="3"/>
  <c r="C69" i="3" l="1"/>
  <c r="E66" i="3"/>
  <c r="F66" i="3"/>
  <c r="F69" i="3" s="1"/>
  <c r="G71" i="3" s="1"/>
  <c r="B66" i="3"/>
  <c r="B69" i="3" s="1"/>
  <c r="B71" i="3" s="1"/>
  <c r="C71" i="3" l="1"/>
  <c r="E69" i="3"/>
  <c r="B30" i="2"/>
  <c r="C30" i="2" l="1"/>
</calcChain>
</file>

<file path=xl/sharedStrings.xml><?xml version="1.0" encoding="utf-8"?>
<sst xmlns="http://schemas.openxmlformats.org/spreadsheetml/2006/main" count="761" uniqueCount="321">
  <si>
    <t>Valkó Nagyközség Polgármesteri Hivatal által ellátott feladat 2013. évi költségvetési kiadások</t>
  </si>
  <si>
    <t>e. Ft</t>
  </si>
  <si>
    <t>Szakfeladat megnevezés</t>
  </si>
  <si>
    <t>841126 önkormányzat igazgatási tevékenység</t>
  </si>
  <si>
    <t>882111 aktív korúak ellátása</t>
  </si>
  <si>
    <t>882113 lakásfenntartási támogatás norm. alapon</t>
  </si>
  <si>
    <t>882202 közgyógyellátás</t>
  </si>
  <si>
    <t xml:space="preserve">                                                                   összesen:</t>
  </si>
  <si>
    <t>Valkó Nagyközség Önkormányzat 2013.évi  költségvetés bevétele</t>
  </si>
  <si>
    <t>Óvodaműködtetés támogatás                                                                      33.990.000</t>
  </si>
  <si>
    <t xml:space="preserve">                                                                                                                                                        </t>
  </si>
  <si>
    <t>eFt</t>
  </si>
  <si>
    <t>Eredeti előirányzat</t>
  </si>
  <si>
    <t>Módosított előirányzat</t>
  </si>
  <si>
    <t xml:space="preserve">1.sz.melléklet      </t>
  </si>
  <si>
    <t xml:space="preserve">           Óvodapedagógusok támogatása                                          </t>
  </si>
  <si>
    <t xml:space="preserve">           Óvodapedagógusok munkáját segítők támogatása                </t>
  </si>
  <si>
    <t xml:space="preserve">           Óvodaműködtetés támogatás                                       </t>
  </si>
  <si>
    <t xml:space="preserve">                 Gépjárműadó                            </t>
  </si>
  <si>
    <t xml:space="preserve">                 Iparűzésiadó                                   </t>
  </si>
  <si>
    <t xml:space="preserve">                 Intézményi bevételek szemétszállítás             </t>
  </si>
  <si>
    <t xml:space="preserve">Saját bevételek                                        </t>
  </si>
  <si>
    <t xml:space="preserve">TB.Alaptól átvett  pénzeszköz                           </t>
  </si>
  <si>
    <t xml:space="preserve">Működőképesség megőrzését szolgáló kiegészítő támogatás    </t>
  </si>
  <si>
    <t xml:space="preserve">Lakott külterületekkel kapcsolatos feladatok támogatása              </t>
  </si>
  <si>
    <t xml:space="preserve">Hozzájárulás a pénzbeli szociális ellátáshoz          </t>
  </si>
  <si>
    <t xml:space="preserve">Ingyenes és kedvezményes  gyermekétkeztetés        </t>
  </si>
  <si>
    <t>Közművelődési feladatok támogatása</t>
  </si>
  <si>
    <t xml:space="preserve">                                  Összes  Állami támogatás                  </t>
  </si>
  <si>
    <t>eredeti előirányzat</t>
  </si>
  <si>
    <t>882115 ápolási díj</t>
  </si>
  <si>
    <t>882119 óvodáztatási támogatás</t>
  </si>
  <si>
    <t>e Ft</t>
  </si>
  <si>
    <t>Valkó Napköziotthonos Óvoda 2013. évi költségvetési kiadások</t>
  </si>
  <si>
    <t xml:space="preserve">                                                                                   </t>
  </si>
  <si>
    <t xml:space="preserve">                                                                    összesen:     </t>
  </si>
  <si>
    <t>módosított előirányzat</t>
  </si>
  <si>
    <t>562912_óvoda_intézm.étkeztetés</t>
  </si>
  <si>
    <t>562913_isk.intézm.étkeztetés</t>
  </si>
  <si>
    <t>562917_munkah.étkeztetés</t>
  </si>
  <si>
    <t>851011_óvodai nevelés</t>
  </si>
  <si>
    <t>Valkó önkormányzat által ellátott feladatok 2013. évi költségvetési kiadások</t>
  </si>
  <si>
    <t>2. számú melléklet rendelethez</t>
  </si>
  <si>
    <t>tartalék</t>
  </si>
  <si>
    <t>522110 közutak</t>
  </si>
  <si>
    <t>680002 nem lakóingatlan bérbead.</t>
  </si>
  <si>
    <t>813000 zöldterület kezelés</t>
  </si>
  <si>
    <t>841402 közvilágítás</t>
  </si>
  <si>
    <t>841403 községgazdálkodás</t>
  </si>
  <si>
    <t>862101 házi orvos alapellátás</t>
  </si>
  <si>
    <t>869041 család és nővédelem</t>
  </si>
  <si>
    <t>882122 átmeneti segély</t>
  </si>
  <si>
    <t>882123 temetési segély</t>
  </si>
  <si>
    <t>882203 köztemetés</t>
  </si>
  <si>
    <t>910501 közművelődési tevék.</t>
  </si>
  <si>
    <t>931903 egyéb sporttámogatás</t>
  </si>
  <si>
    <t xml:space="preserve">                                  összesen:</t>
  </si>
  <si>
    <t>személyi juttatás</t>
  </si>
  <si>
    <t>bér járulék</t>
  </si>
  <si>
    <t>dologi kiadás</t>
  </si>
  <si>
    <t>szociális segély</t>
  </si>
  <si>
    <t>átadott pénzeszköz</t>
  </si>
  <si>
    <t>841901 önkorm. Elszámolása</t>
  </si>
  <si>
    <t xml:space="preserve">882124 rendkív. gyermekvéd. </t>
  </si>
  <si>
    <t>890442 foglalk. Helyett. Közfogl.</t>
  </si>
  <si>
    <t>381103 település hulladék száll.</t>
  </si>
  <si>
    <t>Elkülönített alapoktól átvett pénzeszköz</t>
  </si>
  <si>
    <t>Munkaügyi kirendeltség támogatása</t>
  </si>
  <si>
    <t>Önkormányzat</t>
  </si>
  <si>
    <t>Napköziotthonos Óvoda</t>
  </si>
  <si>
    <t>882117 rendszeres gyermekvédelmi támog.</t>
  </si>
  <si>
    <t>882122 átmeneti természetbeni</t>
  </si>
  <si>
    <t>PH</t>
  </si>
  <si>
    <t>Teljesítés</t>
  </si>
  <si>
    <t>szerkezetátalakítási tartalékból étkeztetésre</t>
  </si>
  <si>
    <t>Felhalmozási célú támogatások államháztartáson belülről</t>
  </si>
  <si>
    <t xml:space="preserve"> Egyéb működési célú központi támogatás</t>
  </si>
  <si>
    <t>Jövedelempótló támogatások kigészítése</t>
  </si>
  <si>
    <r>
      <t xml:space="preserve"> </t>
    </r>
    <r>
      <rPr>
        <b/>
        <sz val="12"/>
        <color theme="1"/>
        <rFont val="Arial Narrow"/>
        <family val="2"/>
        <charset val="238"/>
      </rPr>
      <t xml:space="preserve">Települési Önkormányzat működési támogatása                              </t>
    </r>
  </si>
  <si>
    <r>
      <t xml:space="preserve">                                   </t>
    </r>
    <r>
      <rPr>
        <b/>
        <sz val="12"/>
        <color theme="1"/>
        <rFont val="Arial Narrow"/>
        <family val="2"/>
        <charset val="238"/>
      </rPr>
      <t xml:space="preserve">BEVÉTELEK  ÖSSZESEN:         </t>
    </r>
  </si>
  <si>
    <t xml:space="preserve">                 Egyéb bevételek</t>
  </si>
  <si>
    <t xml:space="preserve">                 Kamat bevételek</t>
  </si>
  <si>
    <t xml:space="preserve">                 ÁFA bevételek</t>
  </si>
  <si>
    <t>Felhalmozási bevételek</t>
  </si>
  <si>
    <t xml:space="preserve">                Tárgyi eszköz értékesítés</t>
  </si>
  <si>
    <t xml:space="preserve">                üzemeltetéből származó bevétel</t>
  </si>
  <si>
    <t xml:space="preserve">                Kapott osztalék</t>
  </si>
  <si>
    <t>Közhatalmi bevételek</t>
  </si>
  <si>
    <t xml:space="preserve">                 Pótlék,bírság  </t>
  </si>
  <si>
    <t xml:space="preserve">                 bérleti díj             </t>
  </si>
  <si>
    <t xml:space="preserve">                 üzemeltetéből származó bevétel</t>
  </si>
  <si>
    <t xml:space="preserve">                 Intézményi étkeztetési díj      (óvoda)                </t>
  </si>
  <si>
    <t xml:space="preserve">                Egyéb bevételek (P.H.)</t>
  </si>
  <si>
    <t xml:space="preserve">                 Intézményi uszodaüzemeltetés (P.H.)</t>
  </si>
  <si>
    <t>Teljesítés 2013.</t>
  </si>
  <si>
    <t>irányító szerv alá tartozó ktsgv-i intézmény támogatása</t>
  </si>
  <si>
    <t>M.E.I.</t>
  </si>
  <si>
    <t>Felhalmozási célú kiadások</t>
  </si>
  <si>
    <t>890444 téli közmunka program</t>
  </si>
  <si>
    <t xml:space="preserve"> PÉNZMARADVÁNY-KIMUTATÁS </t>
  </si>
  <si>
    <t>01</t>
  </si>
  <si>
    <t>2. A rövid lejáratú költségvetési pénzforgalmi és betétszámlák záróegyenlegei</t>
  </si>
  <si>
    <t>02</t>
  </si>
  <si>
    <t>3. Pénztárak és betétkönyvek záróegyenlegei</t>
  </si>
  <si>
    <t>03</t>
  </si>
  <si>
    <t>A.   Záró pénzkészlet  (1+2+3)</t>
  </si>
  <si>
    <t>04</t>
  </si>
  <si>
    <t>4. Forgatási célú értékpapírok záró állománya</t>
  </si>
  <si>
    <t>05</t>
  </si>
  <si>
    <t>06</t>
  </si>
  <si>
    <t>B.  Forgatási célú finanszírozási műveletek egyenlege  (4+5)</t>
  </si>
  <si>
    <t>07</t>
  </si>
  <si>
    <t>- Költségvetési aktív függő elszámolások záróegyenlege</t>
  </si>
  <si>
    <t>08</t>
  </si>
  <si>
    <t>- Költségvetési aktív átfutó elszámolások záróegyenlege</t>
  </si>
  <si>
    <t>09</t>
  </si>
  <si>
    <t>- Költségvetési aktív kiegyenlítő elszámolások záróegyenlege</t>
  </si>
  <si>
    <t>6. Költségvetési aktív elszámolások záróegyenlege</t>
  </si>
  <si>
    <t>- Költségvetési passzív függő elszámolások záróegyenlege  (-)</t>
  </si>
  <si>
    <t>- Költségvetési passzív átfutó elszámolások záróegyenlege  (-)</t>
  </si>
  <si>
    <t>- Költségvetési passzív kiegyenlítő elszámolások záróegyenlege (-)</t>
  </si>
  <si>
    <t>7. Költségvetési passzív elszámolások záróegyenlege  (-)</t>
  </si>
  <si>
    <t>9. Előző évben (években) képzett vállalkozási tartalékok     maradványa (-)</t>
  </si>
  <si>
    <t>F.  Tárgyévi helyesbített pénzmaradvány   (A+B+C+D+E)</t>
  </si>
  <si>
    <t>G.  Finanszírozásból származó korrekciók (±10±11±12±13) (±)</t>
  </si>
  <si>
    <t>H.  Pénzmaradványt terhelő elvonások  (-)</t>
  </si>
  <si>
    <t>I.    Költségvetési pénzmaradvány  (F±G+H)</t>
  </si>
  <si>
    <t>14. Vállalkozási maradványból alaptevékenység ellátására felhasznált összeg</t>
  </si>
  <si>
    <t>15. A pénzmaradványt külön jogszabály alapján módosító tétel  (±)</t>
  </si>
  <si>
    <t>J.   Módosított pénzmaradvány  (I+14+15)</t>
  </si>
  <si>
    <t>A J. sorból:</t>
  </si>
  <si>
    <t>16. Egészségbiztosítási Alapból folyósított pénzeszköz maradványa</t>
  </si>
  <si>
    <t>17. Kötelezettséggel terhelt pénzmaradvány</t>
  </si>
  <si>
    <t>Ebből: - Működési célú kötelezettséggel terhelt pénzmaradvány</t>
  </si>
  <si>
    <t>18. Szabad pénzmaradvány</t>
  </si>
  <si>
    <t>Ebből: - Működési célú szabad pénzmaradvány</t>
  </si>
  <si>
    <t xml:space="preserve">                 ÁFA bevételek (óvoda)</t>
  </si>
  <si>
    <t>931102 sportlétesítmények üzemeltetése</t>
  </si>
  <si>
    <t>Valkó Nagyközségi Önkormányzat 2013. évi költségvetési kiadások</t>
  </si>
  <si>
    <t>Valkó Nagyközség összesített költségvetési kadásai a 2013-as évben</t>
  </si>
  <si>
    <t>Önkormányzati kiadások összesen:</t>
  </si>
  <si>
    <t>Óvoda kiadások összesen:</t>
  </si>
  <si>
    <t>Polgármesteri Hivatal kiadások összesen:</t>
  </si>
  <si>
    <t>Valkó nagyközség kiadások összesen:</t>
  </si>
  <si>
    <t>Vagyonkimutatás</t>
  </si>
  <si>
    <t>5. Rövid lejáratú likvid hitelek és működési célú kötvénykibocsátás záró állománya (-)</t>
  </si>
  <si>
    <t>10</t>
  </si>
  <si>
    <t>11</t>
  </si>
  <si>
    <t>12</t>
  </si>
  <si>
    <t>13</t>
  </si>
  <si>
    <t>14</t>
  </si>
  <si>
    <t>15</t>
  </si>
  <si>
    <t>16</t>
  </si>
  <si>
    <t>C.  Egyéb aktív és passzív pénzügyi elszámolások összesen       (6+7) (±)</t>
  </si>
  <si>
    <t>17</t>
  </si>
  <si>
    <t>8. Előző évben (években) képzett költségvetési tartalékok maradványa  (-)</t>
  </si>
  <si>
    <t>18</t>
  </si>
  <si>
    <t>19</t>
  </si>
  <si>
    <t>D.  Előző évben (években) képzett tartalékok maradványa (8+9) (-)</t>
  </si>
  <si>
    <t>20</t>
  </si>
  <si>
    <t>E.  Vállalkozási tevékenység pénzforgalmi vállalkozási maradványa  (-)</t>
  </si>
  <si>
    <t>21</t>
  </si>
  <si>
    <t>22</t>
  </si>
  <si>
    <t>10. Intézményi költségvetési befizetés többlettámogatás miatt</t>
  </si>
  <si>
    <t>23</t>
  </si>
  <si>
    <t>11. Költségvetési befizetés többlettámogatás miatt</t>
  </si>
  <si>
    <t>24</t>
  </si>
  <si>
    <t>12. Költségvetési kiutalás kiutalatlan intézményi támogatás miatt</t>
  </si>
  <si>
    <t>25</t>
  </si>
  <si>
    <t>13. Költségvetési kiutalás kiutalatlan támogatás miatt</t>
  </si>
  <si>
    <t>26</t>
  </si>
  <si>
    <t>27</t>
  </si>
  <si>
    <t>28</t>
  </si>
  <si>
    <t>29</t>
  </si>
  <si>
    <t>30</t>
  </si>
  <si>
    <t>31</t>
  </si>
  <si>
    <t/>
  </si>
  <si>
    <t>32</t>
  </si>
  <si>
    <t>33</t>
  </si>
  <si>
    <t>34</t>
  </si>
  <si>
    <t>35</t>
  </si>
  <si>
    <t>- Felhalmozási célú kötelezettséggel terhelt pénzmaradvány</t>
  </si>
  <si>
    <t>36</t>
  </si>
  <si>
    <t>37</t>
  </si>
  <si>
    <t>38</t>
  </si>
  <si>
    <t>- Felhalmozási célú szabad pénzmaradvány</t>
  </si>
  <si>
    <t>önkorm</t>
  </si>
  <si>
    <t>Phiv</t>
  </si>
  <si>
    <t>Ovi</t>
  </si>
  <si>
    <t>sorsz.:</t>
  </si>
  <si>
    <t>megnevezés:</t>
  </si>
  <si>
    <t>1. A hosszú lejáratú ktsgv betétszámlák záróegyenlegei</t>
  </si>
  <si>
    <t>Összesen</t>
  </si>
  <si>
    <t>Valkó Nagyközség Önkormányzata</t>
  </si>
  <si>
    <t>TÁRGYI ESZKÖZÖK 2013.</t>
  </si>
  <si>
    <t>megnevezés</t>
  </si>
  <si>
    <t>Záró bruttó</t>
  </si>
  <si>
    <t>Záró M.érték</t>
  </si>
  <si>
    <t>járművek</t>
  </si>
  <si>
    <t>TE összesen:</t>
  </si>
  <si>
    <t>e ft</t>
  </si>
  <si>
    <t>immateriális javak</t>
  </si>
  <si>
    <t>ovi</t>
  </si>
  <si>
    <t>ingatlan</t>
  </si>
  <si>
    <t>gép</t>
  </si>
  <si>
    <t>nyitóbruttó</t>
  </si>
  <si>
    <t>Halmozott ÉCS</t>
  </si>
  <si>
    <t>nettó</t>
  </si>
  <si>
    <t>immet</t>
  </si>
  <si>
    <t>ONK</t>
  </si>
  <si>
    <t>jármű</t>
  </si>
  <si>
    <t>üzemeltet</t>
  </si>
  <si>
    <t>ingatlanok</t>
  </si>
  <si>
    <t>egyéb gép berendezés</t>
  </si>
  <si>
    <t>üzemeltetésre átadott eszközök</t>
  </si>
  <si>
    <t>Polgármesteri Hivatal</t>
  </si>
  <si>
    <t>Nyitó Bruttó</t>
  </si>
  <si>
    <t>Halmozott értékcsökkenés:</t>
  </si>
  <si>
    <t>Általános Iskola</t>
  </si>
  <si>
    <t>Vízmű</t>
  </si>
  <si>
    <t>Üzemeltetésre átadott eszközök</t>
  </si>
  <si>
    <t>MÉRLEG 2013</t>
  </si>
  <si>
    <t>I</t>
  </si>
  <si>
    <t>Immateriális javak</t>
  </si>
  <si>
    <t>D</t>
  </si>
  <si>
    <t>Saját tőke</t>
  </si>
  <si>
    <t>A</t>
  </si>
  <si>
    <t>II</t>
  </si>
  <si>
    <t>Tárgyi eszközök</t>
  </si>
  <si>
    <t>B</t>
  </si>
  <si>
    <t>III/1</t>
  </si>
  <si>
    <t>Tartós részesedést jelentő befektetés</t>
  </si>
  <si>
    <t>E</t>
  </si>
  <si>
    <t>Tartalékok</t>
  </si>
  <si>
    <t>F</t>
  </si>
  <si>
    <t>III/2</t>
  </si>
  <si>
    <t>Hitelviszonyt megtestesítő értékpapír</t>
  </si>
  <si>
    <t>III/3</t>
  </si>
  <si>
    <t>Tartósan adott kölcsön</t>
  </si>
  <si>
    <t>I/1</t>
  </si>
  <si>
    <t>Hosszú lejáratra kapott kölcsönök</t>
  </si>
  <si>
    <t>III/4</t>
  </si>
  <si>
    <t>Hosszú lejáratú bankbetét</t>
  </si>
  <si>
    <t>I/2</t>
  </si>
  <si>
    <t>Tartozás kötvénykibocsátásból</t>
  </si>
  <si>
    <t>III/5</t>
  </si>
  <si>
    <t>Egyéb hosszú lejáratú követelés</t>
  </si>
  <si>
    <t>I/3</t>
  </si>
  <si>
    <t>Tartozás működési kötvény kibocsátásból</t>
  </si>
  <si>
    <t>III</t>
  </si>
  <si>
    <t>Befektetett pénzügyi eszközök</t>
  </si>
  <si>
    <t>I/4</t>
  </si>
  <si>
    <t>Beruházási és fejlesztési hitelek</t>
  </si>
  <si>
    <t>IV</t>
  </si>
  <si>
    <t>Üzemeltetésre, kezelésre átadott eszközök</t>
  </si>
  <si>
    <t>I/5</t>
  </si>
  <si>
    <t>Működési célú hosszú lejáratú hitelek</t>
  </si>
  <si>
    <t>Befektetett eszközök összesen</t>
  </si>
  <si>
    <t>I/6</t>
  </si>
  <si>
    <t>Pénzügyi lízing miatti kötelezettség</t>
  </si>
  <si>
    <t>Készletek</t>
  </si>
  <si>
    <t>I/7</t>
  </si>
  <si>
    <t>Egyéb hosszú lejáratú kötelezettség</t>
  </si>
  <si>
    <t>II/1</t>
  </si>
  <si>
    <t>Követelések áruszállításból, vevők</t>
  </si>
  <si>
    <t xml:space="preserve">Hosszú lejáratú kötelezettségek </t>
  </si>
  <si>
    <t>II/2</t>
  </si>
  <si>
    <t>Adó követelés</t>
  </si>
  <si>
    <t>II/3</t>
  </si>
  <si>
    <t>Rövid lejáratra adott kölcsönök</t>
  </si>
  <si>
    <t>Rövid lejáratú kölcsönök</t>
  </si>
  <si>
    <t>II/4</t>
  </si>
  <si>
    <t>Egyéb követelések</t>
  </si>
  <si>
    <t>Rövid lejáratú hitelek</t>
  </si>
  <si>
    <t xml:space="preserve">II </t>
  </si>
  <si>
    <t>Követelések összesen</t>
  </si>
  <si>
    <t>Működési célú hitelek</t>
  </si>
  <si>
    <t>Értékpapírok összesen</t>
  </si>
  <si>
    <t>Kötelezettségek áruszállításból</t>
  </si>
  <si>
    <t>IV/1</t>
  </si>
  <si>
    <t>Pénztárak, betétkönyvek</t>
  </si>
  <si>
    <t>II/5</t>
  </si>
  <si>
    <t>Egyéb rövid lejáratú kötelezettség</t>
  </si>
  <si>
    <t>IV/2</t>
  </si>
  <si>
    <t>Költségvetési bankszámlák</t>
  </si>
  <si>
    <t>Rövid lejáratú kötelezettségek:</t>
  </si>
  <si>
    <t>IV/3</t>
  </si>
  <si>
    <t>Elszámolási számlák</t>
  </si>
  <si>
    <t>IV/4</t>
  </si>
  <si>
    <t>Idegen pénzeszköz</t>
  </si>
  <si>
    <t>Passzív függő elszámolások</t>
  </si>
  <si>
    <t>Pénzeszközök összesen</t>
  </si>
  <si>
    <t>Passzív átfutó elszámolások</t>
  </si>
  <si>
    <t>V/1</t>
  </si>
  <si>
    <t>Aktív függő elszámolások</t>
  </si>
  <si>
    <t>Passzív kiegyenlítő elszámolások</t>
  </si>
  <si>
    <t>V/2</t>
  </si>
  <si>
    <t>Aktív átfutó elszámolások</t>
  </si>
  <si>
    <t>Költségvetésen kívüli passzív elszámolások</t>
  </si>
  <si>
    <t>V/3</t>
  </si>
  <si>
    <t>Költségvetési kiegyenlítő elszámolások</t>
  </si>
  <si>
    <t>Passzív pénzügyi elszámolások</t>
  </si>
  <si>
    <t>V/4</t>
  </si>
  <si>
    <t>Költségvetésen kívüli aktív pénzügyi elsz.</t>
  </si>
  <si>
    <t>V</t>
  </si>
  <si>
    <t>Aktív pénzügyi elszámolások</t>
  </si>
  <si>
    <t>Kötelezettségek összesen</t>
  </si>
  <si>
    <t>Forgóeszközök összesen</t>
  </si>
  <si>
    <t>ESZKÖZÖK ÖSSZESEN</t>
  </si>
  <si>
    <t>FORRÁSOK ÖSSZESEN</t>
  </si>
  <si>
    <t>Valkó Nagyközség Önkormányzat Polgármesteri Hivatal</t>
  </si>
  <si>
    <t>Valkó Nagyközség Önkormányzat Napköziotthonos Óvoda</t>
  </si>
  <si>
    <t>Valkó Nagyközség Intézményei Összesen</t>
  </si>
  <si>
    <t xml:space="preserve">            Napköziotthonos Óvoda működési támogatása</t>
  </si>
  <si>
    <t xml:space="preserve">            Polgármesteri Hivatal Működési Támogatása</t>
  </si>
  <si>
    <t>Intézmények finanszírozása</t>
  </si>
  <si>
    <t>ebből intézmény finanszírozás:</t>
  </si>
  <si>
    <t>Kiadási főösszeg:</t>
  </si>
  <si>
    <t>BEVÉTELI FŐÖSSZEG:</t>
  </si>
  <si>
    <t xml:space="preserve"> % </t>
  </si>
  <si>
    <t>Eszközök megoszlása: (mérleg értéken)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</si>
</sst>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0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 applyBorder="1"/>
    <xf numFmtId="0" fontId="0" fillId="0" borderId="0" xfId="0" applyFill="1" applyAlignment="1">
      <alignment wrapText="1"/>
    </xf>
    <xf numFmtId="0" fontId="0" fillId="0" borderId="0" xfId="0" applyFill="1"/>
    <xf numFmtId="0" fontId="6" fillId="0" borderId="13" xfId="0" applyFont="1" applyFill="1" applyBorder="1"/>
    <xf numFmtId="0" fontId="6" fillId="0" borderId="9" xfId="0" applyFont="1" applyFill="1" applyBorder="1"/>
    <xf numFmtId="0" fontId="6" fillId="0" borderId="12" xfId="0" applyFont="1" applyFill="1" applyBorder="1"/>
    <xf numFmtId="0" fontId="6" fillId="0" borderId="0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3" fontId="5" fillId="0" borderId="15" xfId="0" applyNumberFormat="1" applyFont="1" applyFill="1" applyBorder="1" applyAlignment="1">
      <alignment wrapText="1"/>
    </xf>
    <xf numFmtId="3" fontId="8" fillId="0" borderId="0" xfId="0" applyNumberFormat="1" applyFont="1" applyFill="1"/>
    <xf numFmtId="0" fontId="2" fillId="0" borderId="2" xfId="0" applyFont="1" applyFill="1" applyBorder="1" applyAlignment="1">
      <alignment vertical="top" wrapText="1"/>
    </xf>
    <xf numFmtId="3" fontId="0" fillId="0" borderId="2" xfId="0" applyNumberFormat="1" applyFill="1" applyBorder="1" applyAlignment="1">
      <alignment wrapText="1"/>
    </xf>
    <xf numFmtId="3" fontId="0" fillId="0" borderId="6" xfId="0" applyNumberFormat="1" applyFill="1" applyBorder="1" applyAlignment="1">
      <alignment wrapText="1"/>
    </xf>
    <xf numFmtId="3" fontId="1" fillId="0" borderId="4" xfId="0" applyNumberFormat="1" applyFont="1" applyFill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2" xfId="0" applyBorder="1"/>
    <xf numFmtId="0" fontId="0" fillId="0" borderId="2" xfId="0" applyFill="1" applyBorder="1"/>
    <xf numFmtId="0" fontId="0" fillId="0" borderId="4" xfId="0" applyBorder="1"/>
    <xf numFmtId="0" fontId="1" fillId="0" borderId="0" xfId="0" applyFont="1" applyFill="1"/>
    <xf numFmtId="0" fontId="15" fillId="0" borderId="0" xfId="0" applyFont="1"/>
    <xf numFmtId="0" fontId="15" fillId="0" borderId="2" xfId="0" applyFont="1" applyBorder="1"/>
    <xf numFmtId="0" fontId="16" fillId="0" borderId="2" xfId="0" applyFont="1" applyFill="1" applyBorder="1"/>
    <xf numFmtId="3" fontId="15" fillId="0" borderId="2" xfId="0" applyNumberFormat="1" applyFont="1" applyBorder="1"/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3" fontId="17" fillId="0" borderId="2" xfId="0" applyNumberFormat="1" applyFont="1" applyBorder="1" applyAlignment="1">
      <alignment wrapText="1"/>
    </xf>
    <xf numFmtId="3" fontId="20" fillId="0" borderId="2" xfId="0" applyNumberFormat="1" applyFont="1" applyBorder="1" applyAlignment="1">
      <alignment wrapText="1"/>
    </xf>
    <xf numFmtId="3" fontId="20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18" fillId="0" borderId="2" xfId="0" applyNumberFormat="1" applyFont="1" applyBorder="1" applyAlignment="1">
      <alignment wrapText="1"/>
    </xf>
    <xf numFmtId="3" fontId="21" fillId="0" borderId="2" xfId="0" applyNumberFormat="1" applyFont="1" applyBorder="1" applyAlignment="1">
      <alignment wrapText="1"/>
    </xf>
    <xf numFmtId="3" fontId="21" fillId="0" borderId="0" xfId="0" applyNumberFormat="1" applyFont="1" applyAlignment="1">
      <alignment wrapText="1"/>
    </xf>
    <xf numFmtId="3" fontId="18" fillId="0" borderId="0" xfId="0" applyNumberFormat="1" applyFont="1" applyAlignment="1">
      <alignment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3" fontId="18" fillId="3" borderId="2" xfId="0" applyNumberFormat="1" applyFont="1" applyFill="1" applyBorder="1" applyAlignment="1">
      <alignment wrapText="1"/>
    </xf>
    <xf numFmtId="3" fontId="21" fillId="3" borderId="2" xfId="0" applyNumberFormat="1" applyFont="1" applyFill="1" applyBorder="1" applyAlignment="1">
      <alignment wrapText="1"/>
    </xf>
    <xf numFmtId="3" fontId="21" fillId="3" borderId="0" xfId="0" applyNumberFormat="1" applyFont="1" applyFill="1" applyAlignment="1">
      <alignment wrapText="1"/>
    </xf>
    <xf numFmtId="3" fontId="18" fillId="3" borderId="0" xfId="0" applyNumberFormat="1" applyFont="1" applyFill="1" applyAlignment="1">
      <alignment wrapText="1"/>
    </xf>
    <xf numFmtId="0" fontId="12" fillId="3" borderId="0" xfId="0" applyFont="1" applyFill="1"/>
    <xf numFmtId="3" fontId="1" fillId="0" borderId="0" xfId="0" applyNumberFormat="1" applyFont="1"/>
    <xf numFmtId="0" fontId="2" fillId="0" borderId="0" xfId="0" applyFont="1" applyFill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2" fillId="0" borderId="7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3" fontId="1" fillId="0" borderId="2" xfId="0" applyNumberFormat="1" applyFont="1" applyFill="1" applyBorder="1" applyAlignment="1">
      <alignment wrapText="1"/>
    </xf>
    <xf numFmtId="3" fontId="1" fillId="0" borderId="3" xfId="0" applyNumberFormat="1" applyFont="1" applyFill="1" applyBorder="1" applyAlignment="1">
      <alignment wrapText="1"/>
    </xf>
    <xf numFmtId="3" fontId="1" fillId="0" borderId="8" xfId="0" applyNumberFormat="1" applyFont="1" applyFill="1" applyBorder="1" applyAlignment="1">
      <alignment wrapText="1"/>
    </xf>
    <xf numFmtId="3" fontId="0" fillId="0" borderId="7" xfId="0" applyNumberFormat="1" applyFill="1" applyBorder="1" applyAlignment="1">
      <alignment wrapText="1"/>
    </xf>
    <xf numFmtId="3" fontId="0" fillId="0" borderId="4" xfId="0" applyNumberFormat="1" applyFill="1" applyBorder="1" applyAlignment="1">
      <alignment wrapText="1"/>
    </xf>
    <xf numFmtId="3" fontId="6" fillId="0" borderId="12" xfId="0" applyNumberFormat="1" applyFont="1" applyFill="1" applyBorder="1"/>
    <xf numFmtId="3" fontId="6" fillId="0" borderId="10" xfId="0" applyNumberFormat="1" applyFont="1" applyFill="1" applyBorder="1"/>
    <xf numFmtId="0" fontId="0" fillId="0" borderId="6" xfId="0" applyFill="1" applyBorder="1" applyAlignment="1">
      <alignment vertical="top" wrapText="1"/>
    </xf>
    <xf numFmtId="3" fontId="1" fillId="0" borderId="6" xfId="0" applyNumberFormat="1" applyFont="1" applyFill="1" applyBorder="1" applyAlignment="1">
      <alignment wrapText="1"/>
    </xf>
    <xf numFmtId="3" fontId="1" fillId="0" borderId="17" xfId="0" applyNumberFormat="1" applyFont="1" applyFill="1" applyBorder="1" applyAlignment="1">
      <alignment wrapText="1"/>
    </xf>
    <xf numFmtId="3" fontId="0" fillId="0" borderId="18" xfId="0" applyNumberFormat="1" applyFill="1" applyBorder="1" applyAlignment="1">
      <alignment wrapText="1"/>
    </xf>
    <xf numFmtId="3" fontId="0" fillId="0" borderId="16" xfId="0" applyNumberFormat="1" applyFill="1" applyBorder="1" applyAlignment="1">
      <alignment wrapText="1"/>
    </xf>
    <xf numFmtId="0" fontId="1" fillId="0" borderId="4" xfId="0" applyFont="1" applyFill="1" applyBorder="1" applyAlignment="1">
      <alignment vertical="top" wrapText="1"/>
    </xf>
    <xf numFmtId="3" fontId="1" fillId="0" borderId="15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/>
    <xf numFmtId="0" fontId="2" fillId="0" borderId="0" xfId="0" applyFont="1" applyFill="1" applyAlignment="1">
      <alignment horizontal="justify"/>
    </xf>
    <xf numFmtId="0" fontId="0" fillId="0" borderId="2" xfId="0" applyFill="1" applyBorder="1" applyAlignment="1">
      <alignment horizontal="justify" vertical="top"/>
    </xf>
    <xf numFmtId="3" fontId="0" fillId="0" borderId="2" xfId="0" applyNumberForma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1" fillId="0" borderId="8" xfId="0" applyNumberFormat="1" applyFont="1" applyFill="1" applyBorder="1" applyAlignment="1">
      <alignment horizontal="right" vertical="top" wrapText="1"/>
    </xf>
    <xf numFmtId="3" fontId="0" fillId="0" borderId="7" xfId="0" applyNumberFormat="1" applyFill="1" applyBorder="1" applyAlignment="1">
      <alignment horizontal="right" vertical="top" wrapText="1"/>
    </xf>
    <xf numFmtId="0" fontId="0" fillId="0" borderId="6" xfId="0" applyFill="1" applyBorder="1" applyAlignment="1">
      <alignment horizontal="justify" vertical="top"/>
    </xf>
    <xf numFmtId="3" fontId="0" fillId="0" borderId="6" xfId="0" applyNumberForma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horizontal="right" vertical="top" wrapText="1"/>
    </xf>
    <xf numFmtId="3" fontId="1" fillId="0" borderId="17" xfId="0" applyNumberFormat="1" applyFont="1" applyFill="1" applyBorder="1" applyAlignment="1">
      <alignment horizontal="right" vertical="top" wrapText="1"/>
    </xf>
    <xf numFmtId="3" fontId="0" fillId="0" borderId="18" xfId="0" applyNumberFormat="1" applyFill="1" applyBorder="1" applyAlignment="1">
      <alignment horizontal="right" vertical="top" wrapText="1"/>
    </xf>
    <xf numFmtId="0" fontId="0" fillId="0" borderId="6" xfId="0" applyFill="1" applyBorder="1"/>
    <xf numFmtId="0" fontId="11" fillId="0" borderId="2" xfId="0" applyFont="1" applyFill="1" applyBorder="1"/>
    <xf numFmtId="0" fontId="1" fillId="0" borderId="4" xfId="0" applyFont="1" applyFill="1" applyBorder="1" applyAlignment="1">
      <alignment horizontal="justify" vertical="top"/>
    </xf>
    <xf numFmtId="3" fontId="1" fillId="0" borderId="4" xfId="0" applyNumberFormat="1" applyFont="1" applyFill="1" applyBorder="1" applyAlignment="1">
      <alignment horizontal="right" vertical="top" wrapText="1"/>
    </xf>
    <xf numFmtId="3" fontId="1" fillId="0" borderId="15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Fill="1" applyBorder="1" applyAlignment="1">
      <alignment horizontal="right" vertical="top" wrapText="1"/>
    </xf>
    <xf numFmtId="0" fontId="6" fillId="0" borderId="8" xfId="0" applyFont="1" applyFill="1" applyBorder="1"/>
    <xf numFmtId="0" fontId="0" fillId="0" borderId="0" xfId="0" applyFill="1" applyAlignment="1">
      <alignment horizontal="right"/>
    </xf>
    <xf numFmtId="0" fontId="2" fillId="0" borderId="0" xfId="0" applyFont="1" applyFill="1"/>
    <xf numFmtId="0" fontId="0" fillId="0" borderId="2" xfId="0" applyFill="1" applyBorder="1" applyAlignment="1">
      <alignment vertical="top"/>
    </xf>
    <xf numFmtId="3" fontId="1" fillId="0" borderId="4" xfId="0" applyNumberFormat="1" applyFont="1" applyFill="1" applyBorder="1" applyAlignment="1">
      <alignment horizontal="right" wrapText="1"/>
    </xf>
    <xf numFmtId="3" fontId="0" fillId="0" borderId="2" xfId="0" applyNumberFormat="1" applyFill="1" applyBorder="1" applyAlignment="1"/>
    <xf numFmtId="3" fontId="0" fillId="0" borderId="3" xfId="0" applyNumberFormat="1" applyFill="1" applyBorder="1" applyAlignment="1"/>
    <xf numFmtId="3" fontId="0" fillId="0" borderId="8" xfId="0" applyNumberFormat="1" applyFill="1" applyBorder="1" applyAlignment="1"/>
    <xf numFmtId="3" fontId="0" fillId="0" borderId="11" xfId="0" applyNumberFormat="1" applyFill="1" applyBorder="1" applyAlignment="1">
      <alignment horizontal="right" wrapText="1"/>
    </xf>
    <xf numFmtId="3" fontId="0" fillId="0" borderId="2" xfId="0" applyNumberFormat="1" applyFill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3" fontId="0" fillId="0" borderId="7" xfId="0" applyNumberFormat="1" applyFill="1" applyBorder="1" applyAlignment="1">
      <alignment horizontal="right" wrapText="1"/>
    </xf>
    <xf numFmtId="0" fontId="0" fillId="0" borderId="6" xfId="0" applyFill="1" applyBorder="1" applyAlignment="1">
      <alignment vertical="top"/>
    </xf>
    <xf numFmtId="3" fontId="1" fillId="0" borderId="6" xfId="0" applyNumberFormat="1" applyFont="1" applyFill="1" applyBorder="1" applyAlignment="1">
      <alignment horizontal="right" wrapText="1"/>
    </xf>
    <xf numFmtId="3" fontId="0" fillId="0" borderId="6" xfId="0" applyNumberFormat="1" applyFill="1" applyBorder="1" applyAlignment="1"/>
    <xf numFmtId="3" fontId="0" fillId="0" borderId="17" xfId="0" applyNumberFormat="1" applyFill="1" applyBorder="1" applyAlignment="1"/>
    <xf numFmtId="3" fontId="0" fillId="0" borderId="18" xfId="0" applyNumberFormat="1" applyFill="1" applyBorder="1" applyAlignment="1">
      <alignment horizontal="right" wrapText="1"/>
    </xf>
    <xf numFmtId="3" fontId="0" fillId="0" borderId="6" xfId="0" applyNumberFormat="1" applyFill="1" applyBorder="1" applyAlignment="1">
      <alignment horizontal="right" wrapText="1"/>
    </xf>
    <xf numFmtId="3" fontId="1" fillId="0" borderId="15" xfId="0" applyNumberFormat="1" applyFont="1" applyFill="1" applyBorder="1" applyAlignment="1">
      <alignment horizontal="right" wrapText="1"/>
    </xf>
    <xf numFmtId="3" fontId="1" fillId="0" borderId="8" xfId="0" applyNumberFormat="1" applyFont="1" applyFill="1" applyBorder="1" applyAlignment="1">
      <alignment horizontal="right" wrapText="1"/>
    </xf>
    <xf numFmtId="3" fontId="1" fillId="0" borderId="11" xfId="0" applyNumberFormat="1" applyFont="1" applyFill="1" applyBorder="1" applyAlignment="1">
      <alignment horizontal="right" wrapText="1"/>
    </xf>
    <xf numFmtId="0" fontId="0" fillId="0" borderId="4" xfId="0" applyFill="1" applyBorder="1"/>
    <xf numFmtId="0" fontId="3" fillId="0" borderId="2" xfId="0" applyFont="1" applyFill="1" applyBorder="1" applyAlignment="1">
      <alignment wrapText="1"/>
    </xf>
    <xf numFmtId="3" fontId="16" fillId="0" borderId="2" xfId="0" applyNumberFormat="1" applyFont="1" applyFill="1" applyBorder="1"/>
    <xf numFmtId="3" fontId="16" fillId="0" borderId="3" xfId="0" applyNumberFormat="1" applyFont="1" applyFill="1" applyBorder="1"/>
    <xf numFmtId="3" fontId="16" fillId="0" borderId="8" xfId="0" applyNumberFormat="1" applyFont="1" applyFill="1" applyBorder="1"/>
    <xf numFmtId="3" fontId="16" fillId="0" borderId="7" xfId="0" applyNumberFormat="1" applyFont="1" applyFill="1" applyBorder="1"/>
    <xf numFmtId="3" fontId="15" fillId="0" borderId="8" xfId="0" applyNumberFormat="1" applyFont="1" applyFill="1" applyBorder="1"/>
    <xf numFmtId="0" fontId="7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3" fontId="7" fillId="0" borderId="0" xfId="0" applyNumberFormat="1" applyFont="1" applyFill="1" applyAlignment="1"/>
    <xf numFmtId="0" fontId="8" fillId="0" borderId="0" xfId="0" applyFont="1" applyFill="1"/>
    <xf numFmtId="0" fontId="10" fillId="0" borderId="0" xfId="0" applyFont="1" applyFill="1"/>
    <xf numFmtId="3" fontId="10" fillId="0" borderId="0" xfId="0" applyNumberFormat="1" applyFont="1" applyFill="1"/>
    <xf numFmtId="0" fontId="8" fillId="0" borderId="0" xfId="0" applyFont="1" applyFill="1" applyAlignment="1">
      <alignment wrapText="1"/>
    </xf>
    <xf numFmtId="3" fontId="8" fillId="0" borderId="0" xfId="0" applyNumberFormat="1" applyFont="1" applyFill="1" applyAlignment="1">
      <alignment vertical="center"/>
    </xf>
    <xf numFmtId="3" fontId="9" fillId="0" borderId="0" xfId="0" applyNumberFormat="1" applyFont="1" applyFill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/>
    <xf numFmtId="3" fontId="0" fillId="0" borderId="7" xfId="0" applyNumberFormat="1" applyBorder="1"/>
    <xf numFmtId="0" fontId="0" fillId="0" borderId="3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3" fontId="0" fillId="0" borderId="9" xfId="0" applyNumberFormat="1" applyBorder="1"/>
    <xf numFmtId="3" fontId="0" fillId="0" borderId="5" xfId="0" applyNumberFormat="1" applyBorder="1"/>
    <xf numFmtId="0" fontId="0" fillId="0" borderId="5" xfId="0" applyBorder="1"/>
    <xf numFmtId="0" fontId="1" fillId="0" borderId="15" xfId="0" applyFont="1" applyBorder="1"/>
    <xf numFmtId="0" fontId="1" fillId="0" borderId="1" xfId="0" applyFont="1" applyBorder="1"/>
    <xf numFmtId="3" fontId="1" fillId="0" borderId="4" xfId="0" applyNumberFormat="1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3" fontId="15" fillId="2" borderId="2" xfId="0" applyNumberFormat="1" applyFont="1" applyFill="1" applyBorder="1"/>
    <xf numFmtId="3" fontId="1" fillId="0" borderId="2" xfId="0" applyNumberFormat="1" applyFont="1" applyFill="1" applyBorder="1"/>
    <xf numFmtId="3" fontId="1" fillId="2" borderId="2" xfId="0" applyNumberFormat="1" applyFont="1" applyFill="1" applyBorder="1"/>
    <xf numFmtId="0" fontId="0" fillId="0" borderId="2" xfId="0" applyFont="1" applyBorder="1"/>
    <xf numFmtId="3" fontId="0" fillId="0" borderId="2" xfId="0" applyNumberFormat="1" applyFont="1" applyBorder="1"/>
    <xf numFmtId="0" fontId="15" fillId="0" borderId="6" xfId="0" applyFont="1" applyBorder="1"/>
    <xf numFmtId="3" fontId="15" fillId="2" borderId="6" xfId="0" applyNumberFormat="1" applyFont="1" applyFill="1" applyBorder="1"/>
    <xf numFmtId="0" fontId="15" fillId="0" borderId="4" xfId="0" applyFont="1" applyBorder="1"/>
    <xf numFmtId="3" fontId="15" fillId="2" borderId="4" xfId="0" applyNumberFormat="1" applyFont="1" applyFill="1" applyBorder="1"/>
    <xf numFmtId="0" fontId="16" fillId="0" borderId="0" xfId="0" applyFont="1"/>
    <xf numFmtId="9" fontId="8" fillId="0" borderId="0" xfId="0" applyNumberFormat="1" applyFont="1" applyFill="1"/>
    <xf numFmtId="3" fontId="0" fillId="0" borderId="0" xfId="0" applyNumberFormat="1" applyFill="1"/>
    <xf numFmtId="3" fontId="1" fillId="0" borderId="0" xfId="0" applyNumberFormat="1" applyFont="1" applyFill="1"/>
    <xf numFmtId="0" fontId="4" fillId="0" borderId="5" xfId="0" applyFont="1" applyFill="1" applyBorder="1" applyAlignment="1">
      <alignment wrapText="1"/>
    </xf>
    <xf numFmtId="3" fontId="15" fillId="0" borderId="5" xfId="0" applyNumberFormat="1" applyFont="1" applyFill="1" applyBorder="1"/>
    <xf numFmtId="3" fontId="15" fillId="0" borderId="13" xfId="0" applyNumberFormat="1" applyFont="1" applyFill="1" applyBorder="1"/>
    <xf numFmtId="3" fontId="15" fillId="0" borderId="9" xfId="0" applyNumberFormat="1" applyFont="1" applyFill="1" applyBorder="1"/>
    <xf numFmtId="0" fontId="15" fillId="0" borderId="5" xfId="0" applyFont="1" applyFill="1" applyBorder="1"/>
    <xf numFmtId="0" fontId="0" fillId="0" borderId="2" xfId="0" applyFill="1" applyBorder="1" applyAlignment="1">
      <alignment wrapText="1"/>
    </xf>
    <xf numFmtId="3" fontId="23" fillId="0" borderId="0" xfId="0" applyNumberFormat="1" applyFont="1" applyFill="1"/>
    <xf numFmtId="0" fontId="23" fillId="0" borderId="0" xfId="0" applyFont="1" applyFill="1"/>
    <xf numFmtId="0" fontId="8" fillId="0" borderId="0" xfId="0" applyFont="1" applyFill="1" applyAlignment="1">
      <alignment horizontal="center"/>
    </xf>
    <xf numFmtId="4" fontId="7" fillId="0" borderId="0" xfId="0" applyNumberFormat="1" applyFont="1" applyFill="1"/>
    <xf numFmtId="0" fontId="24" fillId="0" borderId="0" xfId="0" applyFont="1" applyFill="1" applyBorder="1"/>
    <xf numFmtId="0" fontId="25" fillId="0" borderId="8" xfId="0" applyFont="1" applyFill="1" applyBorder="1" applyAlignment="1">
      <alignment horizontal="center" vertical="top" wrapText="1"/>
    </xf>
    <xf numFmtId="3" fontId="26" fillId="0" borderId="8" xfId="0" applyNumberFormat="1" applyFont="1" applyFill="1" applyBorder="1" applyAlignment="1">
      <alignment wrapText="1"/>
    </xf>
    <xf numFmtId="0" fontId="26" fillId="0" borderId="0" xfId="0" applyFont="1" applyFill="1" applyBorder="1"/>
    <xf numFmtId="3" fontId="26" fillId="0" borderId="8" xfId="0" applyNumberFormat="1" applyFont="1" applyFill="1" applyBorder="1" applyAlignment="1">
      <alignment horizontal="right" vertical="top" wrapText="1"/>
    </xf>
    <xf numFmtId="3" fontId="24" fillId="0" borderId="8" xfId="0" applyNumberFormat="1" applyFont="1" applyFill="1" applyBorder="1" applyAlignment="1"/>
    <xf numFmtId="3" fontId="26" fillId="0" borderId="8" xfId="0" applyNumberFormat="1" applyFont="1" applyFill="1" applyBorder="1" applyAlignment="1">
      <alignment horizontal="right" wrapText="1"/>
    </xf>
    <xf numFmtId="10" fontId="24" fillId="0" borderId="8" xfId="1" applyNumberFormat="1" applyFont="1" applyFill="1" applyBorder="1"/>
    <xf numFmtId="0" fontId="24" fillId="0" borderId="2" xfId="0" applyFont="1" applyFill="1" applyBorder="1"/>
    <xf numFmtId="0" fontId="24" fillId="0" borderId="0" xfId="0" applyFont="1" applyFill="1" applyBorder="1" applyAlignment="1">
      <alignment horizontal="center" vertical="center"/>
    </xf>
    <xf numFmtId="164" fontId="0" fillId="0" borderId="0" xfId="0" applyNumberFormat="1" applyFill="1"/>
    <xf numFmtId="0" fontId="27" fillId="0" borderId="0" xfId="0" applyFont="1" applyAlignment="1">
      <alignment wrapText="1"/>
    </xf>
    <xf numFmtId="0" fontId="29" fillId="0" borderId="2" xfId="0" applyFont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6" zoomScaleNormal="100" workbookViewId="0">
      <selection activeCell="F57" sqref="F57"/>
    </sheetView>
  </sheetViews>
  <sheetFormatPr defaultRowHeight="16.5" customHeight="1" x14ac:dyDescent="0.25"/>
  <cols>
    <col min="1" max="1" width="58.28515625" style="127" customWidth="1"/>
    <col min="2" max="2" width="12.28515625" style="128" customWidth="1"/>
    <col min="3" max="4" width="11.5703125" style="128" customWidth="1"/>
    <col min="5" max="5" width="9.5703125" style="127" bestFit="1" customWidth="1"/>
    <col min="6" max="6" width="9.7109375" style="127" bestFit="1" customWidth="1"/>
    <col min="7" max="7" width="9.28515625" style="127" bestFit="1" customWidth="1"/>
    <col min="8" max="16384" width="9.140625" style="127"/>
  </cols>
  <sheetData>
    <row r="1" spans="1:4" ht="16.5" customHeight="1" x14ac:dyDescent="0.25">
      <c r="C1" s="129" t="s">
        <v>14</v>
      </c>
      <c r="D1" s="129"/>
    </row>
    <row r="2" spans="1:4" ht="16.5" customHeight="1" x14ac:dyDescent="0.25">
      <c r="A2" s="130" t="s">
        <v>8</v>
      </c>
      <c r="B2" s="130"/>
      <c r="C2" s="130"/>
      <c r="D2" s="131"/>
    </row>
    <row r="4" spans="1:4" ht="16.5" customHeight="1" x14ac:dyDescent="0.25">
      <c r="B4" s="132" t="s">
        <v>12</v>
      </c>
      <c r="C4" s="133" t="s">
        <v>13</v>
      </c>
      <c r="D4" s="133" t="s">
        <v>73</v>
      </c>
    </row>
    <row r="5" spans="1:4" ht="16.5" customHeight="1" x14ac:dyDescent="0.25">
      <c r="A5" s="127" t="s">
        <v>10</v>
      </c>
      <c r="B5" s="129" t="s">
        <v>11</v>
      </c>
      <c r="C5" s="129" t="s">
        <v>11</v>
      </c>
      <c r="D5" s="129" t="s">
        <v>11</v>
      </c>
    </row>
    <row r="7" spans="1:4" ht="16.5" customHeight="1" x14ac:dyDescent="0.25">
      <c r="A7" s="127" t="s">
        <v>78</v>
      </c>
      <c r="B7" s="13">
        <v>40843</v>
      </c>
      <c r="C7" s="13">
        <v>42004</v>
      </c>
      <c r="D7" s="13">
        <v>42004</v>
      </c>
    </row>
    <row r="8" spans="1:4" s="134" customFormat="1" ht="16.5" customHeight="1" x14ac:dyDescent="0.25">
      <c r="A8" s="134" t="s">
        <v>76</v>
      </c>
      <c r="B8" s="13">
        <v>0</v>
      </c>
      <c r="C8" s="13">
        <v>7675</v>
      </c>
      <c r="D8" s="13">
        <v>7675</v>
      </c>
    </row>
    <row r="10" spans="1:4" ht="16.5" customHeight="1" x14ac:dyDescent="0.25">
      <c r="A10" s="134" t="s">
        <v>9</v>
      </c>
      <c r="B10" s="13">
        <f>SUM(B11:B13)</f>
        <v>33990</v>
      </c>
      <c r="C10" s="13">
        <f t="shared" ref="C10:D10" si="0">SUM(C11:C13)</f>
        <v>38235</v>
      </c>
      <c r="D10" s="13">
        <f t="shared" si="0"/>
        <v>38235</v>
      </c>
    </row>
    <row r="11" spans="1:4" s="135" customFormat="1" ht="16.5" customHeight="1" x14ac:dyDescent="0.25">
      <c r="A11" s="135" t="s">
        <v>15</v>
      </c>
      <c r="B11" s="136">
        <v>22656</v>
      </c>
      <c r="C11" s="136">
        <f>33177-C12</f>
        <v>26649</v>
      </c>
      <c r="D11" s="136">
        <f>33177-D12</f>
        <v>26649</v>
      </c>
    </row>
    <row r="12" spans="1:4" s="135" customFormat="1" ht="16.5" customHeight="1" x14ac:dyDescent="0.25">
      <c r="A12" s="135" t="s">
        <v>16</v>
      </c>
      <c r="B12" s="136">
        <v>6528</v>
      </c>
      <c r="C12" s="136">
        <v>6528</v>
      </c>
      <c r="D12" s="136">
        <v>6528</v>
      </c>
    </row>
    <row r="13" spans="1:4" s="135" customFormat="1" ht="16.5" customHeight="1" x14ac:dyDescent="0.25">
      <c r="A13" s="135" t="s">
        <v>17</v>
      </c>
      <c r="B13" s="136">
        <v>4806</v>
      </c>
      <c r="C13" s="136">
        <v>5058</v>
      </c>
      <c r="D13" s="136">
        <v>5058</v>
      </c>
    </row>
    <row r="15" spans="1:4" ht="16.5" customHeight="1" x14ac:dyDescent="0.25">
      <c r="A15" s="134" t="s">
        <v>26</v>
      </c>
      <c r="B15" s="13">
        <v>13872</v>
      </c>
      <c r="C15" s="13">
        <v>16626</v>
      </c>
      <c r="D15" s="13">
        <v>16626</v>
      </c>
    </row>
    <row r="16" spans="1:4" ht="16.5" customHeight="1" x14ac:dyDescent="0.25">
      <c r="A16" s="134" t="s">
        <v>74</v>
      </c>
      <c r="B16" s="13">
        <v>0</v>
      </c>
      <c r="C16" s="13">
        <v>8454</v>
      </c>
      <c r="D16" s="13">
        <v>8454</v>
      </c>
    </row>
    <row r="17" spans="1:4" ht="16.5" customHeight="1" x14ac:dyDescent="0.25">
      <c r="A17" s="134"/>
    </row>
    <row r="18" spans="1:4" ht="16.5" customHeight="1" x14ac:dyDescent="0.25">
      <c r="A18" s="134" t="s">
        <v>25</v>
      </c>
      <c r="B18" s="13">
        <v>15625</v>
      </c>
      <c r="C18" s="13">
        <v>15625</v>
      </c>
      <c r="D18" s="13">
        <v>15625</v>
      </c>
    </row>
    <row r="19" spans="1:4" ht="16.5" customHeight="1" x14ac:dyDescent="0.25">
      <c r="A19" s="134" t="s">
        <v>77</v>
      </c>
      <c r="B19" s="13">
        <v>0</v>
      </c>
      <c r="C19" s="13">
        <v>40214</v>
      </c>
      <c r="D19" s="13">
        <v>40214</v>
      </c>
    </row>
    <row r="20" spans="1:4" ht="16.5" customHeight="1" x14ac:dyDescent="0.25">
      <c r="A20" s="134"/>
    </row>
    <row r="21" spans="1:4" ht="16.5" customHeight="1" x14ac:dyDescent="0.25">
      <c r="A21" s="134" t="s">
        <v>24</v>
      </c>
      <c r="B21" s="13">
        <v>16</v>
      </c>
      <c r="C21" s="13">
        <v>280</v>
      </c>
      <c r="D21" s="13">
        <v>280</v>
      </c>
    </row>
    <row r="22" spans="1:4" ht="16.5" customHeight="1" x14ac:dyDescent="0.25">
      <c r="A22" s="134"/>
    </row>
    <row r="23" spans="1:4" ht="16.5" customHeight="1" x14ac:dyDescent="0.25">
      <c r="A23" s="134" t="s">
        <v>27</v>
      </c>
      <c r="B23" s="13">
        <v>2771</v>
      </c>
      <c r="C23" s="13">
        <v>2771</v>
      </c>
      <c r="D23" s="13">
        <v>2771</v>
      </c>
    </row>
    <row r="24" spans="1:4" ht="16.5" customHeight="1" x14ac:dyDescent="0.25">
      <c r="A24" s="134"/>
    </row>
    <row r="25" spans="1:4" ht="16.5" customHeight="1" x14ac:dyDescent="0.25">
      <c r="A25" s="137" t="s">
        <v>23</v>
      </c>
      <c r="B25" s="138">
        <v>24795</v>
      </c>
      <c r="C25" s="138">
        <v>0</v>
      </c>
      <c r="D25" s="138">
        <v>0</v>
      </c>
    </row>
    <row r="26" spans="1:4" ht="16.5" customHeight="1" x14ac:dyDescent="0.25">
      <c r="A26" s="134"/>
    </row>
    <row r="27" spans="1:4" ht="16.5" customHeight="1" x14ac:dyDescent="0.25">
      <c r="A27" s="134" t="s">
        <v>28</v>
      </c>
      <c r="B27" s="13">
        <f>B21+B18+B15+B10+B7+B23+B25+B16+B19+B8</f>
        <v>131912</v>
      </c>
      <c r="C27" s="13">
        <f t="shared" ref="C27:D27" si="1">C21+C18+C15+C10+C7+C23+C25+C16+C19+C8</f>
        <v>171884</v>
      </c>
      <c r="D27" s="13">
        <f t="shared" si="1"/>
        <v>171884</v>
      </c>
    </row>
    <row r="28" spans="1:4" ht="16.5" customHeight="1" x14ac:dyDescent="0.25">
      <c r="A28" s="134"/>
    </row>
    <row r="29" spans="1:4" s="134" customFormat="1" ht="16.5" customHeight="1" x14ac:dyDescent="0.25">
      <c r="A29" s="134" t="s">
        <v>75</v>
      </c>
      <c r="B29" s="13">
        <v>0</v>
      </c>
      <c r="C29" s="13">
        <v>3089</v>
      </c>
      <c r="D29" s="13">
        <v>3089</v>
      </c>
    </row>
    <row r="30" spans="1:4" ht="16.5" customHeight="1" x14ac:dyDescent="0.25">
      <c r="A30" s="134"/>
      <c r="B30" s="139">
        <f>SUM(B27:B29)</f>
        <v>131912</v>
      </c>
      <c r="C30" s="139">
        <f>SUM(C27:C29)</f>
        <v>174973</v>
      </c>
      <c r="D30" s="139"/>
    </row>
    <row r="31" spans="1:4" s="134" customFormat="1" ht="16.5" customHeight="1" x14ac:dyDescent="0.25">
      <c r="A31" s="134" t="s">
        <v>66</v>
      </c>
      <c r="B31" s="13">
        <f t="shared" ref="B31:C31" si="2">SUM(B32:B33)</f>
        <v>3182</v>
      </c>
      <c r="C31" s="13">
        <f t="shared" si="2"/>
        <v>16182</v>
      </c>
      <c r="D31" s="13">
        <f>SUM(D32:D33)</f>
        <v>16934</v>
      </c>
    </row>
    <row r="32" spans="1:4" s="135" customFormat="1" ht="16.5" customHeight="1" x14ac:dyDescent="0.25">
      <c r="A32" s="135" t="s">
        <v>22</v>
      </c>
      <c r="B32" s="136">
        <v>3182</v>
      </c>
      <c r="C32" s="136">
        <v>3690</v>
      </c>
      <c r="D32" s="136">
        <v>3690</v>
      </c>
    </row>
    <row r="33" spans="1:7" s="135" customFormat="1" ht="16.5" customHeight="1" x14ac:dyDescent="0.25">
      <c r="A33" s="135" t="s">
        <v>67</v>
      </c>
      <c r="B33" s="136">
        <v>0</v>
      </c>
      <c r="C33" s="136">
        <v>12492</v>
      </c>
      <c r="D33" s="136">
        <v>13244</v>
      </c>
    </row>
    <row r="35" spans="1:7" s="134" customFormat="1" ht="16.5" customHeight="1" x14ac:dyDescent="0.25">
      <c r="A35" s="134" t="s">
        <v>87</v>
      </c>
      <c r="B35" s="13">
        <f t="shared" ref="B35" si="3">SUM(B36:B38)</f>
        <v>16600</v>
      </c>
      <c r="C35" s="13">
        <f>SUM(C36:C38)</f>
        <v>17068</v>
      </c>
      <c r="D35" s="13">
        <f>SUM(D36:D38)</f>
        <v>16031</v>
      </c>
      <c r="G35" s="175"/>
    </row>
    <row r="36" spans="1:7" s="135" customFormat="1" ht="16.5" customHeight="1" x14ac:dyDescent="0.25">
      <c r="A36" s="135" t="s">
        <v>18</v>
      </c>
      <c r="B36" s="136">
        <v>3600</v>
      </c>
      <c r="C36" s="136">
        <v>3600</v>
      </c>
      <c r="D36" s="136">
        <v>3034</v>
      </c>
      <c r="F36" s="127"/>
    </row>
    <row r="37" spans="1:7" s="135" customFormat="1" ht="16.5" customHeight="1" x14ac:dyDescent="0.25">
      <c r="A37" s="135" t="s">
        <v>19</v>
      </c>
      <c r="B37" s="136">
        <v>13000</v>
      </c>
      <c r="C37" s="136">
        <v>13000</v>
      </c>
      <c r="D37" s="136">
        <v>12529</v>
      </c>
    </row>
    <row r="38" spans="1:7" s="135" customFormat="1" ht="16.5" customHeight="1" x14ac:dyDescent="0.25">
      <c r="A38" s="135" t="s">
        <v>88</v>
      </c>
      <c r="B38" s="136">
        <v>0</v>
      </c>
      <c r="C38" s="136">
        <v>468</v>
      </c>
      <c r="D38" s="136">
        <f>76+57+335</f>
        <v>468</v>
      </c>
    </row>
    <row r="40" spans="1:7" ht="16.5" customHeight="1" x14ac:dyDescent="0.25">
      <c r="A40" s="134" t="s">
        <v>21</v>
      </c>
      <c r="B40" s="13">
        <f>SUM(B41:B47)</f>
        <v>12986</v>
      </c>
      <c r="C40" s="13">
        <f>SUM(C41:C50)</f>
        <v>23675</v>
      </c>
      <c r="D40" s="13">
        <f>SUM(D41:D50)</f>
        <v>26877</v>
      </c>
      <c r="F40" s="128"/>
    </row>
    <row r="41" spans="1:7" s="135" customFormat="1" ht="16.5" customHeight="1" x14ac:dyDescent="0.25">
      <c r="A41" s="135" t="s">
        <v>20</v>
      </c>
      <c r="B41" s="136">
        <v>9144</v>
      </c>
      <c r="C41" s="136">
        <v>9665</v>
      </c>
      <c r="D41" s="136">
        <v>9665</v>
      </c>
    </row>
    <row r="42" spans="1:7" s="135" customFormat="1" ht="16.5" customHeight="1" x14ac:dyDescent="0.25">
      <c r="A42" s="135" t="s">
        <v>89</v>
      </c>
      <c r="B42" s="136">
        <v>3017</v>
      </c>
      <c r="C42" s="136">
        <v>2590</v>
      </c>
      <c r="D42" s="136">
        <v>3596</v>
      </c>
    </row>
    <row r="43" spans="1:7" s="135" customFormat="1" ht="16.5" customHeight="1" x14ac:dyDescent="0.25">
      <c r="A43" s="135" t="s">
        <v>90</v>
      </c>
      <c r="B43" s="136">
        <v>0</v>
      </c>
      <c r="C43" s="136">
        <v>1462</v>
      </c>
      <c r="D43" s="136">
        <v>1462</v>
      </c>
    </row>
    <row r="44" spans="1:7" s="135" customFormat="1" ht="16.5" customHeight="1" x14ac:dyDescent="0.25">
      <c r="A44" s="135" t="s">
        <v>80</v>
      </c>
      <c r="B44" s="136">
        <v>0</v>
      </c>
      <c r="C44" s="136">
        <v>2221</v>
      </c>
      <c r="D44" s="136">
        <f>24+1499+698</f>
        <v>2221</v>
      </c>
    </row>
    <row r="45" spans="1:7" s="135" customFormat="1" ht="16.5" customHeight="1" x14ac:dyDescent="0.25">
      <c r="A45" s="135" t="s">
        <v>82</v>
      </c>
      <c r="B45" s="136">
        <v>0</v>
      </c>
      <c r="C45" s="136">
        <v>2585</v>
      </c>
      <c r="D45" s="136">
        <f>4526+255</f>
        <v>4781</v>
      </c>
    </row>
    <row r="46" spans="1:7" s="135" customFormat="1" ht="16.5" customHeight="1" x14ac:dyDescent="0.25">
      <c r="A46" s="135" t="s">
        <v>81</v>
      </c>
      <c r="B46" s="136">
        <v>0</v>
      </c>
      <c r="C46" s="136">
        <v>91</v>
      </c>
      <c r="D46" s="136">
        <v>91</v>
      </c>
    </row>
    <row r="47" spans="1:7" s="135" customFormat="1" ht="16.5" customHeight="1" x14ac:dyDescent="0.25">
      <c r="A47" s="135" t="s">
        <v>91</v>
      </c>
      <c r="B47" s="136">
        <v>825</v>
      </c>
      <c r="C47" s="136">
        <v>3104</v>
      </c>
      <c r="D47" s="136">
        <v>3104</v>
      </c>
    </row>
    <row r="48" spans="1:7" s="135" customFormat="1" ht="16.5" customHeight="1" x14ac:dyDescent="0.25">
      <c r="A48" s="135" t="s">
        <v>136</v>
      </c>
      <c r="B48" s="136">
        <v>0</v>
      </c>
      <c r="C48" s="136">
        <v>838</v>
      </c>
      <c r="D48" s="136">
        <v>838</v>
      </c>
      <c r="G48" s="136"/>
    </row>
    <row r="49" spans="1:7" s="135" customFormat="1" ht="16.5" customHeight="1" x14ac:dyDescent="0.25">
      <c r="A49" s="135" t="s">
        <v>93</v>
      </c>
      <c r="B49" s="136">
        <v>0</v>
      </c>
      <c r="C49" s="136">
        <v>1073</v>
      </c>
      <c r="D49" s="136">
        <f>550+457+51+16-1</f>
        <v>1073</v>
      </c>
    </row>
    <row r="50" spans="1:7" s="135" customFormat="1" ht="16.5" customHeight="1" x14ac:dyDescent="0.25">
      <c r="A50" s="135" t="s">
        <v>92</v>
      </c>
      <c r="B50" s="136">
        <v>0</v>
      </c>
      <c r="C50" s="136">
        <v>46</v>
      </c>
      <c r="D50" s="136">
        <v>46</v>
      </c>
      <c r="G50" s="136"/>
    </row>
    <row r="52" spans="1:7" s="134" customFormat="1" ht="16.5" customHeight="1" x14ac:dyDescent="0.25">
      <c r="A52" s="134" t="s">
        <v>83</v>
      </c>
      <c r="B52" s="13">
        <f t="shared" ref="B52:C52" si="4">SUM(B53:B55)</f>
        <v>0</v>
      </c>
      <c r="C52" s="13">
        <f t="shared" si="4"/>
        <v>3153</v>
      </c>
      <c r="D52" s="13">
        <f>SUM(D53:D55)</f>
        <v>3153</v>
      </c>
    </row>
    <row r="53" spans="1:7" s="135" customFormat="1" ht="16.5" customHeight="1" x14ac:dyDescent="0.25">
      <c r="A53" s="135" t="s">
        <v>84</v>
      </c>
      <c r="B53" s="136">
        <v>0</v>
      </c>
      <c r="C53" s="136">
        <v>945</v>
      </c>
      <c r="D53" s="136">
        <v>945</v>
      </c>
    </row>
    <row r="54" spans="1:7" s="135" customFormat="1" ht="16.5" customHeight="1" x14ac:dyDescent="0.25">
      <c r="A54" s="135" t="s">
        <v>85</v>
      </c>
      <c r="B54" s="136">
        <v>0</v>
      </c>
      <c r="C54" s="136">
        <v>1462</v>
      </c>
      <c r="D54" s="136">
        <v>1462</v>
      </c>
    </row>
    <row r="55" spans="1:7" s="135" customFormat="1" ht="16.5" customHeight="1" x14ac:dyDescent="0.25">
      <c r="A55" s="135" t="s">
        <v>86</v>
      </c>
      <c r="B55" s="136">
        <v>0</v>
      </c>
      <c r="C55" s="136">
        <v>746</v>
      </c>
      <c r="D55" s="136">
        <v>746</v>
      </c>
    </row>
    <row r="56" spans="1:7" s="135" customFormat="1" ht="16.5" customHeight="1" x14ac:dyDescent="0.25">
      <c r="B56" s="136"/>
      <c r="C56" s="136"/>
      <c r="D56" s="136"/>
    </row>
    <row r="57" spans="1:7" ht="16.5" customHeight="1" x14ac:dyDescent="0.25">
      <c r="A57" s="186" t="s">
        <v>318</v>
      </c>
      <c r="B57" s="13">
        <f>B27+B31+B40+B35+B52+B29</f>
        <v>164680</v>
      </c>
      <c r="C57" s="13">
        <f t="shared" ref="C57:D57" si="5">C27+C31+C40+C35+C52+C29</f>
        <v>235051</v>
      </c>
      <c r="D57" s="13">
        <f t="shared" si="5"/>
        <v>237968</v>
      </c>
      <c r="F57" s="187"/>
    </row>
    <row r="59" spans="1:7" ht="16.5" customHeight="1" x14ac:dyDescent="0.25">
      <c r="A59" s="134" t="s">
        <v>315</v>
      </c>
      <c r="B59" s="13">
        <f>SUM(B60:B61)</f>
        <v>107076</v>
      </c>
      <c r="C59" s="13">
        <f t="shared" ref="C59:D59" si="6">SUM(C60:C61)</f>
        <v>148621</v>
      </c>
      <c r="D59" s="13">
        <f t="shared" si="6"/>
        <v>148621</v>
      </c>
    </row>
    <row r="60" spans="1:7" s="135" customFormat="1" ht="16.5" customHeight="1" x14ac:dyDescent="0.25">
      <c r="A60" s="135" t="s">
        <v>313</v>
      </c>
      <c r="B60" s="136">
        <f>57291-825</f>
        <v>56466</v>
      </c>
      <c r="C60" s="136">
        <v>58845</v>
      </c>
      <c r="D60" s="136">
        <v>58845</v>
      </c>
    </row>
    <row r="61" spans="1:7" s="135" customFormat="1" ht="16.5" customHeight="1" x14ac:dyDescent="0.25">
      <c r="A61" s="135" t="s">
        <v>314</v>
      </c>
      <c r="B61" s="136">
        <v>50610</v>
      </c>
      <c r="C61" s="136">
        <v>89776</v>
      </c>
      <c r="D61" s="136">
        <v>89776</v>
      </c>
    </row>
    <row r="62" spans="1:7" s="135" customFormat="1" ht="16.5" customHeight="1" x14ac:dyDescent="0.25">
      <c r="B62" s="136"/>
      <c r="C62" s="136"/>
      <c r="D62" s="136"/>
    </row>
    <row r="63" spans="1:7" s="185" customFormat="1" ht="16.5" customHeight="1" x14ac:dyDescent="0.25">
      <c r="A63" s="127" t="s">
        <v>79</v>
      </c>
      <c r="B63" s="184">
        <f>B59+B57</f>
        <v>271756</v>
      </c>
      <c r="C63" s="184">
        <f t="shared" ref="C63:D63" si="7">C59+C57</f>
        <v>383672</v>
      </c>
      <c r="D63" s="184">
        <f t="shared" si="7"/>
        <v>386589</v>
      </c>
    </row>
    <row r="64" spans="1:7" ht="16.5" customHeight="1" x14ac:dyDescent="0.25">
      <c r="E64" s="128"/>
    </row>
    <row r="66" spans="5:5" ht="16.5" customHeight="1" x14ac:dyDescent="0.25">
      <c r="E66" s="128"/>
    </row>
    <row r="67" spans="5:5" ht="16.5" customHeight="1" x14ac:dyDescent="0.25">
      <c r="E67" s="128"/>
    </row>
  </sheetData>
  <printOptions horizontalCentered="1"/>
  <pageMargins left="0.43307086614173229" right="0.31496062992125984" top="0.39370078740157483" bottom="0.27559055118110237" header="0.31496062992125984" footer="0.4"/>
  <pageSetup paperSize="9" scale="74" orientation="portrait" r:id="rId1"/>
  <headerFooter>
    <oddFooter>&amp;L&amp;Z&amp;F&amp;F&amp;A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opLeftCell="A4" zoomScaleNormal="100" workbookViewId="0">
      <pane xSplit="4" ySplit="10" topLeftCell="E14" activePane="bottomRight" state="frozenSplit"/>
      <selection activeCell="A4" sqref="A4"/>
      <selection pane="topRight" activeCell="E4" sqref="E4"/>
      <selection pane="bottomLeft" activeCell="A8" sqref="A8"/>
      <selection pane="bottomRight" activeCell="A4" sqref="A4"/>
    </sheetView>
  </sheetViews>
  <sheetFormatPr defaultColWidth="13.5703125" defaultRowHeight="15" x14ac:dyDescent="0.25"/>
  <cols>
    <col min="1" max="1" width="39" style="4" customWidth="1"/>
    <col min="2" max="2" width="11.42578125" style="5" customWidth="1"/>
    <col min="3" max="4" width="11.7109375" style="5" customWidth="1"/>
    <col min="5" max="5" width="8.42578125" style="188" customWidth="1"/>
    <col min="6" max="11" width="10" style="5" customWidth="1"/>
    <col min="12" max="12" width="4.85546875" style="3" customWidth="1"/>
    <col min="13" max="14" width="10.7109375" style="5" customWidth="1"/>
    <col min="15" max="22" width="10" style="5" customWidth="1"/>
    <col min="23" max="23" width="6.85546875" style="5" customWidth="1"/>
    <col min="24" max="24" width="9.28515625" style="5" customWidth="1"/>
    <col min="25" max="25" width="9" style="5" customWidth="1"/>
    <col min="26" max="16384" width="13.5703125" style="5"/>
  </cols>
  <sheetData>
    <row r="1" spans="1:25" x14ac:dyDescent="0.25">
      <c r="U1" s="55" t="s">
        <v>42</v>
      </c>
      <c r="V1" s="55"/>
    </row>
    <row r="2" spans="1:25" x14ac:dyDescent="0.25">
      <c r="A2" s="56" t="s">
        <v>41</v>
      </c>
    </row>
    <row r="3" spans="1:25" x14ac:dyDescent="0.25">
      <c r="U3" s="57" t="s">
        <v>1</v>
      </c>
      <c r="V3" s="57"/>
      <c r="X3" s="6"/>
      <c r="Y3" s="7"/>
    </row>
    <row r="4" spans="1:25" x14ac:dyDescent="0.25">
      <c r="U4" s="57"/>
      <c r="V4" s="57"/>
      <c r="X4" s="9"/>
      <c r="Y4" s="9"/>
    </row>
    <row r="5" spans="1:25" x14ac:dyDescent="0.25">
      <c r="U5" s="57"/>
      <c r="V5" s="57"/>
      <c r="X5" s="9"/>
      <c r="Y5" s="9"/>
    </row>
    <row r="6" spans="1:25" x14ac:dyDescent="0.25">
      <c r="D6" s="176"/>
      <c r="U6" s="57"/>
      <c r="V6" s="57"/>
      <c r="X6" s="9"/>
      <c r="Y6" s="9"/>
    </row>
    <row r="7" spans="1:25" x14ac:dyDescent="0.25">
      <c r="U7" s="57"/>
      <c r="V7" s="57"/>
      <c r="X7" s="9"/>
      <c r="Y7" s="9"/>
    </row>
    <row r="8" spans="1:25" x14ac:dyDescent="0.25">
      <c r="U8" s="57"/>
      <c r="V8" s="57"/>
      <c r="X8" s="9"/>
      <c r="Y8" s="9"/>
    </row>
    <row r="9" spans="1:25" x14ac:dyDescent="0.25">
      <c r="A9" s="25" t="s">
        <v>138</v>
      </c>
      <c r="F9" s="176"/>
    </row>
    <row r="10" spans="1:25" x14ac:dyDescent="0.25">
      <c r="U10" s="57"/>
      <c r="V10" s="57"/>
      <c r="X10" s="8"/>
      <c r="Y10" s="10"/>
    </row>
    <row r="11" spans="1:25" s="59" customFormat="1" x14ac:dyDescent="0.25">
      <c r="A11" s="212" t="s">
        <v>2</v>
      </c>
      <c r="B11" s="215" t="s">
        <v>29</v>
      </c>
      <c r="C11" s="215" t="s">
        <v>36</v>
      </c>
      <c r="D11" s="203" t="s">
        <v>94</v>
      </c>
      <c r="E11" s="189"/>
      <c r="F11" s="206" t="s">
        <v>57</v>
      </c>
      <c r="G11" s="207"/>
      <c r="H11" s="210" t="s">
        <v>58</v>
      </c>
      <c r="I11" s="207"/>
      <c r="J11" s="210" t="s">
        <v>59</v>
      </c>
      <c r="K11" s="207"/>
      <c r="L11" s="58"/>
      <c r="M11" s="210" t="s">
        <v>95</v>
      </c>
      <c r="N11" s="207"/>
      <c r="O11" s="210" t="s">
        <v>61</v>
      </c>
      <c r="P11" s="207"/>
      <c r="Q11" s="210" t="s">
        <v>97</v>
      </c>
      <c r="R11" s="207"/>
      <c r="S11" s="210" t="s">
        <v>60</v>
      </c>
      <c r="T11" s="207"/>
      <c r="U11" s="216" t="s">
        <v>43</v>
      </c>
      <c r="V11" s="216"/>
      <c r="X11" s="60"/>
      <c r="Y11" s="61"/>
    </row>
    <row r="12" spans="1:25" s="59" customFormat="1" x14ac:dyDescent="0.25">
      <c r="A12" s="213"/>
      <c r="B12" s="215"/>
      <c r="C12" s="215"/>
      <c r="D12" s="204"/>
      <c r="E12" s="189"/>
      <c r="F12" s="208"/>
      <c r="G12" s="209"/>
      <c r="H12" s="211"/>
      <c r="I12" s="209"/>
      <c r="J12" s="211"/>
      <c r="K12" s="209"/>
      <c r="L12" s="58"/>
      <c r="M12" s="211"/>
      <c r="N12" s="209"/>
      <c r="O12" s="211"/>
      <c r="P12" s="209"/>
      <c r="Q12" s="211"/>
      <c r="R12" s="209"/>
      <c r="S12" s="211"/>
      <c r="T12" s="209"/>
      <c r="U12" s="216"/>
      <c r="V12" s="216"/>
      <c r="X12" s="60"/>
      <c r="Y12" s="61"/>
    </row>
    <row r="13" spans="1:25" x14ac:dyDescent="0.25">
      <c r="A13" s="214"/>
      <c r="B13" s="215"/>
      <c r="C13" s="215"/>
      <c r="D13" s="205"/>
      <c r="E13" s="189"/>
      <c r="F13" s="62" t="s">
        <v>96</v>
      </c>
      <c r="G13" s="14" t="s">
        <v>73</v>
      </c>
      <c r="H13" s="14" t="s">
        <v>96</v>
      </c>
      <c r="I13" s="14" t="s">
        <v>73</v>
      </c>
      <c r="J13" s="14" t="s">
        <v>96</v>
      </c>
      <c r="K13" s="14" t="s">
        <v>73</v>
      </c>
      <c r="L13" s="58"/>
      <c r="M13" s="14" t="s">
        <v>96</v>
      </c>
      <c r="N13" s="14" t="s">
        <v>73</v>
      </c>
      <c r="O13" s="14" t="s">
        <v>96</v>
      </c>
      <c r="P13" s="14" t="s">
        <v>73</v>
      </c>
      <c r="Q13" s="14" t="s">
        <v>96</v>
      </c>
      <c r="R13" s="14" t="s">
        <v>73</v>
      </c>
      <c r="S13" s="14" t="s">
        <v>96</v>
      </c>
      <c r="T13" s="14" t="s">
        <v>73</v>
      </c>
      <c r="U13" s="14" t="s">
        <v>96</v>
      </c>
      <c r="V13" s="14" t="s">
        <v>73</v>
      </c>
      <c r="X13" s="8"/>
      <c r="Y13" s="10"/>
    </row>
    <row r="14" spans="1:25" x14ac:dyDescent="0.25">
      <c r="A14" s="63" t="s">
        <v>65</v>
      </c>
      <c r="B14" s="15">
        <v>7934</v>
      </c>
      <c r="C14" s="64">
        <f>F14+H14+J14+M14+O14+S14+U14</f>
        <v>7934</v>
      </c>
      <c r="D14" s="65">
        <f>G14+I14+K14+N14+P14+T14+V14+R14</f>
        <v>11271</v>
      </c>
      <c r="E14" s="190"/>
      <c r="F14" s="67"/>
      <c r="G14" s="15"/>
      <c r="H14" s="15"/>
      <c r="I14" s="15"/>
      <c r="J14" s="15">
        <v>7934</v>
      </c>
      <c r="K14" s="68">
        <v>10871</v>
      </c>
      <c r="L14" s="66"/>
      <c r="M14" s="68"/>
      <c r="N14" s="68"/>
      <c r="O14" s="15"/>
      <c r="P14" s="15"/>
      <c r="Q14" s="15"/>
      <c r="R14" s="15">
        <v>400</v>
      </c>
      <c r="S14" s="15"/>
      <c r="T14" s="15"/>
      <c r="U14" s="15"/>
      <c r="V14" s="15"/>
      <c r="X14" s="8"/>
      <c r="Y14" s="10"/>
    </row>
    <row r="15" spans="1:25" x14ac:dyDescent="0.25">
      <c r="A15" s="63" t="s">
        <v>44</v>
      </c>
      <c r="B15" s="15">
        <v>762</v>
      </c>
      <c r="C15" s="64">
        <f t="shared" ref="C15:C31" si="0">F15+H15+J15+M15+O15+S15+U15</f>
        <v>762</v>
      </c>
      <c r="D15" s="65">
        <f t="shared" ref="D15:D31" si="1">G15+I15+K15+N15+P15+T15+V15+R15</f>
        <v>1866</v>
      </c>
      <c r="E15" s="190"/>
      <c r="F15" s="67"/>
      <c r="G15" s="15"/>
      <c r="H15" s="15"/>
      <c r="I15" s="15"/>
      <c r="J15" s="15">
        <v>762</v>
      </c>
      <c r="K15" s="15">
        <v>1866</v>
      </c>
      <c r="L15" s="66"/>
      <c r="M15" s="15"/>
      <c r="N15" s="15"/>
      <c r="O15" s="15"/>
      <c r="P15" s="15"/>
      <c r="Q15" s="15"/>
      <c r="R15" s="15"/>
      <c r="S15" s="15"/>
      <c r="T15" s="15"/>
      <c r="U15" s="15"/>
      <c r="V15" s="15"/>
      <c r="X15" s="8"/>
      <c r="Y15" s="10"/>
    </row>
    <row r="16" spans="1:25" x14ac:dyDescent="0.25">
      <c r="A16" s="63" t="s">
        <v>45</v>
      </c>
      <c r="B16" s="15">
        <v>254</v>
      </c>
      <c r="C16" s="64">
        <f t="shared" si="0"/>
        <v>254</v>
      </c>
      <c r="D16" s="65">
        <f t="shared" si="1"/>
        <v>4023</v>
      </c>
      <c r="E16" s="190"/>
      <c r="F16" s="67"/>
      <c r="G16" s="15"/>
      <c r="H16" s="15"/>
      <c r="I16" s="15"/>
      <c r="J16" s="15">
        <v>254</v>
      </c>
      <c r="K16" s="15">
        <v>4023</v>
      </c>
      <c r="L16" s="66"/>
      <c r="M16" s="15"/>
      <c r="N16" s="15"/>
      <c r="O16" s="15"/>
      <c r="P16" s="15"/>
      <c r="Q16" s="15"/>
      <c r="R16" s="15"/>
      <c r="S16" s="15"/>
      <c r="T16" s="15"/>
      <c r="U16" s="15"/>
      <c r="V16" s="15"/>
      <c r="X16" s="8"/>
      <c r="Y16" s="10"/>
    </row>
    <row r="17" spans="1:25" x14ac:dyDescent="0.25">
      <c r="A17" s="63" t="s">
        <v>46</v>
      </c>
      <c r="B17" s="15">
        <v>635</v>
      </c>
      <c r="C17" s="64">
        <f t="shared" si="0"/>
        <v>635</v>
      </c>
      <c r="D17" s="65">
        <f t="shared" si="1"/>
        <v>1694</v>
      </c>
      <c r="E17" s="190"/>
      <c r="F17" s="67"/>
      <c r="G17" s="15"/>
      <c r="H17" s="15"/>
      <c r="I17" s="15"/>
      <c r="J17" s="15">
        <v>635</v>
      </c>
      <c r="K17" s="15">
        <v>1694</v>
      </c>
      <c r="L17" s="66"/>
      <c r="M17" s="15"/>
      <c r="N17" s="15"/>
      <c r="O17" s="15"/>
      <c r="P17" s="15"/>
      <c r="Q17" s="15"/>
      <c r="R17" s="15"/>
      <c r="S17" s="15"/>
      <c r="T17" s="15"/>
      <c r="U17" s="15"/>
      <c r="V17" s="15"/>
      <c r="X17" s="8"/>
      <c r="Y17" s="10"/>
    </row>
    <row r="18" spans="1:25" x14ac:dyDescent="0.25">
      <c r="A18" s="63" t="s">
        <v>47</v>
      </c>
      <c r="B18" s="15">
        <v>3810</v>
      </c>
      <c r="C18" s="64">
        <f t="shared" si="0"/>
        <v>3810</v>
      </c>
      <c r="D18" s="65">
        <f t="shared" si="1"/>
        <v>3191</v>
      </c>
      <c r="E18" s="190"/>
      <c r="F18" s="67"/>
      <c r="G18" s="15"/>
      <c r="H18" s="15"/>
      <c r="I18" s="15"/>
      <c r="J18" s="15">
        <v>3810</v>
      </c>
      <c r="K18" s="15">
        <v>3191</v>
      </c>
      <c r="L18" s="66"/>
      <c r="M18" s="15"/>
      <c r="N18" s="15"/>
      <c r="O18" s="15"/>
      <c r="P18" s="15"/>
      <c r="Q18" s="15"/>
      <c r="R18" s="15"/>
      <c r="S18" s="15"/>
      <c r="T18" s="15"/>
      <c r="U18" s="15"/>
      <c r="V18" s="15"/>
      <c r="X18" s="8"/>
      <c r="Y18" s="10"/>
    </row>
    <row r="19" spans="1:25" x14ac:dyDescent="0.25">
      <c r="A19" s="63" t="s">
        <v>48</v>
      </c>
      <c r="B19" s="15">
        <v>1389</v>
      </c>
      <c r="C19" s="64">
        <f t="shared" si="0"/>
        <v>187534</v>
      </c>
      <c r="D19" s="65">
        <f t="shared" si="1"/>
        <v>187637</v>
      </c>
      <c r="E19" s="190"/>
      <c r="F19" s="67"/>
      <c r="G19" s="15"/>
      <c r="H19" s="15"/>
      <c r="I19" s="15"/>
      <c r="J19" s="15">
        <f>1389+1936</f>
        <v>3325</v>
      </c>
      <c r="K19" s="15">
        <v>18102</v>
      </c>
      <c r="L19" s="66"/>
      <c r="M19" s="15">
        <v>148621</v>
      </c>
      <c r="N19" s="15">
        <v>148621</v>
      </c>
      <c r="O19" s="15">
        <v>1040</v>
      </c>
      <c r="P19" s="15">
        <f>7332+400</f>
        <v>7732</v>
      </c>
      <c r="Q19" s="15"/>
      <c r="R19" s="15">
        <f>12457+725</f>
        <v>13182</v>
      </c>
      <c r="S19" s="15"/>
      <c r="T19" s="15"/>
      <c r="U19" s="15">
        <v>34548</v>
      </c>
      <c r="V19" s="15"/>
      <c r="X19" s="69"/>
      <c r="Y19" s="10"/>
    </row>
    <row r="20" spans="1:25" x14ac:dyDescent="0.25">
      <c r="A20" s="63" t="s">
        <v>62</v>
      </c>
      <c r="B20" s="15">
        <v>136422</v>
      </c>
      <c r="C20" s="64">
        <f t="shared" si="0"/>
        <v>0</v>
      </c>
      <c r="D20" s="65">
        <f t="shared" si="1"/>
        <v>0</v>
      </c>
      <c r="E20" s="190"/>
      <c r="F20" s="67"/>
      <c r="G20" s="15"/>
      <c r="H20" s="15"/>
      <c r="I20" s="15"/>
      <c r="J20" s="15"/>
      <c r="K20" s="15"/>
      <c r="L20" s="66"/>
      <c r="M20" s="15"/>
      <c r="N20" s="15"/>
      <c r="O20" s="15"/>
      <c r="P20" s="15"/>
      <c r="Q20" s="15"/>
      <c r="R20" s="15"/>
      <c r="S20" s="15"/>
      <c r="T20" s="15"/>
      <c r="U20" s="15"/>
      <c r="V20" s="15"/>
      <c r="X20" s="8"/>
      <c r="Y20" s="70"/>
    </row>
    <row r="21" spans="1:25" x14ac:dyDescent="0.25">
      <c r="A21" s="63" t="s">
        <v>49</v>
      </c>
      <c r="B21" s="15">
        <v>124</v>
      </c>
      <c r="C21" s="64">
        <f t="shared" si="0"/>
        <v>124</v>
      </c>
      <c r="D21" s="65">
        <f t="shared" si="1"/>
        <v>46</v>
      </c>
      <c r="E21" s="190"/>
      <c r="F21" s="67"/>
      <c r="G21" s="15"/>
      <c r="H21" s="15"/>
      <c r="I21" s="15"/>
      <c r="J21" s="15"/>
      <c r="K21" s="15"/>
      <c r="L21" s="66"/>
      <c r="M21" s="15"/>
      <c r="N21" s="15"/>
      <c r="O21" s="15">
        <v>124</v>
      </c>
      <c r="P21" s="15">
        <v>46</v>
      </c>
      <c r="Q21" s="15"/>
      <c r="R21" s="15"/>
      <c r="S21" s="15"/>
      <c r="T21" s="15"/>
      <c r="U21" s="15"/>
      <c r="V21" s="15"/>
      <c r="X21" s="8"/>
      <c r="Y21" s="10"/>
    </row>
    <row r="22" spans="1:25" x14ac:dyDescent="0.25">
      <c r="A22" s="63" t="s">
        <v>50</v>
      </c>
      <c r="B22" s="15">
        <v>3000</v>
      </c>
      <c r="C22" s="64">
        <f t="shared" si="0"/>
        <v>3000</v>
      </c>
      <c r="D22" s="65">
        <f t="shared" si="1"/>
        <v>2245</v>
      </c>
      <c r="E22" s="190"/>
      <c r="F22" s="67">
        <v>1680</v>
      </c>
      <c r="G22" s="15">
        <v>1193</v>
      </c>
      <c r="H22" s="15">
        <v>454</v>
      </c>
      <c r="I22" s="15">
        <v>279</v>
      </c>
      <c r="J22" s="15">
        <v>866</v>
      </c>
      <c r="K22" s="15">
        <v>773</v>
      </c>
      <c r="L22" s="66"/>
      <c r="M22" s="15"/>
      <c r="N22" s="15"/>
      <c r="O22" s="15"/>
      <c r="P22" s="15"/>
      <c r="Q22" s="15"/>
      <c r="R22" s="15"/>
      <c r="S22" s="15"/>
      <c r="T22" s="15"/>
      <c r="U22" s="15"/>
      <c r="V22" s="15"/>
      <c r="X22" s="8"/>
      <c r="Y22" s="10"/>
    </row>
    <row r="23" spans="1:25" x14ac:dyDescent="0.25">
      <c r="A23" s="63" t="s">
        <v>51</v>
      </c>
      <c r="B23" s="15">
        <v>4285</v>
      </c>
      <c r="C23" s="64">
        <f t="shared" si="0"/>
        <v>4285</v>
      </c>
      <c r="D23" s="65">
        <f t="shared" si="1"/>
        <v>3488</v>
      </c>
      <c r="E23" s="190"/>
      <c r="F23" s="67"/>
      <c r="G23" s="15"/>
      <c r="H23" s="15"/>
      <c r="I23" s="15"/>
      <c r="J23" s="15"/>
      <c r="K23" s="15"/>
      <c r="L23" s="66"/>
      <c r="M23" s="15"/>
      <c r="N23" s="15"/>
      <c r="O23" s="15"/>
      <c r="P23" s="15"/>
      <c r="Q23" s="15"/>
      <c r="R23" s="15"/>
      <c r="S23" s="15">
        <v>4285</v>
      </c>
      <c r="T23" s="15">
        <v>3488</v>
      </c>
      <c r="U23" s="15"/>
      <c r="V23" s="15"/>
      <c r="X23" s="8"/>
      <c r="Y23" s="10"/>
    </row>
    <row r="24" spans="1:25" x14ac:dyDescent="0.25">
      <c r="A24" s="63" t="s">
        <v>71</v>
      </c>
      <c r="B24" s="15">
        <v>0</v>
      </c>
      <c r="C24" s="64">
        <f t="shared" si="0"/>
        <v>1880</v>
      </c>
      <c r="D24" s="65">
        <f t="shared" si="1"/>
        <v>738</v>
      </c>
      <c r="E24" s="190"/>
      <c r="F24" s="67"/>
      <c r="G24" s="15"/>
      <c r="H24" s="15"/>
      <c r="I24" s="15"/>
      <c r="J24" s="15"/>
      <c r="K24" s="15"/>
      <c r="L24" s="66"/>
      <c r="M24" s="15"/>
      <c r="N24" s="15"/>
      <c r="O24" s="15"/>
      <c r="P24" s="15"/>
      <c r="Q24" s="15"/>
      <c r="R24" s="15"/>
      <c r="S24" s="15">
        <v>1880</v>
      </c>
      <c r="T24" s="15">
        <v>738</v>
      </c>
      <c r="U24" s="15"/>
      <c r="V24" s="15"/>
      <c r="X24" s="8"/>
      <c r="Y24" s="10"/>
    </row>
    <row r="25" spans="1:25" x14ac:dyDescent="0.25">
      <c r="A25" s="63" t="s">
        <v>52</v>
      </c>
      <c r="B25" s="15">
        <v>300</v>
      </c>
      <c r="C25" s="64">
        <f t="shared" si="0"/>
        <v>300</v>
      </c>
      <c r="D25" s="65">
        <f t="shared" si="1"/>
        <v>450</v>
      </c>
      <c r="E25" s="190"/>
      <c r="F25" s="67"/>
      <c r="G25" s="15"/>
      <c r="H25" s="15"/>
      <c r="I25" s="15"/>
      <c r="J25" s="15"/>
      <c r="K25" s="15"/>
      <c r="L25" s="66"/>
      <c r="M25" s="15"/>
      <c r="N25" s="15"/>
      <c r="O25" s="15"/>
      <c r="P25" s="15"/>
      <c r="Q25" s="15"/>
      <c r="R25" s="15"/>
      <c r="S25" s="15">
        <v>300</v>
      </c>
      <c r="T25" s="15">
        <v>450</v>
      </c>
      <c r="U25" s="15"/>
      <c r="V25" s="15"/>
      <c r="X25" s="8"/>
      <c r="Y25" s="10"/>
    </row>
    <row r="26" spans="1:25" x14ac:dyDescent="0.25">
      <c r="A26" s="63" t="s">
        <v>63</v>
      </c>
      <c r="B26" s="15">
        <v>500</v>
      </c>
      <c r="C26" s="64">
        <f t="shared" si="0"/>
        <v>500</v>
      </c>
      <c r="D26" s="65">
        <f t="shared" si="1"/>
        <v>4010</v>
      </c>
      <c r="E26" s="190"/>
      <c r="F26" s="67"/>
      <c r="G26" s="15"/>
      <c r="H26" s="15"/>
      <c r="I26" s="15"/>
      <c r="J26" s="15"/>
      <c r="K26" s="15"/>
      <c r="L26" s="66"/>
      <c r="M26" s="15"/>
      <c r="N26" s="15"/>
      <c r="O26" s="15"/>
      <c r="P26" s="15"/>
      <c r="Q26" s="15"/>
      <c r="R26" s="15"/>
      <c r="S26" s="15">
        <v>500</v>
      </c>
      <c r="T26" s="15">
        <v>4010</v>
      </c>
      <c r="U26" s="15"/>
      <c r="V26" s="15"/>
      <c r="X26" s="8"/>
      <c r="Y26" s="10"/>
    </row>
    <row r="27" spans="1:25" x14ac:dyDescent="0.25">
      <c r="A27" s="63" t="s">
        <v>53</v>
      </c>
      <c r="B27" s="15">
        <v>100</v>
      </c>
      <c r="C27" s="64">
        <f t="shared" si="0"/>
        <v>100</v>
      </c>
      <c r="D27" s="65">
        <f t="shared" si="1"/>
        <v>260</v>
      </c>
      <c r="E27" s="190"/>
      <c r="F27" s="67"/>
      <c r="G27" s="15"/>
      <c r="H27" s="15"/>
      <c r="I27" s="15"/>
      <c r="J27" s="15"/>
      <c r="K27" s="15">
        <v>12</v>
      </c>
      <c r="L27" s="66"/>
      <c r="M27" s="15"/>
      <c r="N27" s="15"/>
      <c r="O27" s="15"/>
      <c r="P27" s="15"/>
      <c r="Q27" s="15"/>
      <c r="R27" s="15"/>
      <c r="S27" s="15">
        <v>100</v>
      </c>
      <c r="T27" s="15">
        <v>248</v>
      </c>
      <c r="U27" s="15"/>
      <c r="V27" s="15"/>
      <c r="X27" s="8"/>
      <c r="Y27" s="10"/>
    </row>
    <row r="28" spans="1:25" x14ac:dyDescent="0.25">
      <c r="A28" s="63" t="s">
        <v>64</v>
      </c>
      <c r="B28" s="15">
        <v>2940</v>
      </c>
      <c r="C28" s="64">
        <f t="shared" si="0"/>
        <v>14072</v>
      </c>
      <c r="D28" s="65">
        <f t="shared" si="1"/>
        <v>9587</v>
      </c>
      <c r="E28" s="190"/>
      <c r="F28" s="67">
        <f>2326+4803+4474</f>
        <v>11603</v>
      </c>
      <c r="G28" s="15">
        <v>7925</v>
      </c>
      <c r="H28" s="15">
        <f>314+648+1207</f>
        <v>2169</v>
      </c>
      <c r="I28" s="15">
        <v>1390</v>
      </c>
      <c r="J28" s="15">
        <v>300</v>
      </c>
      <c r="K28" s="15">
        <v>272</v>
      </c>
      <c r="L28" s="66"/>
      <c r="M28" s="15"/>
      <c r="N28" s="15"/>
      <c r="O28" s="15"/>
      <c r="P28" s="15"/>
      <c r="Q28" s="15"/>
      <c r="R28" s="15"/>
      <c r="S28" s="15"/>
      <c r="T28" s="15"/>
      <c r="U28" s="15"/>
      <c r="V28" s="15"/>
      <c r="X28" s="8"/>
      <c r="Y28" s="10"/>
    </row>
    <row r="29" spans="1:25" x14ac:dyDescent="0.25">
      <c r="A29" s="63" t="s">
        <v>98</v>
      </c>
      <c r="B29" s="15">
        <v>0</v>
      </c>
      <c r="C29" s="64">
        <f t="shared" si="0"/>
        <v>0</v>
      </c>
      <c r="D29" s="65">
        <f t="shared" si="1"/>
        <v>78</v>
      </c>
      <c r="E29" s="190"/>
      <c r="F29" s="67"/>
      <c r="G29" s="15"/>
      <c r="H29" s="15"/>
      <c r="I29" s="15"/>
      <c r="J29" s="15"/>
      <c r="K29" s="15">
        <v>78</v>
      </c>
      <c r="L29" s="66"/>
      <c r="M29" s="15"/>
      <c r="N29" s="15"/>
      <c r="O29" s="15"/>
      <c r="P29" s="15"/>
      <c r="Q29" s="15"/>
      <c r="R29" s="15"/>
      <c r="S29" s="15"/>
      <c r="T29" s="15"/>
      <c r="U29" s="15"/>
      <c r="V29" s="15"/>
      <c r="X29" s="8"/>
      <c r="Y29" s="10"/>
    </row>
    <row r="30" spans="1:25" x14ac:dyDescent="0.25">
      <c r="A30" s="63" t="s">
        <v>54</v>
      </c>
      <c r="B30" s="15">
        <v>600</v>
      </c>
      <c r="C30" s="64">
        <f t="shared" si="0"/>
        <v>600</v>
      </c>
      <c r="D30" s="65">
        <f t="shared" si="1"/>
        <v>0</v>
      </c>
      <c r="E30" s="190"/>
      <c r="F30" s="67"/>
      <c r="G30" s="15"/>
      <c r="H30" s="15"/>
      <c r="I30" s="15"/>
      <c r="J30" s="15">
        <v>300</v>
      </c>
      <c r="K30" s="15"/>
      <c r="L30" s="66"/>
      <c r="M30" s="15"/>
      <c r="N30" s="15"/>
      <c r="O30" s="15">
        <v>300</v>
      </c>
      <c r="P30" s="15"/>
      <c r="Q30" s="15"/>
      <c r="R30" s="15"/>
      <c r="S30" s="15"/>
      <c r="T30" s="15"/>
      <c r="U30" s="15"/>
      <c r="V30" s="15"/>
      <c r="X30" s="8"/>
      <c r="Y30" s="10"/>
    </row>
    <row r="31" spans="1:25" ht="15.75" thickBot="1" x14ac:dyDescent="0.3">
      <c r="A31" s="71" t="s">
        <v>55</v>
      </c>
      <c r="B31" s="16">
        <v>800</v>
      </c>
      <c r="C31" s="72">
        <f t="shared" si="0"/>
        <v>800</v>
      </c>
      <c r="D31" s="73">
        <f t="shared" si="1"/>
        <v>2185</v>
      </c>
      <c r="E31" s="190"/>
      <c r="F31" s="74"/>
      <c r="G31" s="16"/>
      <c r="H31" s="16"/>
      <c r="I31" s="16"/>
      <c r="J31" s="16"/>
      <c r="K31" s="16">
        <v>19</v>
      </c>
      <c r="L31" s="66"/>
      <c r="M31" s="16"/>
      <c r="N31" s="16"/>
      <c r="O31" s="16">
        <v>800</v>
      </c>
      <c r="P31" s="16">
        <v>2166</v>
      </c>
      <c r="Q31" s="16"/>
      <c r="R31" s="16"/>
      <c r="S31" s="16"/>
      <c r="T31" s="16"/>
      <c r="U31" s="75"/>
      <c r="V31" s="16"/>
      <c r="X31" s="8"/>
      <c r="Y31" s="10"/>
    </row>
    <row r="32" spans="1:25" x14ac:dyDescent="0.25">
      <c r="A32" s="76" t="s">
        <v>56</v>
      </c>
      <c r="B32" s="17">
        <f>SUM(B14:B31)</f>
        <v>163855</v>
      </c>
      <c r="C32" s="17">
        <f>SUM(C14:C31)</f>
        <v>226590</v>
      </c>
      <c r="D32" s="77">
        <f>SUM(D14:D31)</f>
        <v>232769</v>
      </c>
      <c r="E32" s="190"/>
      <c r="F32" s="78">
        <f>SUM(F14:F31)</f>
        <v>13283</v>
      </c>
      <c r="G32" s="17">
        <f t="shared" ref="G32:V32" si="2">SUM(G14:G31)</f>
        <v>9118</v>
      </c>
      <c r="H32" s="17">
        <f t="shared" si="2"/>
        <v>2623</v>
      </c>
      <c r="I32" s="17">
        <f t="shared" si="2"/>
        <v>1669</v>
      </c>
      <c r="J32" s="17">
        <f t="shared" si="2"/>
        <v>18186</v>
      </c>
      <c r="K32" s="17">
        <f t="shared" si="2"/>
        <v>40901</v>
      </c>
      <c r="L32" s="66"/>
      <c r="M32" s="17">
        <f t="shared" si="2"/>
        <v>148621</v>
      </c>
      <c r="N32" s="17">
        <f t="shared" si="2"/>
        <v>148621</v>
      </c>
      <c r="O32" s="17">
        <f t="shared" si="2"/>
        <v>2264</v>
      </c>
      <c r="P32" s="17">
        <f t="shared" si="2"/>
        <v>9944</v>
      </c>
      <c r="Q32" s="17">
        <f t="shared" ref="Q32" si="3">SUM(Q14:Q31)</f>
        <v>0</v>
      </c>
      <c r="R32" s="17">
        <f t="shared" ref="R32" si="4">SUM(R14:R31)</f>
        <v>13582</v>
      </c>
      <c r="S32" s="17">
        <f t="shared" si="2"/>
        <v>7065</v>
      </c>
      <c r="T32" s="17">
        <f t="shared" si="2"/>
        <v>8934</v>
      </c>
      <c r="U32" s="17">
        <f t="shared" si="2"/>
        <v>34548</v>
      </c>
      <c r="V32" s="17">
        <f t="shared" si="2"/>
        <v>0</v>
      </c>
      <c r="X32" s="12"/>
      <c r="Y32" s="11"/>
    </row>
    <row r="33" spans="1:28" x14ac:dyDescent="0.25">
      <c r="A33" s="79"/>
      <c r="C33" s="177"/>
      <c r="D33" s="25"/>
      <c r="E33" s="191"/>
      <c r="L33" s="80"/>
    </row>
    <row r="34" spans="1:28" x14ac:dyDescent="0.25">
      <c r="A34" s="25" t="s">
        <v>33</v>
      </c>
      <c r="D34" s="176">
        <f>C43-D43</f>
        <v>5728</v>
      </c>
    </row>
    <row r="35" spans="1:28" x14ac:dyDescent="0.25">
      <c r="A35" s="81" t="s">
        <v>34</v>
      </c>
      <c r="G35" s="81" t="s">
        <v>1</v>
      </c>
    </row>
    <row r="36" spans="1:28" x14ac:dyDescent="0.25">
      <c r="A36" s="212" t="s">
        <v>2</v>
      </c>
      <c r="B36" s="219" t="s">
        <v>29</v>
      </c>
      <c r="C36" s="219" t="s">
        <v>36</v>
      </c>
      <c r="D36" s="217" t="s">
        <v>94</v>
      </c>
      <c r="E36" s="189"/>
      <c r="F36" s="218" t="s">
        <v>57</v>
      </c>
      <c r="G36" s="215"/>
      <c r="H36" s="215" t="s">
        <v>58</v>
      </c>
      <c r="I36" s="215"/>
      <c r="J36" s="215" t="s">
        <v>59</v>
      </c>
      <c r="K36" s="215"/>
      <c r="L36" s="58"/>
      <c r="M36" s="210" t="s">
        <v>95</v>
      </c>
      <c r="N36" s="207"/>
      <c r="O36" s="210" t="s">
        <v>61</v>
      </c>
      <c r="P36" s="207"/>
      <c r="Q36" s="210" t="s">
        <v>97</v>
      </c>
      <c r="R36" s="207"/>
      <c r="S36" s="210" t="s">
        <v>60</v>
      </c>
      <c r="T36" s="207"/>
      <c r="U36" s="216" t="s">
        <v>43</v>
      </c>
      <c r="V36" s="216"/>
    </row>
    <row r="37" spans="1:28" x14ac:dyDescent="0.25">
      <c r="A37" s="213"/>
      <c r="B37" s="220"/>
      <c r="C37" s="220"/>
      <c r="D37" s="217"/>
      <c r="E37" s="189"/>
      <c r="F37" s="218"/>
      <c r="G37" s="215"/>
      <c r="H37" s="215"/>
      <c r="I37" s="215"/>
      <c r="J37" s="215"/>
      <c r="K37" s="215"/>
      <c r="L37" s="58"/>
      <c r="M37" s="211"/>
      <c r="N37" s="209"/>
      <c r="O37" s="211"/>
      <c r="P37" s="209"/>
      <c r="Q37" s="211"/>
      <c r="R37" s="209"/>
      <c r="S37" s="211"/>
      <c r="T37" s="209"/>
      <c r="U37" s="216"/>
      <c r="V37" s="216"/>
    </row>
    <row r="38" spans="1:28" x14ac:dyDescent="0.25">
      <c r="A38" s="214"/>
      <c r="B38" s="221"/>
      <c r="C38" s="221"/>
      <c r="D38" s="217"/>
      <c r="E38" s="189"/>
      <c r="F38" s="62" t="s">
        <v>96</v>
      </c>
      <c r="G38" s="14" t="s">
        <v>73</v>
      </c>
      <c r="H38" s="14" t="s">
        <v>96</v>
      </c>
      <c r="I38" s="14" t="s">
        <v>73</v>
      </c>
      <c r="J38" s="14" t="s">
        <v>96</v>
      </c>
      <c r="K38" s="14" t="s">
        <v>73</v>
      </c>
      <c r="L38" s="58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8" x14ac:dyDescent="0.25">
      <c r="A39" s="82" t="s">
        <v>37</v>
      </c>
      <c r="B39" s="83">
        <v>12030</v>
      </c>
      <c r="C39" s="84">
        <f>F39+H39+J39</f>
        <v>9070</v>
      </c>
      <c r="D39" s="85">
        <f>G39+I39+K39</f>
        <v>6689</v>
      </c>
      <c r="E39" s="192"/>
      <c r="F39" s="87">
        <v>1800</v>
      </c>
      <c r="G39" s="23">
        <v>1780</v>
      </c>
      <c r="H39" s="83">
        <v>415</v>
      </c>
      <c r="I39" s="23">
        <v>414</v>
      </c>
      <c r="J39" s="83">
        <f>4200+2299+356</f>
        <v>6855</v>
      </c>
      <c r="K39" s="23">
        <v>4495</v>
      </c>
      <c r="L39" s="86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8" x14ac:dyDescent="0.25">
      <c r="A40" s="82" t="s">
        <v>38</v>
      </c>
      <c r="B40" s="83">
        <v>5905</v>
      </c>
      <c r="C40" s="84">
        <f t="shared" ref="C40:C42" si="5">F40+H40+J40</f>
        <v>13264</v>
      </c>
      <c r="D40" s="85">
        <f t="shared" ref="D40:D42" si="6">G40+I40+K40</f>
        <v>12058</v>
      </c>
      <c r="E40" s="192"/>
      <c r="F40" s="87">
        <v>3640</v>
      </c>
      <c r="G40" s="23">
        <v>3264</v>
      </c>
      <c r="H40" s="83">
        <v>760</v>
      </c>
      <c r="I40" s="23">
        <v>759</v>
      </c>
      <c r="J40" s="83">
        <f>5905+2299+660</f>
        <v>8864</v>
      </c>
      <c r="K40" s="23">
        <v>8035</v>
      </c>
      <c r="L40" s="86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8" x14ac:dyDescent="0.25">
      <c r="A41" s="82" t="s">
        <v>39</v>
      </c>
      <c r="B41" s="83">
        <v>1016</v>
      </c>
      <c r="C41" s="84">
        <f t="shared" si="5"/>
        <v>3762</v>
      </c>
      <c r="D41" s="85">
        <f t="shared" si="6"/>
        <v>3289</v>
      </c>
      <c r="E41" s="192"/>
      <c r="F41" s="87">
        <v>950</v>
      </c>
      <c r="G41" s="23">
        <v>890</v>
      </c>
      <c r="H41" s="83">
        <v>210</v>
      </c>
      <c r="I41" s="23">
        <v>208</v>
      </c>
      <c r="J41" s="83">
        <f>1016+1586</f>
        <v>2602</v>
      </c>
      <c r="K41" s="23">
        <v>2191</v>
      </c>
      <c r="L41" s="86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8" ht="15.75" thickBot="1" x14ac:dyDescent="0.3">
      <c r="A42" s="88" t="s">
        <v>40</v>
      </c>
      <c r="B42" s="89">
        <v>38340</v>
      </c>
      <c r="C42" s="90">
        <f t="shared" si="5"/>
        <v>40489</v>
      </c>
      <c r="D42" s="91">
        <f t="shared" si="6"/>
        <v>38821</v>
      </c>
      <c r="E42" s="192"/>
      <c r="F42" s="92">
        <f>34639-F41-F40-F39</f>
        <v>28249</v>
      </c>
      <c r="G42" s="93">
        <v>27476</v>
      </c>
      <c r="H42" s="89">
        <f>8495-H41-H40-H39</f>
        <v>7110</v>
      </c>
      <c r="I42" s="93">
        <v>7112</v>
      </c>
      <c r="J42" s="89">
        <v>5130</v>
      </c>
      <c r="K42" s="93">
        <v>4233</v>
      </c>
      <c r="L42" s="86"/>
      <c r="M42" s="23"/>
      <c r="N42" s="94"/>
      <c r="O42" s="23"/>
      <c r="P42" s="23"/>
      <c r="Q42" s="23"/>
      <c r="R42" s="23"/>
      <c r="S42" s="23"/>
      <c r="T42" s="23"/>
      <c r="U42" s="23"/>
      <c r="V42" s="23"/>
    </row>
    <row r="43" spans="1:28" ht="30" x14ac:dyDescent="0.25">
      <c r="A43" s="95" t="s">
        <v>35</v>
      </c>
      <c r="B43" s="96">
        <f>SUM(B39:B42)</f>
        <v>57291</v>
      </c>
      <c r="C43" s="96">
        <f>SUM(C39:C42)</f>
        <v>66585</v>
      </c>
      <c r="D43" s="97">
        <f t="shared" ref="D43:V43" si="7">SUM(D39:D42)</f>
        <v>60857</v>
      </c>
      <c r="E43" s="192"/>
      <c r="F43" s="98">
        <f>SUM(F39:F42)</f>
        <v>34639</v>
      </c>
      <c r="G43" s="96">
        <f t="shared" si="7"/>
        <v>33410</v>
      </c>
      <c r="H43" s="96">
        <f t="shared" si="7"/>
        <v>8495</v>
      </c>
      <c r="I43" s="96">
        <f t="shared" si="7"/>
        <v>8493</v>
      </c>
      <c r="J43" s="96">
        <f t="shared" si="7"/>
        <v>23451</v>
      </c>
      <c r="K43" s="96">
        <f t="shared" si="7"/>
        <v>18954</v>
      </c>
      <c r="L43" s="86"/>
      <c r="M43" s="96">
        <f t="shared" si="7"/>
        <v>0</v>
      </c>
      <c r="N43" s="96">
        <f t="shared" si="7"/>
        <v>0</v>
      </c>
      <c r="O43" s="96">
        <f t="shared" si="7"/>
        <v>0</v>
      </c>
      <c r="P43" s="96">
        <f t="shared" si="7"/>
        <v>0</v>
      </c>
      <c r="Q43" s="96">
        <f t="shared" si="7"/>
        <v>0</v>
      </c>
      <c r="R43" s="96">
        <f t="shared" si="7"/>
        <v>0</v>
      </c>
      <c r="S43" s="96">
        <f t="shared" si="7"/>
        <v>0</v>
      </c>
      <c r="T43" s="96">
        <f t="shared" si="7"/>
        <v>0</v>
      </c>
      <c r="U43" s="96">
        <f t="shared" si="7"/>
        <v>0</v>
      </c>
      <c r="V43" s="96">
        <f t="shared" si="7"/>
        <v>0</v>
      </c>
    </row>
    <row r="45" spans="1:28" x14ac:dyDescent="0.25">
      <c r="A45" s="25" t="s">
        <v>0</v>
      </c>
      <c r="J45" s="99"/>
    </row>
    <row r="46" spans="1:28" x14ac:dyDescent="0.25">
      <c r="A46" s="5"/>
      <c r="H46" s="100" t="s">
        <v>32</v>
      </c>
      <c r="J46" s="99"/>
      <c r="AB46" s="101"/>
    </row>
    <row r="47" spans="1:28" s="59" customFormat="1" x14ac:dyDescent="0.25">
      <c r="A47" s="212" t="s">
        <v>2</v>
      </c>
      <c r="B47" s="215" t="s">
        <v>29</v>
      </c>
      <c r="C47" s="215" t="s">
        <v>36</v>
      </c>
      <c r="D47" s="203" t="s">
        <v>94</v>
      </c>
      <c r="E47" s="189"/>
      <c r="F47" s="206" t="s">
        <v>57</v>
      </c>
      <c r="G47" s="207"/>
      <c r="H47" s="210" t="s">
        <v>58</v>
      </c>
      <c r="I47" s="207"/>
      <c r="J47" s="210" t="s">
        <v>59</v>
      </c>
      <c r="K47" s="207"/>
      <c r="L47" s="58"/>
      <c r="M47" s="210" t="s">
        <v>95</v>
      </c>
      <c r="N47" s="207"/>
      <c r="O47" s="210" t="s">
        <v>61</v>
      </c>
      <c r="P47" s="207"/>
      <c r="Q47" s="210" t="s">
        <v>97</v>
      </c>
      <c r="R47" s="207"/>
      <c r="S47" s="210" t="s">
        <v>60</v>
      </c>
      <c r="T47" s="207"/>
      <c r="U47" s="216" t="s">
        <v>43</v>
      </c>
      <c r="V47" s="216"/>
      <c r="X47" s="60"/>
      <c r="Y47" s="61"/>
    </row>
    <row r="48" spans="1:28" s="59" customFormat="1" x14ac:dyDescent="0.25">
      <c r="A48" s="213"/>
      <c r="B48" s="215"/>
      <c r="C48" s="215"/>
      <c r="D48" s="204"/>
      <c r="E48" s="189"/>
      <c r="F48" s="208"/>
      <c r="G48" s="209"/>
      <c r="H48" s="211"/>
      <c r="I48" s="209"/>
      <c r="J48" s="211"/>
      <c r="K48" s="209"/>
      <c r="L48" s="58"/>
      <c r="M48" s="211"/>
      <c r="N48" s="209"/>
      <c r="O48" s="211"/>
      <c r="P48" s="209"/>
      <c r="Q48" s="211"/>
      <c r="R48" s="209"/>
      <c r="S48" s="211"/>
      <c r="T48" s="209"/>
      <c r="U48" s="216"/>
      <c r="V48" s="216"/>
      <c r="X48" s="60"/>
      <c r="Y48" s="61"/>
    </row>
    <row r="49" spans="1:25" x14ac:dyDescent="0.25">
      <c r="A49" s="214"/>
      <c r="B49" s="215"/>
      <c r="C49" s="215"/>
      <c r="D49" s="205"/>
      <c r="E49" s="189"/>
      <c r="F49" s="62" t="s">
        <v>96</v>
      </c>
      <c r="G49" s="14" t="s">
        <v>73</v>
      </c>
      <c r="H49" s="14" t="s">
        <v>96</v>
      </c>
      <c r="I49" s="14" t="s">
        <v>73</v>
      </c>
      <c r="J49" s="14" t="s">
        <v>96</v>
      </c>
      <c r="K49" s="14" t="s">
        <v>73</v>
      </c>
      <c r="L49" s="58"/>
      <c r="M49" s="14" t="s">
        <v>96</v>
      </c>
      <c r="N49" s="14" t="s">
        <v>73</v>
      </c>
      <c r="O49" s="14" t="s">
        <v>96</v>
      </c>
      <c r="P49" s="14" t="s">
        <v>73</v>
      </c>
      <c r="Q49" s="14" t="s">
        <v>96</v>
      </c>
      <c r="R49" s="14" t="s">
        <v>73</v>
      </c>
      <c r="S49" s="14" t="s">
        <v>96</v>
      </c>
      <c r="T49" s="14" t="s">
        <v>73</v>
      </c>
      <c r="U49" s="14" t="s">
        <v>96</v>
      </c>
      <c r="V49" s="14" t="s">
        <v>73</v>
      </c>
      <c r="X49" s="8"/>
      <c r="Y49" s="10"/>
    </row>
    <row r="50" spans="1:25" x14ac:dyDescent="0.25">
      <c r="A50" s="102" t="s">
        <v>3</v>
      </c>
      <c r="B50" s="103">
        <v>40170</v>
      </c>
      <c r="C50" s="104">
        <f>F50+H50+J50+S50</f>
        <v>43313</v>
      </c>
      <c r="D50" s="105">
        <f>G50+I50+K50+T50+R50</f>
        <v>44273</v>
      </c>
      <c r="E50" s="193"/>
      <c r="F50" s="107">
        <v>26896</v>
      </c>
      <c r="G50" s="23">
        <v>24584</v>
      </c>
      <c r="H50" s="108">
        <v>6431</v>
      </c>
      <c r="I50" s="23">
        <v>6024</v>
      </c>
      <c r="J50" s="108">
        <v>9986</v>
      </c>
      <c r="K50" s="23">
        <v>13268</v>
      </c>
      <c r="L50" s="106"/>
      <c r="M50" s="23"/>
      <c r="N50" s="23"/>
      <c r="O50" s="23"/>
      <c r="P50" s="23"/>
      <c r="Q50" s="23"/>
      <c r="R50" s="23">
        <v>397</v>
      </c>
      <c r="S50" s="108"/>
      <c r="T50" s="23"/>
      <c r="U50" s="23"/>
      <c r="V50" s="23"/>
    </row>
    <row r="51" spans="1:25" x14ac:dyDescent="0.25">
      <c r="A51" s="102" t="s">
        <v>137</v>
      </c>
      <c r="B51" s="103">
        <v>0</v>
      </c>
      <c r="C51" s="104">
        <v>0</v>
      </c>
      <c r="D51" s="105">
        <f>G51+I51+K51+T51+R51</f>
        <v>35</v>
      </c>
      <c r="E51" s="193"/>
      <c r="F51" s="107"/>
      <c r="G51" s="23"/>
      <c r="H51" s="108"/>
      <c r="I51" s="23"/>
      <c r="J51" s="108"/>
      <c r="K51" s="23">
        <v>35</v>
      </c>
      <c r="L51" s="106"/>
      <c r="M51" s="23"/>
      <c r="N51" s="23"/>
      <c r="O51" s="23"/>
      <c r="P51" s="23"/>
      <c r="Q51" s="23"/>
      <c r="R51" s="23"/>
      <c r="S51" s="108"/>
      <c r="T51" s="23"/>
      <c r="U51" s="23"/>
      <c r="V51" s="23"/>
    </row>
    <row r="52" spans="1:25" x14ac:dyDescent="0.25">
      <c r="A52" s="102" t="s">
        <v>4</v>
      </c>
      <c r="B52" s="109">
        <v>8000</v>
      </c>
      <c r="C52" s="104">
        <f t="shared" ref="C52:C57" si="8">F52+H52+J52+S52</f>
        <v>31976</v>
      </c>
      <c r="D52" s="105">
        <f t="shared" ref="D52:D57" si="9">G52+I52+K52+T52</f>
        <v>30818</v>
      </c>
      <c r="E52" s="193"/>
      <c r="F52" s="110"/>
      <c r="G52" s="23"/>
      <c r="H52" s="108"/>
      <c r="I52" s="23"/>
      <c r="J52" s="108"/>
      <c r="K52" s="23"/>
      <c r="L52" s="106"/>
      <c r="M52" s="23"/>
      <c r="N52" s="23"/>
      <c r="O52" s="23"/>
      <c r="P52" s="23"/>
      <c r="Q52" s="23"/>
      <c r="R52" s="23"/>
      <c r="S52" s="108">
        <v>31976</v>
      </c>
      <c r="T52" s="23">
        <v>30818</v>
      </c>
      <c r="U52" s="23"/>
      <c r="V52" s="23"/>
    </row>
    <row r="53" spans="1:25" x14ac:dyDescent="0.25">
      <c r="A53" s="102" t="s">
        <v>5</v>
      </c>
      <c r="B53" s="109">
        <v>1440</v>
      </c>
      <c r="C53" s="104">
        <f t="shared" si="8"/>
        <v>9978</v>
      </c>
      <c r="D53" s="105">
        <f t="shared" si="9"/>
        <v>9859</v>
      </c>
      <c r="E53" s="193"/>
      <c r="F53" s="110"/>
      <c r="G53" s="23"/>
      <c r="H53" s="108"/>
      <c r="I53" s="23"/>
      <c r="J53" s="108"/>
      <c r="K53" s="23"/>
      <c r="L53" s="106"/>
      <c r="M53" s="23"/>
      <c r="N53" s="23"/>
      <c r="O53" s="23"/>
      <c r="P53" s="23"/>
      <c r="Q53" s="23"/>
      <c r="R53" s="23"/>
      <c r="S53" s="108">
        <v>9978</v>
      </c>
      <c r="T53" s="23">
        <v>9859</v>
      </c>
      <c r="U53" s="23"/>
      <c r="V53" s="23"/>
    </row>
    <row r="54" spans="1:25" x14ac:dyDescent="0.25">
      <c r="A54" s="102" t="s">
        <v>30</v>
      </c>
      <c r="B54" s="109">
        <v>0</v>
      </c>
      <c r="C54" s="104">
        <f t="shared" si="8"/>
        <v>590</v>
      </c>
      <c r="D54" s="105">
        <f t="shared" si="9"/>
        <v>590</v>
      </c>
      <c r="E54" s="193"/>
      <c r="F54" s="110"/>
      <c r="G54" s="23"/>
      <c r="H54" s="108"/>
      <c r="I54" s="23"/>
      <c r="J54" s="108"/>
      <c r="K54" s="23"/>
      <c r="L54" s="106"/>
      <c r="M54" s="23"/>
      <c r="N54" s="23"/>
      <c r="O54" s="23"/>
      <c r="P54" s="23"/>
      <c r="Q54" s="23"/>
      <c r="R54" s="23"/>
      <c r="S54" s="108">
        <v>590</v>
      </c>
      <c r="T54" s="23">
        <v>590</v>
      </c>
      <c r="U54" s="23"/>
      <c r="V54" s="23"/>
    </row>
    <row r="55" spans="1:25" x14ac:dyDescent="0.25">
      <c r="A55" s="102" t="s">
        <v>70</v>
      </c>
      <c r="B55" s="109">
        <v>0</v>
      </c>
      <c r="C55" s="104">
        <f t="shared" si="8"/>
        <v>3463</v>
      </c>
      <c r="D55" s="105">
        <f t="shared" si="9"/>
        <v>3438</v>
      </c>
      <c r="E55" s="193"/>
      <c r="F55" s="110"/>
      <c r="G55" s="23"/>
      <c r="H55" s="108"/>
      <c r="I55" s="23"/>
      <c r="J55" s="108"/>
      <c r="K55" s="23"/>
      <c r="L55" s="106"/>
      <c r="M55" s="23"/>
      <c r="N55" s="23"/>
      <c r="O55" s="23"/>
      <c r="P55" s="23"/>
      <c r="Q55" s="23"/>
      <c r="R55" s="23"/>
      <c r="S55" s="108">
        <v>3463</v>
      </c>
      <c r="T55" s="23">
        <v>3438</v>
      </c>
      <c r="U55" s="23"/>
      <c r="V55" s="23"/>
    </row>
    <row r="56" spans="1:25" x14ac:dyDescent="0.25">
      <c r="A56" s="102" t="s">
        <v>31</v>
      </c>
      <c r="B56" s="109">
        <v>0</v>
      </c>
      <c r="C56" s="104">
        <f t="shared" si="8"/>
        <v>620</v>
      </c>
      <c r="D56" s="105">
        <f t="shared" si="9"/>
        <v>620</v>
      </c>
      <c r="E56" s="193"/>
      <c r="F56" s="110"/>
      <c r="G56" s="23"/>
      <c r="H56" s="108"/>
      <c r="I56" s="23"/>
      <c r="J56" s="108"/>
      <c r="K56" s="23"/>
      <c r="L56" s="106"/>
      <c r="M56" s="23"/>
      <c r="N56" s="23"/>
      <c r="O56" s="23"/>
      <c r="P56" s="23"/>
      <c r="Q56" s="23"/>
      <c r="R56" s="23"/>
      <c r="S56" s="108">
        <f>320+300</f>
        <v>620</v>
      </c>
      <c r="T56" s="23">
        <v>620</v>
      </c>
      <c r="U56" s="23"/>
      <c r="V56" s="23"/>
    </row>
    <row r="57" spans="1:25" ht="15.75" thickBot="1" x14ac:dyDescent="0.3">
      <c r="A57" s="111" t="s">
        <v>6</v>
      </c>
      <c r="B57" s="112">
        <v>1000</v>
      </c>
      <c r="C57" s="113">
        <f t="shared" si="8"/>
        <v>557</v>
      </c>
      <c r="D57" s="114">
        <f t="shared" si="9"/>
        <v>557</v>
      </c>
      <c r="E57" s="193"/>
      <c r="F57" s="115"/>
      <c r="G57" s="93"/>
      <c r="H57" s="116"/>
      <c r="I57" s="93"/>
      <c r="J57" s="116"/>
      <c r="K57" s="93"/>
      <c r="L57" s="106"/>
      <c r="M57" s="93"/>
      <c r="N57" s="93"/>
      <c r="O57" s="93"/>
      <c r="P57" s="93"/>
      <c r="Q57" s="93"/>
      <c r="R57" s="93"/>
      <c r="S57" s="116">
        <v>557</v>
      </c>
      <c r="T57" s="93">
        <v>557</v>
      </c>
      <c r="U57" s="93"/>
      <c r="V57" s="93"/>
    </row>
    <row r="58" spans="1:25" ht="30" x14ac:dyDescent="0.25">
      <c r="A58" s="76" t="s">
        <v>7</v>
      </c>
      <c r="B58" s="103">
        <f t="shared" ref="B58:D58" si="10">SUM(B50:B57)</f>
        <v>50610</v>
      </c>
      <c r="C58" s="103">
        <f t="shared" si="10"/>
        <v>90497</v>
      </c>
      <c r="D58" s="117">
        <f t="shared" si="10"/>
        <v>90190</v>
      </c>
      <c r="E58" s="194"/>
      <c r="F58" s="119">
        <f t="shared" ref="F58:K58" si="11">SUM(F50:F57)</f>
        <v>26896</v>
      </c>
      <c r="G58" s="103">
        <f t="shared" si="11"/>
        <v>24584</v>
      </c>
      <c r="H58" s="103">
        <f t="shared" si="11"/>
        <v>6431</v>
      </c>
      <c r="I58" s="103">
        <f t="shared" si="11"/>
        <v>6024</v>
      </c>
      <c r="J58" s="103">
        <f t="shared" si="11"/>
        <v>9986</v>
      </c>
      <c r="K58" s="117">
        <f t="shared" si="11"/>
        <v>13303</v>
      </c>
      <c r="L58" s="118"/>
      <c r="M58" s="103">
        <f t="shared" ref="M58" si="12">SUM(M50:M57)</f>
        <v>0</v>
      </c>
      <c r="N58" s="103">
        <f t="shared" ref="N58" si="13">SUM(N50:N57)</f>
        <v>0</v>
      </c>
      <c r="O58" s="103">
        <f t="shared" ref="O58" si="14">SUM(O50:O57)</f>
        <v>0</v>
      </c>
      <c r="P58" s="103">
        <f t="shared" ref="P58" si="15">SUM(P50:P57)</f>
        <v>0</v>
      </c>
      <c r="Q58" s="103">
        <f t="shared" ref="Q58:R58" si="16">SUM(Q50:Q57)</f>
        <v>0</v>
      </c>
      <c r="R58" s="103">
        <f t="shared" si="16"/>
        <v>397</v>
      </c>
      <c r="S58" s="103">
        <f>SUM(S50:S57)</f>
        <v>47184</v>
      </c>
      <c r="T58" s="103">
        <f>SUM(T50:T57)</f>
        <v>45882</v>
      </c>
      <c r="U58" s="120"/>
      <c r="V58" s="120"/>
    </row>
    <row r="60" spans="1:25" s="25" customFormat="1" x14ac:dyDescent="0.25">
      <c r="A60" s="56" t="s">
        <v>139</v>
      </c>
      <c r="E60" s="191"/>
      <c r="L60" s="80"/>
    </row>
    <row r="61" spans="1:25" s="25" customFormat="1" x14ac:dyDescent="0.25">
      <c r="A61" s="56"/>
      <c r="E61" s="191"/>
      <c r="L61" s="80"/>
    </row>
    <row r="62" spans="1:25" s="59" customFormat="1" x14ac:dyDescent="0.25">
      <c r="A62" s="212" t="s">
        <v>2</v>
      </c>
      <c r="B62" s="215" t="s">
        <v>29</v>
      </c>
      <c r="C62" s="215" t="s">
        <v>36</v>
      </c>
      <c r="D62" s="203" t="s">
        <v>94</v>
      </c>
      <c r="E62" s="189"/>
      <c r="F62" s="206" t="s">
        <v>57</v>
      </c>
      <c r="G62" s="207"/>
      <c r="H62" s="210" t="s">
        <v>58</v>
      </c>
      <c r="I62" s="207"/>
      <c r="J62" s="210" t="s">
        <v>59</v>
      </c>
      <c r="K62" s="207"/>
      <c r="L62" s="58"/>
      <c r="M62" s="210" t="s">
        <v>95</v>
      </c>
      <c r="N62" s="207"/>
      <c r="O62" s="210" t="s">
        <v>61</v>
      </c>
      <c r="P62" s="207"/>
      <c r="Q62" s="210" t="s">
        <v>97</v>
      </c>
      <c r="R62" s="207"/>
      <c r="S62" s="210" t="s">
        <v>60</v>
      </c>
      <c r="T62" s="207"/>
      <c r="U62" s="216" t="s">
        <v>43</v>
      </c>
      <c r="V62" s="216"/>
      <c r="X62" s="60"/>
      <c r="Y62" s="61"/>
    </row>
    <row r="63" spans="1:25" s="59" customFormat="1" x14ac:dyDescent="0.25">
      <c r="A63" s="213"/>
      <c r="B63" s="215"/>
      <c r="C63" s="215"/>
      <c r="D63" s="204"/>
      <c r="E63" s="189"/>
      <c r="F63" s="208"/>
      <c r="G63" s="209"/>
      <c r="H63" s="211"/>
      <c r="I63" s="209"/>
      <c r="J63" s="211"/>
      <c r="K63" s="209"/>
      <c r="L63" s="58"/>
      <c r="M63" s="211"/>
      <c r="N63" s="209"/>
      <c r="O63" s="211"/>
      <c r="P63" s="209"/>
      <c r="Q63" s="211"/>
      <c r="R63" s="209"/>
      <c r="S63" s="211"/>
      <c r="T63" s="209"/>
      <c r="U63" s="216"/>
      <c r="V63" s="216"/>
      <c r="X63" s="60"/>
      <c r="Y63" s="61"/>
    </row>
    <row r="64" spans="1:25" s="59" customFormat="1" x14ac:dyDescent="0.25">
      <c r="A64" s="213"/>
      <c r="B64" s="215"/>
      <c r="C64" s="215"/>
      <c r="D64" s="204"/>
      <c r="E64" s="189"/>
      <c r="F64" s="208"/>
      <c r="G64" s="209"/>
      <c r="H64" s="211"/>
      <c r="I64" s="209"/>
      <c r="J64" s="222"/>
      <c r="K64" s="223"/>
      <c r="L64" s="58"/>
      <c r="M64" s="211"/>
      <c r="N64" s="209"/>
      <c r="O64" s="211"/>
      <c r="P64" s="209"/>
      <c r="Q64" s="222"/>
      <c r="R64" s="223"/>
      <c r="S64" s="211"/>
      <c r="T64" s="209"/>
      <c r="U64" s="216"/>
      <c r="V64" s="216"/>
      <c r="X64" s="60"/>
      <c r="Y64" s="61"/>
    </row>
    <row r="65" spans="1:25" x14ac:dyDescent="0.25">
      <c r="A65" s="214"/>
      <c r="B65" s="215"/>
      <c r="C65" s="215"/>
      <c r="D65" s="205"/>
      <c r="E65" s="189"/>
      <c r="F65" s="62" t="s">
        <v>96</v>
      </c>
      <c r="G65" s="14" t="s">
        <v>73</v>
      </c>
      <c r="H65" s="14" t="s">
        <v>96</v>
      </c>
      <c r="I65" s="14" t="s">
        <v>73</v>
      </c>
      <c r="J65" s="14" t="s">
        <v>96</v>
      </c>
      <c r="K65" s="14" t="s">
        <v>73</v>
      </c>
      <c r="L65" s="58"/>
      <c r="M65" s="14" t="s">
        <v>96</v>
      </c>
      <c r="N65" s="14" t="s">
        <v>73</v>
      </c>
      <c r="O65" s="14" t="s">
        <v>96</v>
      </c>
      <c r="P65" s="14" t="s">
        <v>73</v>
      </c>
      <c r="Q65" s="14" t="s">
        <v>96</v>
      </c>
      <c r="R65" s="14" t="s">
        <v>73</v>
      </c>
      <c r="S65" s="14" t="s">
        <v>96</v>
      </c>
      <c r="T65" s="14" t="s">
        <v>73</v>
      </c>
      <c r="U65" s="14" t="s">
        <v>96</v>
      </c>
      <c r="V65" s="14" t="s">
        <v>73</v>
      </c>
      <c r="X65" s="8"/>
      <c r="Y65" s="10"/>
    </row>
    <row r="66" spans="1:25" s="28" customFormat="1" ht="18.75" x14ac:dyDescent="0.3">
      <c r="A66" s="121" t="s">
        <v>140</v>
      </c>
      <c r="B66" s="122">
        <f>B32</f>
        <v>163855</v>
      </c>
      <c r="C66" s="122">
        <f t="shared" ref="C66:V66" si="17">C32</f>
        <v>226590</v>
      </c>
      <c r="D66" s="123">
        <f>D32</f>
        <v>232769</v>
      </c>
      <c r="E66" s="195">
        <f>D66*100/C66/100</f>
        <v>1.0272695176309634</v>
      </c>
      <c r="F66" s="125">
        <f t="shared" si="17"/>
        <v>13283</v>
      </c>
      <c r="G66" s="122">
        <f t="shared" si="17"/>
        <v>9118</v>
      </c>
      <c r="H66" s="122">
        <f t="shared" si="17"/>
        <v>2623</v>
      </c>
      <c r="I66" s="122">
        <f t="shared" si="17"/>
        <v>1669</v>
      </c>
      <c r="J66" s="122">
        <f t="shared" si="17"/>
        <v>18186</v>
      </c>
      <c r="K66" s="122">
        <f t="shared" si="17"/>
        <v>40901</v>
      </c>
      <c r="L66" s="124"/>
      <c r="M66" s="122">
        <f t="shared" si="17"/>
        <v>148621</v>
      </c>
      <c r="N66" s="122">
        <f t="shared" si="17"/>
        <v>148621</v>
      </c>
      <c r="O66" s="122">
        <f t="shared" si="17"/>
        <v>2264</v>
      </c>
      <c r="P66" s="122">
        <f t="shared" si="17"/>
        <v>9944</v>
      </c>
      <c r="Q66" s="122">
        <f t="shared" si="17"/>
        <v>0</v>
      </c>
      <c r="R66" s="122">
        <f t="shared" si="17"/>
        <v>13582</v>
      </c>
      <c r="S66" s="122">
        <f t="shared" si="17"/>
        <v>7065</v>
      </c>
      <c r="T66" s="122">
        <f t="shared" si="17"/>
        <v>8934</v>
      </c>
      <c r="U66" s="122">
        <f t="shared" si="17"/>
        <v>34548</v>
      </c>
      <c r="V66" s="122">
        <f t="shared" si="17"/>
        <v>0</v>
      </c>
    </row>
    <row r="67" spans="1:25" s="28" customFormat="1" ht="18.75" x14ac:dyDescent="0.3">
      <c r="A67" s="121" t="s">
        <v>141</v>
      </c>
      <c r="B67" s="122">
        <f>B43</f>
        <v>57291</v>
      </c>
      <c r="C67" s="122">
        <f t="shared" ref="C67:V67" si="18">C43</f>
        <v>66585</v>
      </c>
      <c r="D67" s="123">
        <f t="shared" si="18"/>
        <v>60857</v>
      </c>
      <c r="E67" s="195">
        <f t="shared" ref="E67:E69" si="19">D67*100/C67/100</f>
        <v>0.91397461890816245</v>
      </c>
      <c r="F67" s="125">
        <f t="shared" si="18"/>
        <v>34639</v>
      </c>
      <c r="G67" s="122">
        <f t="shared" si="18"/>
        <v>33410</v>
      </c>
      <c r="H67" s="122">
        <f t="shared" si="18"/>
        <v>8495</v>
      </c>
      <c r="I67" s="122">
        <f t="shared" si="18"/>
        <v>8493</v>
      </c>
      <c r="J67" s="122">
        <f t="shared" si="18"/>
        <v>23451</v>
      </c>
      <c r="K67" s="122">
        <f t="shared" si="18"/>
        <v>18954</v>
      </c>
      <c r="L67" s="124"/>
      <c r="M67" s="122">
        <f t="shared" si="18"/>
        <v>0</v>
      </c>
      <c r="N67" s="122">
        <f t="shared" si="18"/>
        <v>0</v>
      </c>
      <c r="O67" s="122">
        <f t="shared" si="18"/>
        <v>0</v>
      </c>
      <c r="P67" s="122">
        <f t="shared" si="18"/>
        <v>0</v>
      </c>
      <c r="Q67" s="122">
        <f t="shared" si="18"/>
        <v>0</v>
      </c>
      <c r="R67" s="122">
        <f t="shared" si="18"/>
        <v>0</v>
      </c>
      <c r="S67" s="122">
        <f t="shared" si="18"/>
        <v>0</v>
      </c>
      <c r="T67" s="122">
        <f t="shared" si="18"/>
        <v>0</v>
      </c>
      <c r="U67" s="122">
        <f t="shared" si="18"/>
        <v>0</v>
      </c>
      <c r="V67" s="122">
        <f t="shared" si="18"/>
        <v>0</v>
      </c>
    </row>
    <row r="68" spans="1:25" s="28" customFormat="1" ht="32.25" x14ac:dyDescent="0.3">
      <c r="A68" s="121" t="s">
        <v>142</v>
      </c>
      <c r="B68" s="122">
        <f>B58</f>
        <v>50610</v>
      </c>
      <c r="C68" s="122">
        <f t="shared" ref="C68:V68" si="20">C58</f>
        <v>90497</v>
      </c>
      <c r="D68" s="123">
        <f t="shared" si="20"/>
        <v>90190</v>
      </c>
      <c r="E68" s="195">
        <f t="shared" si="19"/>
        <v>0.99660762235212219</v>
      </c>
      <c r="F68" s="125">
        <f t="shared" si="20"/>
        <v>26896</v>
      </c>
      <c r="G68" s="122">
        <f t="shared" si="20"/>
        <v>24584</v>
      </c>
      <c r="H68" s="122">
        <f t="shared" si="20"/>
        <v>6431</v>
      </c>
      <c r="I68" s="122">
        <f t="shared" si="20"/>
        <v>6024</v>
      </c>
      <c r="J68" s="122">
        <f t="shared" si="20"/>
        <v>9986</v>
      </c>
      <c r="K68" s="122">
        <f t="shared" si="20"/>
        <v>13303</v>
      </c>
      <c r="L68" s="124"/>
      <c r="M68" s="122">
        <f t="shared" si="20"/>
        <v>0</v>
      </c>
      <c r="N68" s="122">
        <f t="shared" si="20"/>
        <v>0</v>
      </c>
      <c r="O68" s="122">
        <f t="shared" si="20"/>
        <v>0</v>
      </c>
      <c r="P68" s="122">
        <f t="shared" si="20"/>
        <v>0</v>
      </c>
      <c r="Q68" s="122">
        <f t="shared" si="20"/>
        <v>0</v>
      </c>
      <c r="R68" s="122">
        <f t="shared" si="20"/>
        <v>397</v>
      </c>
      <c r="S68" s="122">
        <f t="shared" si="20"/>
        <v>47184</v>
      </c>
      <c r="T68" s="122">
        <f t="shared" si="20"/>
        <v>45882</v>
      </c>
      <c r="U68" s="122">
        <f t="shared" si="20"/>
        <v>0</v>
      </c>
      <c r="V68" s="122">
        <f t="shared" si="20"/>
        <v>0</v>
      </c>
    </row>
    <row r="69" spans="1:25" s="182" customFormat="1" ht="18.75" x14ac:dyDescent="0.3">
      <c r="A69" s="178" t="s">
        <v>143</v>
      </c>
      <c r="B69" s="179">
        <f>SUM(B66:B68)</f>
        <v>271756</v>
      </c>
      <c r="C69" s="179">
        <f t="shared" ref="C69:V69" si="21">SUM(C66:C68)</f>
        <v>383672</v>
      </c>
      <c r="D69" s="180">
        <f>SUM(D66:D68)</f>
        <v>383816</v>
      </c>
      <c r="E69" s="195">
        <f t="shared" si="19"/>
        <v>1.0003753205863342</v>
      </c>
      <c r="F69" s="181">
        <f t="shared" si="21"/>
        <v>74818</v>
      </c>
      <c r="G69" s="179">
        <f t="shared" si="21"/>
        <v>67112</v>
      </c>
      <c r="H69" s="179">
        <f t="shared" si="21"/>
        <v>17549</v>
      </c>
      <c r="I69" s="179">
        <f t="shared" si="21"/>
        <v>16186</v>
      </c>
      <c r="J69" s="179">
        <f t="shared" si="21"/>
        <v>51623</v>
      </c>
      <c r="K69" s="179">
        <f t="shared" si="21"/>
        <v>73158</v>
      </c>
      <c r="L69" s="126"/>
      <c r="M69" s="179">
        <f t="shared" si="21"/>
        <v>148621</v>
      </c>
      <c r="N69" s="179">
        <f t="shared" si="21"/>
        <v>148621</v>
      </c>
      <c r="O69" s="179">
        <f t="shared" si="21"/>
        <v>2264</v>
      </c>
      <c r="P69" s="179">
        <f t="shared" si="21"/>
        <v>9944</v>
      </c>
      <c r="Q69" s="179">
        <f t="shared" si="21"/>
        <v>0</v>
      </c>
      <c r="R69" s="179">
        <f t="shared" si="21"/>
        <v>13979</v>
      </c>
      <c r="S69" s="179">
        <f t="shared" si="21"/>
        <v>54249</v>
      </c>
      <c r="T69" s="179">
        <f t="shared" si="21"/>
        <v>54816</v>
      </c>
      <c r="U69" s="179">
        <f t="shared" si="21"/>
        <v>34548</v>
      </c>
      <c r="V69" s="179">
        <f t="shared" si="21"/>
        <v>0</v>
      </c>
    </row>
    <row r="70" spans="1:25" s="23" customFormat="1" x14ac:dyDescent="0.25">
      <c r="A70" s="183" t="s">
        <v>316</v>
      </c>
      <c r="B70" s="23">
        <v>107076</v>
      </c>
      <c r="C70" s="23">
        <v>148621</v>
      </c>
      <c r="D70" s="23">
        <v>148621</v>
      </c>
      <c r="E70" s="196"/>
    </row>
    <row r="71" spans="1:25" ht="15.75" x14ac:dyDescent="0.25">
      <c r="A71" s="178" t="s">
        <v>317</v>
      </c>
      <c r="B71" s="178">
        <f>B69-B70</f>
        <v>164680</v>
      </c>
      <c r="C71" s="178">
        <f>C69-C70</f>
        <v>235051</v>
      </c>
      <c r="D71" s="178">
        <f>D69-D70</f>
        <v>235195</v>
      </c>
      <c r="E71" s="197" t="s">
        <v>319</v>
      </c>
      <c r="G71" s="198">
        <f>G69*100/F69/100</f>
        <v>0.89700339490496939</v>
      </c>
      <c r="H71" s="198"/>
      <c r="I71" s="198">
        <f t="shared" ref="I71:K71" si="22">I69*100/H69/100</f>
        <v>0.92233175679525903</v>
      </c>
      <c r="J71" s="198"/>
      <c r="K71" s="198">
        <f t="shared" si="22"/>
        <v>1.4171590182670517</v>
      </c>
    </row>
  </sheetData>
  <mergeCells count="48">
    <mergeCell ref="S62:T64"/>
    <mergeCell ref="U62:V64"/>
    <mergeCell ref="H62:I64"/>
    <mergeCell ref="J62:K64"/>
    <mergeCell ref="M62:N64"/>
    <mergeCell ref="O62:P64"/>
    <mergeCell ref="Q62:R64"/>
    <mergeCell ref="A62:A65"/>
    <mergeCell ref="B62:B65"/>
    <mergeCell ref="C62:C65"/>
    <mergeCell ref="D62:D65"/>
    <mergeCell ref="F62:G64"/>
    <mergeCell ref="A47:A49"/>
    <mergeCell ref="B47:B49"/>
    <mergeCell ref="C47:C49"/>
    <mergeCell ref="D47:D49"/>
    <mergeCell ref="F47:G48"/>
    <mergeCell ref="H47:I48"/>
    <mergeCell ref="J47:K48"/>
    <mergeCell ref="M47:N48"/>
    <mergeCell ref="O47:P48"/>
    <mergeCell ref="Q47:R48"/>
    <mergeCell ref="S47:T48"/>
    <mergeCell ref="U47:V48"/>
    <mergeCell ref="M36:N37"/>
    <mergeCell ref="O36:P37"/>
    <mergeCell ref="Q36:R37"/>
    <mergeCell ref="S36:T37"/>
    <mergeCell ref="U36:V37"/>
    <mergeCell ref="D36:D38"/>
    <mergeCell ref="F36:G37"/>
    <mergeCell ref="H36:I37"/>
    <mergeCell ref="J36:K37"/>
    <mergeCell ref="A36:A38"/>
    <mergeCell ref="B36:B38"/>
    <mergeCell ref="C36:C38"/>
    <mergeCell ref="J11:K12"/>
    <mergeCell ref="M11:N12"/>
    <mergeCell ref="O11:P12"/>
    <mergeCell ref="U11:V12"/>
    <mergeCell ref="S11:T12"/>
    <mergeCell ref="Q11:R12"/>
    <mergeCell ref="D11:D13"/>
    <mergeCell ref="F11:G12"/>
    <mergeCell ref="H11:I12"/>
    <mergeCell ref="A11:A13"/>
    <mergeCell ref="C11:C13"/>
    <mergeCell ref="B11:B13"/>
  </mergeCells>
  <pageMargins left="0.23622047244094491" right="0.27559055118110237" top="0.55118110236220474" bottom="0.35433070866141736" header="0.31496062992125984" footer="0.31496062992125984"/>
  <pageSetup paperSize="9" scale="87" pageOrder="overThenDown" orientation="landscape" r:id="rId1"/>
  <headerFooter>
    <oddHeader>&amp;R2. számú melléklet  &amp;N/&amp;P</oddHeader>
  </headerFooter>
  <rowBreaks count="2" manualBreakCount="2">
    <brk id="8" max="21" man="1"/>
    <brk id="44" max="21" man="1"/>
  </rowBreaks>
  <colBreaks count="1" manualBreakCount="1">
    <brk id="11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zoomScale="60" zoomScaleNormal="100" workbookViewId="0">
      <selection activeCell="B20" sqref="B20"/>
    </sheetView>
  </sheetViews>
  <sheetFormatPr defaultRowHeight="15.75" customHeight="1" x14ac:dyDescent="0.25"/>
  <cols>
    <col min="1" max="1" width="9.28515625" bestFit="1" customWidth="1"/>
    <col min="2" max="2" width="35.42578125" customWidth="1"/>
    <col min="3" max="3" width="14.85546875" customWidth="1"/>
    <col min="4" max="4" width="14.28515625" customWidth="1"/>
    <col min="5" max="5" width="16.5703125" customWidth="1"/>
    <col min="6" max="6" width="14.42578125" customWidth="1"/>
    <col min="7" max="7" width="15.85546875" customWidth="1"/>
    <col min="8" max="8" width="2.140625" customWidth="1"/>
    <col min="9" max="9" width="3.5703125" customWidth="1"/>
    <col min="10" max="10" width="11.140625" bestFit="1" customWidth="1"/>
    <col min="11" max="11" width="10.85546875" bestFit="1" customWidth="1"/>
    <col min="12" max="13" width="12.7109375" customWidth="1"/>
    <col min="14" max="14" width="14.28515625" customWidth="1"/>
    <col min="15" max="15" width="14.7109375" customWidth="1"/>
  </cols>
  <sheetData>
    <row r="1" spans="1:15" ht="25.5" customHeight="1" x14ac:dyDescent="0.3">
      <c r="A1" s="224" t="s">
        <v>144</v>
      </c>
      <c r="B1" s="224"/>
      <c r="C1" s="224"/>
      <c r="D1" s="224"/>
      <c r="E1" s="224"/>
      <c r="F1" s="224"/>
      <c r="G1" s="224"/>
      <c r="H1" s="224"/>
      <c r="I1" s="224"/>
    </row>
    <row r="2" spans="1:15" ht="15.75" customHeight="1" x14ac:dyDescent="0.25">
      <c r="A2" s="1" t="s">
        <v>193</v>
      </c>
      <c r="F2" t="s">
        <v>200</v>
      </c>
    </row>
    <row r="4" spans="1:15" ht="15.75" customHeight="1" x14ac:dyDescent="0.25">
      <c r="B4" s="1" t="s">
        <v>194</v>
      </c>
    </row>
    <row r="5" spans="1:15" ht="15.75" customHeight="1" x14ac:dyDescent="0.25">
      <c r="K5" t="s">
        <v>202</v>
      </c>
      <c r="L5" t="s">
        <v>205</v>
      </c>
      <c r="M5" t="s">
        <v>196</v>
      </c>
      <c r="N5" t="s">
        <v>206</v>
      </c>
      <c r="O5" t="s">
        <v>207</v>
      </c>
    </row>
    <row r="6" spans="1:15" s="143" customFormat="1" ht="29.25" customHeight="1" x14ac:dyDescent="0.25">
      <c r="B6" s="143" t="s">
        <v>195</v>
      </c>
      <c r="C6" s="143" t="s">
        <v>216</v>
      </c>
      <c r="D6" s="143" t="s">
        <v>196</v>
      </c>
      <c r="E6" s="144" t="s">
        <v>217</v>
      </c>
      <c r="F6" s="143" t="s">
        <v>197</v>
      </c>
      <c r="K6" s="143" t="s">
        <v>208</v>
      </c>
      <c r="O6" s="143">
        <f>M6-N6</f>
        <v>0</v>
      </c>
    </row>
    <row r="7" spans="1:15" ht="15.75" customHeight="1" x14ac:dyDescent="0.25">
      <c r="B7" t="s">
        <v>201</v>
      </c>
      <c r="C7">
        <f t="shared" ref="C7:F9" si="0">L6+L12+L18</f>
        <v>5996</v>
      </c>
      <c r="D7">
        <f t="shared" si="0"/>
        <v>5561</v>
      </c>
      <c r="E7">
        <f t="shared" si="0"/>
        <v>5561</v>
      </c>
      <c r="F7">
        <f t="shared" si="0"/>
        <v>0</v>
      </c>
      <c r="K7" t="s">
        <v>203</v>
      </c>
      <c r="L7">
        <v>23732</v>
      </c>
      <c r="M7">
        <v>23732</v>
      </c>
      <c r="N7">
        <v>4654</v>
      </c>
      <c r="O7">
        <f>M7-N7</f>
        <v>19078</v>
      </c>
    </row>
    <row r="8" spans="1:15" ht="15.75" customHeight="1" x14ac:dyDescent="0.25">
      <c r="B8" t="s">
        <v>212</v>
      </c>
      <c r="C8">
        <f t="shared" si="0"/>
        <v>531124</v>
      </c>
      <c r="D8">
        <f t="shared" si="0"/>
        <v>433420</v>
      </c>
      <c r="E8">
        <f t="shared" si="0"/>
        <v>51541</v>
      </c>
      <c r="F8">
        <f t="shared" si="0"/>
        <v>381879</v>
      </c>
      <c r="K8" t="s">
        <v>204</v>
      </c>
      <c r="L8" s="140">
        <v>2019</v>
      </c>
      <c r="M8" s="140">
        <v>2019</v>
      </c>
      <c r="N8" s="140">
        <v>1733</v>
      </c>
      <c r="O8" s="140">
        <f t="shared" ref="O8:O9" si="1">M8-N8</f>
        <v>286</v>
      </c>
    </row>
    <row r="9" spans="1:15" ht="15.75" customHeight="1" x14ac:dyDescent="0.25">
      <c r="B9" t="s">
        <v>213</v>
      </c>
      <c r="C9" s="2">
        <f t="shared" si="0"/>
        <v>25793</v>
      </c>
      <c r="D9" s="2">
        <f t="shared" si="0"/>
        <v>27757</v>
      </c>
      <c r="E9" s="2">
        <f t="shared" si="0"/>
        <v>12131</v>
      </c>
      <c r="F9" s="2">
        <f t="shared" si="0"/>
        <v>15626</v>
      </c>
      <c r="G9" s="2"/>
      <c r="H9" s="2"/>
      <c r="L9">
        <f>SUM(L7:L8)</f>
        <v>25751</v>
      </c>
      <c r="M9">
        <f t="shared" ref="M9:N9" si="2">SUM(M7:M8)</f>
        <v>25751</v>
      </c>
      <c r="N9">
        <f t="shared" si="2"/>
        <v>6387</v>
      </c>
      <c r="O9">
        <f t="shared" si="1"/>
        <v>19364</v>
      </c>
    </row>
    <row r="10" spans="1:15" ht="15.75" customHeight="1" x14ac:dyDescent="0.25">
      <c r="B10" t="s">
        <v>198</v>
      </c>
      <c r="C10" s="2">
        <f t="shared" ref="C10:F11" si="3">L21</f>
        <v>26925</v>
      </c>
      <c r="D10" s="2">
        <f t="shared" si="3"/>
        <v>26925</v>
      </c>
      <c r="E10" s="2">
        <f t="shared" si="3"/>
        <v>17461</v>
      </c>
      <c r="F10" s="2">
        <f t="shared" si="3"/>
        <v>9464</v>
      </c>
      <c r="G10" s="2"/>
      <c r="H10" s="2"/>
    </row>
    <row r="11" spans="1:15" ht="15.75" customHeight="1" x14ac:dyDescent="0.25">
      <c r="B11" s="140" t="s">
        <v>214</v>
      </c>
      <c r="C11" s="141">
        <f t="shared" si="3"/>
        <v>27110</v>
      </c>
      <c r="D11" s="141">
        <f t="shared" si="3"/>
        <v>136807</v>
      </c>
      <c r="E11" s="141">
        <f t="shared" si="3"/>
        <v>37459</v>
      </c>
      <c r="F11" s="141">
        <f t="shared" si="3"/>
        <v>99348</v>
      </c>
      <c r="G11" s="142"/>
      <c r="H11" s="142"/>
      <c r="K11" t="s">
        <v>72</v>
      </c>
      <c r="L11" t="s">
        <v>205</v>
      </c>
      <c r="M11" t="s">
        <v>196</v>
      </c>
      <c r="N11" t="s">
        <v>206</v>
      </c>
      <c r="O11" t="s">
        <v>207</v>
      </c>
    </row>
    <row r="12" spans="1:15" ht="15.75" customHeight="1" x14ac:dyDescent="0.25">
      <c r="B12" t="s">
        <v>199</v>
      </c>
      <c r="C12" s="54">
        <f>SUM(C8:C11)</f>
        <v>610952</v>
      </c>
      <c r="D12" s="54">
        <f>SUM(D8:D11)</f>
        <v>624909</v>
      </c>
      <c r="E12" s="54">
        <f>SUM(E9:E11)</f>
        <v>67051</v>
      </c>
      <c r="F12" s="54">
        <f>SUM(F8:F11)</f>
        <v>506317</v>
      </c>
      <c r="G12" s="54"/>
      <c r="H12" s="54"/>
      <c r="K12" t="s">
        <v>208</v>
      </c>
      <c r="L12">
        <v>0</v>
      </c>
      <c r="M12">
        <v>5561</v>
      </c>
      <c r="N12">
        <v>5561</v>
      </c>
      <c r="O12">
        <f>M12-N12</f>
        <v>0</v>
      </c>
    </row>
    <row r="13" spans="1:15" ht="15.75" customHeight="1" x14ac:dyDescent="0.25">
      <c r="C13" s="2"/>
      <c r="D13" s="2"/>
      <c r="E13" s="2"/>
      <c r="F13" s="2"/>
      <c r="G13" s="2"/>
      <c r="H13" s="2"/>
      <c r="J13" s="2"/>
      <c r="K13" t="s">
        <v>203</v>
      </c>
      <c r="L13">
        <v>0</v>
      </c>
      <c r="M13">
        <v>0</v>
      </c>
      <c r="N13">
        <v>0</v>
      </c>
      <c r="O13">
        <f>M13-N13</f>
        <v>0</v>
      </c>
    </row>
    <row r="14" spans="1:15" ht="18" customHeight="1" x14ac:dyDescent="0.25">
      <c r="A14" s="226" t="s">
        <v>320</v>
      </c>
      <c r="B14" s="226"/>
      <c r="C14" s="225" t="s">
        <v>68</v>
      </c>
      <c r="D14" s="228" t="s">
        <v>220</v>
      </c>
      <c r="E14" s="228"/>
      <c r="F14" s="225" t="s">
        <v>215</v>
      </c>
      <c r="G14" s="225" t="s">
        <v>69</v>
      </c>
      <c r="H14" s="2"/>
      <c r="J14" s="2"/>
      <c r="K14" s="145" t="s">
        <v>204</v>
      </c>
      <c r="L14" s="146">
        <v>0</v>
      </c>
      <c r="M14" s="146">
        <v>7080</v>
      </c>
      <c r="N14" s="146">
        <v>4807</v>
      </c>
      <c r="O14" s="146">
        <f t="shared" ref="O14:O15" si="4">M14-N14</f>
        <v>2273</v>
      </c>
    </row>
    <row r="15" spans="1:15" s="144" customFormat="1" ht="18" customHeight="1" x14ac:dyDescent="0.25">
      <c r="A15" s="227"/>
      <c r="B15" s="227"/>
      <c r="C15" s="225"/>
      <c r="D15" s="147" t="s">
        <v>219</v>
      </c>
      <c r="E15" s="147" t="s">
        <v>218</v>
      </c>
      <c r="F15" s="225"/>
      <c r="G15" s="225"/>
      <c r="K15"/>
      <c r="L15">
        <f>SUM(L12:L14)</f>
        <v>0</v>
      </c>
      <c r="M15">
        <f>SUM(M12:M14)</f>
        <v>12641</v>
      </c>
      <c r="N15">
        <f>SUM(N12:N14)</f>
        <v>10368</v>
      </c>
      <c r="O15">
        <f t="shared" si="4"/>
        <v>2273</v>
      </c>
    </row>
    <row r="16" spans="1:15" ht="15.75" customHeight="1" x14ac:dyDescent="0.25">
      <c r="A16" s="150"/>
      <c r="B16" s="151" t="s">
        <v>201</v>
      </c>
      <c r="C16" s="149"/>
      <c r="D16" s="22"/>
      <c r="E16" s="22"/>
      <c r="F16" s="148"/>
      <c r="G16" s="148"/>
    </row>
    <row r="17" spans="1:15" ht="15.75" customHeight="1" x14ac:dyDescent="0.25">
      <c r="A17" s="150"/>
      <c r="B17" s="151" t="s">
        <v>212</v>
      </c>
      <c r="C17" s="149">
        <v>362801</v>
      </c>
      <c r="D17" s="148">
        <v>1986</v>
      </c>
      <c r="E17" s="22">
        <v>80683</v>
      </c>
      <c r="F17" s="148"/>
      <c r="G17" s="148">
        <v>19078</v>
      </c>
      <c r="K17" t="s">
        <v>209</v>
      </c>
      <c r="L17" t="s">
        <v>205</v>
      </c>
      <c r="M17" t="s">
        <v>196</v>
      </c>
      <c r="N17" t="s">
        <v>206</v>
      </c>
      <c r="O17" t="s">
        <v>207</v>
      </c>
    </row>
    <row r="18" spans="1:15" ht="15.75" customHeight="1" x14ac:dyDescent="0.25">
      <c r="A18" s="150"/>
      <c r="B18" s="151" t="s">
        <v>213</v>
      </c>
      <c r="C18" s="149">
        <v>13067</v>
      </c>
      <c r="D18" s="22">
        <v>15796</v>
      </c>
      <c r="E18" s="22">
        <v>883</v>
      </c>
      <c r="F18" s="148">
        <v>2273</v>
      </c>
      <c r="G18" s="148">
        <v>286</v>
      </c>
      <c r="K18" t="s">
        <v>208</v>
      </c>
      <c r="L18">
        <v>5996</v>
      </c>
      <c r="M18">
        <v>0</v>
      </c>
      <c r="N18">
        <v>0</v>
      </c>
      <c r="O18">
        <f>M18-N18</f>
        <v>0</v>
      </c>
    </row>
    <row r="19" spans="1:15" ht="15.75" customHeight="1" x14ac:dyDescent="0.25">
      <c r="A19" s="150"/>
      <c r="B19" s="151" t="s">
        <v>198</v>
      </c>
      <c r="C19" s="154">
        <v>9464</v>
      </c>
      <c r="D19" s="155"/>
      <c r="E19" s="155"/>
      <c r="F19" s="155"/>
      <c r="G19" s="155"/>
      <c r="K19" t="s">
        <v>203</v>
      </c>
      <c r="L19">
        <v>507392</v>
      </c>
      <c r="M19">
        <v>409688</v>
      </c>
      <c r="N19">
        <v>46887</v>
      </c>
      <c r="O19">
        <f>M19-N19</f>
        <v>362801</v>
      </c>
    </row>
    <row r="20" spans="1:15" ht="15.75" customHeight="1" x14ac:dyDescent="0.25">
      <c r="A20" s="152"/>
      <c r="B20" s="153"/>
      <c r="C20" s="155"/>
      <c r="D20" s="156"/>
      <c r="E20" s="156"/>
      <c r="F20" s="156"/>
      <c r="G20" s="156"/>
      <c r="H20" s="54"/>
      <c r="K20" t="s">
        <v>204</v>
      </c>
      <c r="L20">
        <v>23774</v>
      </c>
      <c r="M20">
        <v>18658</v>
      </c>
      <c r="N20">
        <v>5591</v>
      </c>
      <c r="O20">
        <f t="shared" ref="O20:O21" si="5">M20-N20</f>
        <v>13067</v>
      </c>
    </row>
    <row r="21" spans="1:15" s="1" customFormat="1" ht="15.75" customHeight="1" x14ac:dyDescent="0.25">
      <c r="A21" s="157"/>
      <c r="B21" s="158" t="s">
        <v>199</v>
      </c>
      <c r="C21" s="159">
        <f>SUM(C16:C19)</f>
        <v>385332</v>
      </c>
      <c r="D21" s="159">
        <f t="shared" ref="D21:G21" si="6">SUM(D16:D19)</f>
        <v>17782</v>
      </c>
      <c r="E21" s="159">
        <f t="shared" si="6"/>
        <v>81566</v>
      </c>
      <c r="F21" s="159">
        <f t="shared" si="6"/>
        <v>2273</v>
      </c>
      <c r="G21" s="159">
        <f t="shared" si="6"/>
        <v>19364</v>
      </c>
      <c r="H21" s="54"/>
      <c r="K21" s="1" t="s">
        <v>210</v>
      </c>
      <c r="L21" s="1">
        <v>26925</v>
      </c>
      <c r="M21" s="1">
        <v>26925</v>
      </c>
      <c r="N21" s="1">
        <v>17461</v>
      </c>
      <c r="O21" s="1">
        <f t="shared" si="5"/>
        <v>9464</v>
      </c>
    </row>
    <row r="22" spans="1:15" ht="15.75" customHeight="1" x14ac:dyDescent="0.25">
      <c r="H22" s="54"/>
      <c r="K22" t="s">
        <v>211</v>
      </c>
      <c r="L22" s="140">
        <v>27110</v>
      </c>
      <c r="M22" s="140">
        <v>136807</v>
      </c>
      <c r="N22" s="140">
        <v>37459</v>
      </c>
      <c r="O22" s="140">
        <f t="shared" ref="O22:O23" si="7">M22-N22</f>
        <v>99348</v>
      </c>
    </row>
    <row r="23" spans="1:15" ht="15.75" customHeight="1" x14ac:dyDescent="0.25">
      <c r="L23">
        <f>SUM(L18:L22)</f>
        <v>591197</v>
      </c>
      <c r="M23">
        <f>SUM(M18:M22)</f>
        <v>592078</v>
      </c>
      <c r="N23">
        <f>SUM(N18:N22)</f>
        <v>107398</v>
      </c>
      <c r="O23">
        <f t="shared" si="7"/>
        <v>484680</v>
      </c>
    </row>
    <row r="25" spans="1:15" ht="15.75" customHeight="1" x14ac:dyDescent="0.25">
      <c r="C25" s="2"/>
      <c r="D25" s="2"/>
      <c r="E25" s="2"/>
      <c r="F25" s="2"/>
      <c r="G25" s="2"/>
      <c r="H25" s="2"/>
    </row>
    <row r="27" spans="1:15" ht="15" x14ac:dyDescent="0.25">
      <c r="C27" s="2"/>
      <c r="D27" s="2"/>
      <c r="E27" s="2"/>
      <c r="F27" s="2"/>
    </row>
    <row r="28" spans="1:15" ht="15" x14ac:dyDescent="0.25">
      <c r="C28" s="2"/>
      <c r="D28" s="2"/>
      <c r="E28" s="2"/>
      <c r="F28" s="2"/>
    </row>
    <row r="29" spans="1:15" ht="15" x14ac:dyDescent="0.25">
      <c r="C29" s="2"/>
      <c r="D29" s="2"/>
      <c r="E29" s="2"/>
      <c r="F29" s="2"/>
      <c r="I29" s="2"/>
      <c r="J29" s="2"/>
    </row>
    <row r="30" spans="1:15" ht="15" x14ac:dyDescent="0.25">
      <c r="C30" s="2"/>
      <c r="D30" s="2"/>
      <c r="E30" s="2"/>
      <c r="F30" s="2"/>
      <c r="I30" s="2"/>
      <c r="J30" s="2"/>
    </row>
    <row r="31" spans="1:15" ht="15" x14ac:dyDescent="0.25">
      <c r="C31" s="2"/>
      <c r="D31" s="2"/>
      <c r="E31" s="2"/>
      <c r="F31" s="2"/>
      <c r="I31" s="2"/>
      <c r="J31" s="2"/>
      <c r="K31" s="2"/>
      <c r="L31" s="2"/>
    </row>
    <row r="32" spans="1:15" ht="15.75" customHeight="1" x14ac:dyDescent="0.25">
      <c r="L32" s="2"/>
    </row>
  </sheetData>
  <mergeCells count="6">
    <mergeCell ref="A1:I1"/>
    <mergeCell ref="C14:C15"/>
    <mergeCell ref="A14:B15"/>
    <mergeCell ref="D14:E14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&amp;R3. számú melléklet &amp;N/&amp;P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3" zoomScaleNormal="100" workbookViewId="0">
      <selection activeCell="D40" sqref="D40"/>
    </sheetView>
  </sheetViews>
  <sheetFormatPr defaultRowHeight="15" x14ac:dyDescent="0.25"/>
  <cols>
    <col min="1" max="1" width="6.140625" style="18" customWidth="1"/>
    <col min="2" max="2" width="44.85546875" style="199" customWidth="1"/>
    <col min="3" max="3" width="1.85546875" style="18" customWidth="1"/>
    <col min="4" max="5" width="10.140625" style="18" customWidth="1"/>
    <col min="6" max="6" width="1.85546875" style="18" customWidth="1"/>
    <col min="7" max="8" width="10.140625" customWidth="1"/>
    <col min="9" max="9" width="1.85546875" customWidth="1"/>
    <col min="10" max="10" width="10.140625" customWidth="1"/>
    <col min="11" max="11" width="10.140625" style="18" customWidth="1"/>
    <col min="12" max="12" width="1.85546875" customWidth="1"/>
    <col min="13" max="13" width="10.140625" customWidth="1"/>
    <col min="14" max="14" width="10.140625" style="18" customWidth="1"/>
    <col min="15" max="219" width="9.140625" style="18"/>
    <col min="220" max="225" width="3.42578125" style="18" customWidth="1"/>
    <col min="226" max="226" width="2" style="18" customWidth="1"/>
    <col min="227" max="230" width="3.42578125" style="18" customWidth="1"/>
    <col min="231" max="231" width="2" style="18" customWidth="1"/>
    <col min="232" max="233" width="3.42578125" style="18" customWidth="1"/>
    <col min="234" max="234" width="2" style="18" customWidth="1"/>
    <col min="235" max="235" width="3.5703125" style="18" customWidth="1"/>
    <col min="236" max="238" width="3.42578125" style="18" customWidth="1"/>
    <col min="239" max="239" width="5.140625" style="18" customWidth="1"/>
    <col min="240" max="243" width="3.42578125" style="18" customWidth="1"/>
    <col min="244" max="245" width="3" style="18" customWidth="1"/>
    <col min="246" max="246" width="2.28515625" style="18" customWidth="1"/>
    <col min="247" max="255" width="3.42578125" style="18" customWidth="1"/>
    <col min="256" max="256" width="1.7109375" style="18" customWidth="1"/>
    <col min="257" max="475" width="9.140625" style="18"/>
    <col min="476" max="481" width="3.42578125" style="18" customWidth="1"/>
    <col min="482" max="482" width="2" style="18" customWidth="1"/>
    <col min="483" max="486" width="3.42578125" style="18" customWidth="1"/>
    <col min="487" max="487" width="2" style="18" customWidth="1"/>
    <col min="488" max="489" width="3.42578125" style="18" customWidth="1"/>
    <col min="490" max="490" width="2" style="18" customWidth="1"/>
    <col min="491" max="491" width="3.5703125" style="18" customWidth="1"/>
    <col min="492" max="494" width="3.42578125" style="18" customWidth="1"/>
    <col min="495" max="495" width="5.140625" style="18" customWidth="1"/>
    <col min="496" max="499" width="3.42578125" style="18" customWidth="1"/>
    <col min="500" max="501" width="3" style="18" customWidth="1"/>
    <col min="502" max="502" width="2.28515625" style="18" customWidth="1"/>
    <col min="503" max="511" width="3.42578125" style="18" customWidth="1"/>
    <col min="512" max="512" width="1.7109375" style="18" customWidth="1"/>
    <col min="513" max="731" width="9.140625" style="18"/>
    <col min="732" max="737" width="3.42578125" style="18" customWidth="1"/>
    <col min="738" max="738" width="2" style="18" customWidth="1"/>
    <col min="739" max="742" width="3.42578125" style="18" customWidth="1"/>
    <col min="743" max="743" width="2" style="18" customWidth="1"/>
    <col min="744" max="745" width="3.42578125" style="18" customWidth="1"/>
    <col min="746" max="746" width="2" style="18" customWidth="1"/>
    <col min="747" max="747" width="3.5703125" style="18" customWidth="1"/>
    <col min="748" max="750" width="3.42578125" style="18" customWidth="1"/>
    <col min="751" max="751" width="5.140625" style="18" customWidth="1"/>
    <col min="752" max="755" width="3.42578125" style="18" customWidth="1"/>
    <col min="756" max="757" width="3" style="18" customWidth="1"/>
    <col min="758" max="758" width="2.28515625" style="18" customWidth="1"/>
    <col min="759" max="767" width="3.42578125" style="18" customWidth="1"/>
    <col min="768" max="768" width="1.7109375" style="18" customWidth="1"/>
    <col min="769" max="987" width="9.140625" style="18"/>
    <col min="988" max="993" width="3.42578125" style="18" customWidth="1"/>
    <col min="994" max="994" width="2" style="18" customWidth="1"/>
    <col min="995" max="998" width="3.42578125" style="18" customWidth="1"/>
    <col min="999" max="999" width="2" style="18" customWidth="1"/>
    <col min="1000" max="1001" width="3.42578125" style="18" customWidth="1"/>
    <col min="1002" max="1002" width="2" style="18" customWidth="1"/>
    <col min="1003" max="1003" width="3.5703125" style="18" customWidth="1"/>
    <col min="1004" max="1006" width="3.42578125" style="18" customWidth="1"/>
    <col min="1007" max="1007" width="5.140625" style="18" customWidth="1"/>
    <col min="1008" max="1011" width="3.42578125" style="18" customWidth="1"/>
    <col min="1012" max="1013" width="3" style="18" customWidth="1"/>
    <col min="1014" max="1014" width="2.28515625" style="18" customWidth="1"/>
    <col min="1015" max="1023" width="3.42578125" style="18" customWidth="1"/>
    <col min="1024" max="1024" width="1.7109375" style="18" customWidth="1"/>
    <col min="1025" max="1243" width="9.140625" style="18"/>
    <col min="1244" max="1249" width="3.42578125" style="18" customWidth="1"/>
    <col min="1250" max="1250" width="2" style="18" customWidth="1"/>
    <col min="1251" max="1254" width="3.42578125" style="18" customWidth="1"/>
    <col min="1255" max="1255" width="2" style="18" customWidth="1"/>
    <col min="1256" max="1257" width="3.42578125" style="18" customWidth="1"/>
    <col min="1258" max="1258" width="2" style="18" customWidth="1"/>
    <col min="1259" max="1259" width="3.5703125" style="18" customWidth="1"/>
    <col min="1260" max="1262" width="3.42578125" style="18" customWidth="1"/>
    <col min="1263" max="1263" width="5.140625" style="18" customWidth="1"/>
    <col min="1264" max="1267" width="3.42578125" style="18" customWidth="1"/>
    <col min="1268" max="1269" width="3" style="18" customWidth="1"/>
    <col min="1270" max="1270" width="2.28515625" style="18" customWidth="1"/>
    <col min="1271" max="1279" width="3.42578125" style="18" customWidth="1"/>
    <col min="1280" max="1280" width="1.7109375" style="18" customWidth="1"/>
    <col min="1281" max="1499" width="9.140625" style="18"/>
    <col min="1500" max="1505" width="3.42578125" style="18" customWidth="1"/>
    <col min="1506" max="1506" width="2" style="18" customWidth="1"/>
    <col min="1507" max="1510" width="3.42578125" style="18" customWidth="1"/>
    <col min="1511" max="1511" width="2" style="18" customWidth="1"/>
    <col min="1512" max="1513" width="3.42578125" style="18" customWidth="1"/>
    <col min="1514" max="1514" width="2" style="18" customWidth="1"/>
    <col min="1515" max="1515" width="3.5703125" style="18" customWidth="1"/>
    <col min="1516" max="1518" width="3.42578125" style="18" customWidth="1"/>
    <col min="1519" max="1519" width="5.140625" style="18" customWidth="1"/>
    <col min="1520" max="1523" width="3.42578125" style="18" customWidth="1"/>
    <col min="1524" max="1525" width="3" style="18" customWidth="1"/>
    <col min="1526" max="1526" width="2.28515625" style="18" customWidth="1"/>
    <col min="1527" max="1535" width="3.42578125" style="18" customWidth="1"/>
    <col min="1536" max="1536" width="1.7109375" style="18" customWidth="1"/>
    <col min="1537" max="1755" width="9.140625" style="18"/>
    <col min="1756" max="1761" width="3.42578125" style="18" customWidth="1"/>
    <col min="1762" max="1762" width="2" style="18" customWidth="1"/>
    <col min="1763" max="1766" width="3.42578125" style="18" customWidth="1"/>
    <col min="1767" max="1767" width="2" style="18" customWidth="1"/>
    <col min="1768" max="1769" width="3.42578125" style="18" customWidth="1"/>
    <col min="1770" max="1770" width="2" style="18" customWidth="1"/>
    <col min="1771" max="1771" width="3.5703125" style="18" customWidth="1"/>
    <col min="1772" max="1774" width="3.42578125" style="18" customWidth="1"/>
    <col min="1775" max="1775" width="5.140625" style="18" customWidth="1"/>
    <col min="1776" max="1779" width="3.42578125" style="18" customWidth="1"/>
    <col min="1780" max="1781" width="3" style="18" customWidth="1"/>
    <col min="1782" max="1782" width="2.28515625" style="18" customWidth="1"/>
    <col min="1783" max="1791" width="3.42578125" style="18" customWidth="1"/>
    <col min="1792" max="1792" width="1.7109375" style="18" customWidth="1"/>
    <col min="1793" max="2011" width="9.140625" style="18"/>
    <col min="2012" max="2017" width="3.42578125" style="18" customWidth="1"/>
    <col min="2018" max="2018" width="2" style="18" customWidth="1"/>
    <col min="2019" max="2022" width="3.42578125" style="18" customWidth="1"/>
    <col min="2023" max="2023" width="2" style="18" customWidth="1"/>
    <col min="2024" max="2025" width="3.42578125" style="18" customWidth="1"/>
    <col min="2026" max="2026" width="2" style="18" customWidth="1"/>
    <col min="2027" max="2027" width="3.5703125" style="18" customWidth="1"/>
    <col min="2028" max="2030" width="3.42578125" style="18" customWidth="1"/>
    <col min="2031" max="2031" width="5.140625" style="18" customWidth="1"/>
    <col min="2032" max="2035" width="3.42578125" style="18" customWidth="1"/>
    <col min="2036" max="2037" width="3" style="18" customWidth="1"/>
    <col min="2038" max="2038" width="2.28515625" style="18" customWidth="1"/>
    <col min="2039" max="2047" width="3.42578125" style="18" customWidth="1"/>
    <col min="2048" max="2048" width="1.7109375" style="18" customWidth="1"/>
    <col min="2049" max="2267" width="9.140625" style="18"/>
    <col min="2268" max="2273" width="3.42578125" style="18" customWidth="1"/>
    <col min="2274" max="2274" width="2" style="18" customWidth="1"/>
    <col min="2275" max="2278" width="3.42578125" style="18" customWidth="1"/>
    <col min="2279" max="2279" width="2" style="18" customWidth="1"/>
    <col min="2280" max="2281" width="3.42578125" style="18" customWidth="1"/>
    <col min="2282" max="2282" width="2" style="18" customWidth="1"/>
    <col min="2283" max="2283" width="3.5703125" style="18" customWidth="1"/>
    <col min="2284" max="2286" width="3.42578125" style="18" customWidth="1"/>
    <col min="2287" max="2287" width="5.140625" style="18" customWidth="1"/>
    <col min="2288" max="2291" width="3.42578125" style="18" customWidth="1"/>
    <col min="2292" max="2293" width="3" style="18" customWidth="1"/>
    <col min="2294" max="2294" width="2.28515625" style="18" customWidth="1"/>
    <col min="2295" max="2303" width="3.42578125" style="18" customWidth="1"/>
    <col min="2304" max="2304" width="1.7109375" style="18" customWidth="1"/>
    <col min="2305" max="2523" width="9.140625" style="18"/>
    <col min="2524" max="2529" width="3.42578125" style="18" customWidth="1"/>
    <col min="2530" max="2530" width="2" style="18" customWidth="1"/>
    <col min="2531" max="2534" width="3.42578125" style="18" customWidth="1"/>
    <col min="2535" max="2535" width="2" style="18" customWidth="1"/>
    <col min="2536" max="2537" width="3.42578125" style="18" customWidth="1"/>
    <col min="2538" max="2538" width="2" style="18" customWidth="1"/>
    <col min="2539" max="2539" width="3.5703125" style="18" customWidth="1"/>
    <col min="2540" max="2542" width="3.42578125" style="18" customWidth="1"/>
    <col min="2543" max="2543" width="5.140625" style="18" customWidth="1"/>
    <col min="2544" max="2547" width="3.42578125" style="18" customWidth="1"/>
    <col min="2548" max="2549" width="3" style="18" customWidth="1"/>
    <col min="2550" max="2550" width="2.28515625" style="18" customWidth="1"/>
    <col min="2551" max="2559" width="3.42578125" style="18" customWidth="1"/>
    <col min="2560" max="2560" width="1.7109375" style="18" customWidth="1"/>
    <col min="2561" max="2779" width="9.140625" style="18"/>
    <col min="2780" max="2785" width="3.42578125" style="18" customWidth="1"/>
    <col min="2786" max="2786" width="2" style="18" customWidth="1"/>
    <col min="2787" max="2790" width="3.42578125" style="18" customWidth="1"/>
    <col min="2791" max="2791" width="2" style="18" customWidth="1"/>
    <col min="2792" max="2793" width="3.42578125" style="18" customWidth="1"/>
    <col min="2794" max="2794" width="2" style="18" customWidth="1"/>
    <col min="2795" max="2795" width="3.5703125" style="18" customWidth="1"/>
    <col min="2796" max="2798" width="3.42578125" style="18" customWidth="1"/>
    <col min="2799" max="2799" width="5.140625" style="18" customWidth="1"/>
    <col min="2800" max="2803" width="3.42578125" style="18" customWidth="1"/>
    <col min="2804" max="2805" width="3" style="18" customWidth="1"/>
    <col min="2806" max="2806" width="2.28515625" style="18" customWidth="1"/>
    <col min="2807" max="2815" width="3.42578125" style="18" customWidth="1"/>
    <col min="2816" max="2816" width="1.7109375" style="18" customWidth="1"/>
    <col min="2817" max="3035" width="9.140625" style="18"/>
    <col min="3036" max="3041" width="3.42578125" style="18" customWidth="1"/>
    <col min="3042" max="3042" width="2" style="18" customWidth="1"/>
    <col min="3043" max="3046" width="3.42578125" style="18" customWidth="1"/>
    <col min="3047" max="3047" width="2" style="18" customWidth="1"/>
    <col min="3048" max="3049" width="3.42578125" style="18" customWidth="1"/>
    <col min="3050" max="3050" width="2" style="18" customWidth="1"/>
    <col min="3051" max="3051" width="3.5703125" style="18" customWidth="1"/>
    <col min="3052" max="3054" width="3.42578125" style="18" customWidth="1"/>
    <col min="3055" max="3055" width="5.140625" style="18" customWidth="1"/>
    <col min="3056" max="3059" width="3.42578125" style="18" customWidth="1"/>
    <col min="3060" max="3061" width="3" style="18" customWidth="1"/>
    <col min="3062" max="3062" width="2.28515625" style="18" customWidth="1"/>
    <col min="3063" max="3071" width="3.42578125" style="18" customWidth="1"/>
    <col min="3072" max="3072" width="1.7109375" style="18" customWidth="1"/>
    <col min="3073" max="3291" width="9.140625" style="18"/>
    <col min="3292" max="3297" width="3.42578125" style="18" customWidth="1"/>
    <col min="3298" max="3298" width="2" style="18" customWidth="1"/>
    <col min="3299" max="3302" width="3.42578125" style="18" customWidth="1"/>
    <col min="3303" max="3303" width="2" style="18" customWidth="1"/>
    <col min="3304" max="3305" width="3.42578125" style="18" customWidth="1"/>
    <col min="3306" max="3306" width="2" style="18" customWidth="1"/>
    <col min="3307" max="3307" width="3.5703125" style="18" customWidth="1"/>
    <col min="3308" max="3310" width="3.42578125" style="18" customWidth="1"/>
    <col min="3311" max="3311" width="5.140625" style="18" customWidth="1"/>
    <col min="3312" max="3315" width="3.42578125" style="18" customWidth="1"/>
    <col min="3316" max="3317" width="3" style="18" customWidth="1"/>
    <col min="3318" max="3318" width="2.28515625" style="18" customWidth="1"/>
    <col min="3319" max="3327" width="3.42578125" style="18" customWidth="1"/>
    <col min="3328" max="3328" width="1.7109375" style="18" customWidth="1"/>
    <col min="3329" max="3547" width="9.140625" style="18"/>
    <col min="3548" max="3553" width="3.42578125" style="18" customWidth="1"/>
    <col min="3554" max="3554" width="2" style="18" customWidth="1"/>
    <col min="3555" max="3558" width="3.42578125" style="18" customWidth="1"/>
    <col min="3559" max="3559" width="2" style="18" customWidth="1"/>
    <col min="3560" max="3561" width="3.42578125" style="18" customWidth="1"/>
    <col min="3562" max="3562" width="2" style="18" customWidth="1"/>
    <col min="3563" max="3563" width="3.5703125" style="18" customWidth="1"/>
    <col min="3564" max="3566" width="3.42578125" style="18" customWidth="1"/>
    <col min="3567" max="3567" width="5.140625" style="18" customWidth="1"/>
    <col min="3568" max="3571" width="3.42578125" style="18" customWidth="1"/>
    <col min="3572" max="3573" width="3" style="18" customWidth="1"/>
    <col min="3574" max="3574" width="2.28515625" style="18" customWidth="1"/>
    <col min="3575" max="3583" width="3.42578125" style="18" customWidth="1"/>
    <col min="3584" max="3584" width="1.7109375" style="18" customWidth="1"/>
    <col min="3585" max="3803" width="9.140625" style="18"/>
    <col min="3804" max="3809" width="3.42578125" style="18" customWidth="1"/>
    <col min="3810" max="3810" width="2" style="18" customWidth="1"/>
    <col min="3811" max="3814" width="3.42578125" style="18" customWidth="1"/>
    <col min="3815" max="3815" width="2" style="18" customWidth="1"/>
    <col min="3816" max="3817" width="3.42578125" style="18" customWidth="1"/>
    <col min="3818" max="3818" width="2" style="18" customWidth="1"/>
    <col min="3819" max="3819" width="3.5703125" style="18" customWidth="1"/>
    <col min="3820" max="3822" width="3.42578125" style="18" customWidth="1"/>
    <col min="3823" max="3823" width="5.140625" style="18" customWidth="1"/>
    <col min="3824" max="3827" width="3.42578125" style="18" customWidth="1"/>
    <col min="3828" max="3829" width="3" style="18" customWidth="1"/>
    <col min="3830" max="3830" width="2.28515625" style="18" customWidth="1"/>
    <col min="3831" max="3839" width="3.42578125" style="18" customWidth="1"/>
    <col min="3840" max="3840" width="1.7109375" style="18" customWidth="1"/>
    <col min="3841" max="4059" width="9.140625" style="18"/>
    <col min="4060" max="4065" width="3.42578125" style="18" customWidth="1"/>
    <col min="4066" max="4066" width="2" style="18" customWidth="1"/>
    <col min="4067" max="4070" width="3.42578125" style="18" customWidth="1"/>
    <col min="4071" max="4071" width="2" style="18" customWidth="1"/>
    <col min="4072" max="4073" width="3.42578125" style="18" customWidth="1"/>
    <col min="4074" max="4074" width="2" style="18" customWidth="1"/>
    <col min="4075" max="4075" width="3.5703125" style="18" customWidth="1"/>
    <col min="4076" max="4078" width="3.42578125" style="18" customWidth="1"/>
    <col min="4079" max="4079" width="5.140625" style="18" customWidth="1"/>
    <col min="4080" max="4083" width="3.42578125" style="18" customWidth="1"/>
    <col min="4084" max="4085" width="3" style="18" customWidth="1"/>
    <col min="4086" max="4086" width="2.28515625" style="18" customWidth="1"/>
    <col min="4087" max="4095" width="3.42578125" style="18" customWidth="1"/>
    <col min="4096" max="4096" width="1.7109375" style="18" customWidth="1"/>
    <col min="4097" max="4315" width="9.140625" style="18"/>
    <col min="4316" max="4321" width="3.42578125" style="18" customWidth="1"/>
    <col min="4322" max="4322" width="2" style="18" customWidth="1"/>
    <col min="4323" max="4326" width="3.42578125" style="18" customWidth="1"/>
    <col min="4327" max="4327" width="2" style="18" customWidth="1"/>
    <col min="4328" max="4329" width="3.42578125" style="18" customWidth="1"/>
    <col min="4330" max="4330" width="2" style="18" customWidth="1"/>
    <col min="4331" max="4331" width="3.5703125" style="18" customWidth="1"/>
    <col min="4332" max="4334" width="3.42578125" style="18" customWidth="1"/>
    <col min="4335" max="4335" width="5.140625" style="18" customWidth="1"/>
    <col min="4336" max="4339" width="3.42578125" style="18" customWidth="1"/>
    <col min="4340" max="4341" width="3" style="18" customWidth="1"/>
    <col min="4342" max="4342" width="2.28515625" style="18" customWidth="1"/>
    <col min="4343" max="4351" width="3.42578125" style="18" customWidth="1"/>
    <col min="4352" max="4352" width="1.7109375" style="18" customWidth="1"/>
    <col min="4353" max="4571" width="9.140625" style="18"/>
    <col min="4572" max="4577" width="3.42578125" style="18" customWidth="1"/>
    <col min="4578" max="4578" width="2" style="18" customWidth="1"/>
    <col min="4579" max="4582" width="3.42578125" style="18" customWidth="1"/>
    <col min="4583" max="4583" width="2" style="18" customWidth="1"/>
    <col min="4584" max="4585" width="3.42578125" style="18" customWidth="1"/>
    <col min="4586" max="4586" width="2" style="18" customWidth="1"/>
    <col min="4587" max="4587" width="3.5703125" style="18" customWidth="1"/>
    <col min="4588" max="4590" width="3.42578125" style="18" customWidth="1"/>
    <col min="4591" max="4591" width="5.140625" style="18" customWidth="1"/>
    <col min="4592" max="4595" width="3.42578125" style="18" customWidth="1"/>
    <col min="4596" max="4597" width="3" style="18" customWidth="1"/>
    <col min="4598" max="4598" width="2.28515625" style="18" customWidth="1"/>
    <col min="4599" max="4607" width="3.42578125" style="18" customWidth="1"/>
    <col min="4608" max="4608" width="1.7109375" style="18" customWidth="1"/>
    <col min="4609" max="4827" width="9.140625" style="18"/>
    <col min="4828" max="4833" width="3.42578125" style="18" customWidth="1"/>
    <col min="4834" max="4834" width="2" style="18" customWidth="1"/>
    <col min="4835" max="4838" width="3.42578125" style="18" customWidth="1"/>
    <col min="4839" max="4839" width="2" style="18" customWidth="1"/>
    <col min="4840" max="4841" width="3.42578125" style="18" customWidth="1"/>
    <col min="4842" max="4842" width="2" style="18" customWidth="1"/>
    <col min="4843" max="4843" width="3.5703125" style="18" customWidth="1"/>
    <col min="4844" max="4846" width="3.42578125" style="18" customWidth="1"/>
    <col min="4847" max="4847" width="5.140625" style="18" customWidth="1"/>
    <col min="4848" max="4851" width="3.42578125" style="18" customWidth="1"/>
    <col min="4852" max="4853" width="3" style="18" customWidth="1"/>
    <col min="4854" max="4854" width="2.28515625" style="18" customWidth="1"/>
    <col min="4855" max="4863" width="3.42578125" style="18" customWidth="1"/>
    <col min="4864" max="4864" width="1.7109375" style="18" customWidth="1"/>
    <col min="4865" max="5083" width="9.140625" style="18"/>
    <col min="5084" max="5089" width="3.42578125" style="18" customWidth="1"/>
    <col min="5090" max="5090" width="2" style="18" customWidth="1"/>
    <col min="5091" max="5094" width="3.42578125" style="18" customWidth="1"/>
    <col min="5095" max="5095" width="2" style="18" customWidth="1"/>
    <col min="5096" max="5097" width="3.42578125" style="18" customWidth="1"/>
    <col min="5098" max="5098" width="2" style="18" customWidth="1"/>
    <col min="5099" max="5099" width="3.5703125" style="18" customWidth="1"/>
    <col min="5100" max="5102" width="3.42578125" style="18" customWidth="1"/>
    <col min="5103" max="5103" width="5.140625" style="18" customWidth="1"/>
    <col min="5104" max="5107" width="3.42578125" style="18" customWidth="1"/>
    <col min="5108" max="5109" width="3" style="18" customWidth="1"/>
    <col min="5110" max="5110" width="2.28515625" style="18" customWidth="1"/>
    <col min="5111" max="5119" width="3.42578125" style="18" customWidth="1"/>
    <col min="5120" max="5120" width="1.7109375" style="18" customWidth="1"/>
    <col min="5121" max="5339" width="9.140625" style="18"/>
    <col min="5340" max="5345" width="3.42578125" style="18" customWidth="1"/>
    <col min="5346" max="5346" width="2" style="18" customWidth="1"/>
    <col min="5347" max="5350" width="3.42578125" style="18" customWidth="1"/>
    <col min="5351" max="5351" width="2" style="18" customWidth="1"/>
    <col min="5352" max="5353" width="3.42578125" style="18" customWidth="1"/>
    <col min="5354" max="5354" width="2" style="18" customWidth="1"/>
    <col min="5355" max="5355" width="3.5703125" style="18" customWidth="1"/>
    <col min="5356" max="5358" width="3.42578125" style="18" customWidth="1"/>
    <col min="5359" max="5359" width="5.140625" style="18" customWidth="1"/>
    <col min="5360" max="5363" width="3.42578125" style="18" customWidth="1"/>
    <col min="5364" max="5365" width="3" style="18" customWidth="1"/>
    <col min="5366" max="5366" width="2.28515625" style="18" customWidth="1"/>
    <col min="5367" max="5375" width="3.42578125" style="18" customWidth="1"/>
    <col min="5376" max="5376" width="1.7109375" style="18" customWidth="1"/>
    <col min="5377" max="5595" width="9.140625" style="18"/>
    <col min="5596" max="5601" width="3.42578125" style="18" customWidth="1"/>
    <col min="5602" max="5602" width="2" style="18" customWidth="1"/>
    <col min="5603" max="5606" width="3.42578125" style="18" customWidth="1"/>
    <col min="5607" max="5607" width="2" style="18" customWidth="1"/>
    <col min="5608" max="5609" width="3.42578125" style="18" customWidth="1"/>
    <col min="5610" max="5610" width="2" style="18" customWidth="1"/>
    <col min="5611" max="5611" width="3.5703125" style="18" customWidth="1"/>
    <col min="5612" max="5614" width="3.42578125" style="18" customWidth="1"/>
    <col min="5615" max="5615" width="5.140625" style="18" customWidth="1"/>
    <col min="5616" max="5619" width="3.42578125" style="18" customWidth="1"/>
    <col min="5620" max="5621" width="3" style="18" customWidth="1"/>
    <col min="5622" max="5622" width="2.28515625" style="18" customWidth="1"/>
    <col min="5623" max="5631" width="3.42578125" style="18" customWidth="1"/>
    <col min="5632" max="5632" width="1.7109375" style="18" customWidth="1"/>
    <col min="5633" max="5851" width="9.140625" style="18"/>
    <col min="5852" max="5857" width="3.42578125" style="18" customWidth="1"/>
    <col min="5858" max="5858" width="2" style="18" customWidth="1"/>
    <col min="5859" max="5862" width="3.42578125" style="18" customWidth="1"/>
    <col min="5863" max="5863" width="2" style="18" customWidth="1"/>
    <col min="5864" max="5865" width="3.42578125" style="18" customWidth="1"/>
    <col min="5866" max="5866" width="2" style="18" customWidth="1"/>
    <col min="5867" max="5867" width="3.5703125" style="18" customWidth="1"/>
    <col min="5868" max="5870" width="3.42578125" style="18" customWidth="1"/>
    <col min="5871" max="5871" width="5.140625" style="18" customWidth="1"/>
    <col min="5872" max="5875" width="3.42578125" style="18" customWidth="1"/>
    <col min="5876" max="5877" width="3" style="18" customWidth="1"/>
    <col min="5878" max="5878" width="2.28515625" style="18" customWidth="1"/>
    <col min="5879" max="5887" width="3.42578125" style="18" customWidth="1"/>
    <col min="5888" max="5888" width="1.7109375" style="18" customWidth="1"/>
    <col min="5889" max="6107" width="9.140625" style="18"/>
    <col min="6108" max="6113" width="3.42578125" style="18" customWidth="1"/>
    <col min="6114" max="6114" width="2" style="18" customWidth="1"/>
    <col min="6115" max="6118" width="3.42578125" style="18" customWidth="1"/>
    <col min="6119" max="6119" width="2" style="18" customWidth="1"/>
    <col min="6120" max="6121" width="3.42578125" style="18" customWidth="1"/>
    <col min="6122" max="6122" width="2" style="18" customWidth="1"/>
    <col min="6123" max="6123" width="3.5703125" style="18" customWidth="1"/>
    <col min="6124" max="6126" width="3.42578125" style="18" customWidth="1"/>
    <col min="6127" max="6127" width="5.140625" style="18" customWidth="1"/>
    <col min="6128" max="6131" width="3.42578125" style="18" customWidth="1"/>
    <col min="6132" max="6133" width="3" style="18" customWidth="1"/>
    <col min="6134" max="6134" width="2.28515625" style="18" customWidth="1"/>
    <col min="6135" max="6143" width="3.42578125" style="18" customWidth="1"/>
    <col min="6144" max="6144" width="1.7109375" style="18" customWidth="1"/>
    <col min="6145" max="6363" width="9.140625" style="18"/>
    <col min="6364" max="6369" width="3.42578125" style="18" customWidth="1"/>
    <col min="6370" max="6370" width="2" style="18" customWidth="1"/>
    <col min="6371" max="6374" width="3.42578125" style="18" customWidth="1"/>
    <col min="6375" max="6375" width="2" style="18" customWidth="1"/>
    <col min="6376" max="6377" width="3.42578125" style="18" customWidth="1"/>
    <col min="6378" max="6378" width="2" style="18" customWidth="1"/>
    <col min="6379" max="6379" width="3.5703125" style="18" customWidth="1"/>
    <col min="6380" max="6382" width="3.42578125" style="18" customWidth="1"/>
    <col min="6383" max="6383" width="5.140625" style="18" customWidth="1"/>
    <col min="6384" max="6387" width="3.42578125" style="18" customWidth="1"/>
    <col min="6388" max="6389" width="3" style="18" customWidth="1"/>
    <col min="6390" max="6390" width="2.28515625" style="18" customWidth="1"/>
    <col min="6391" max="6399" width="3.42578125" style="18" customWidth="1"/>
    <col min="6400" max="6400" width="1.7109375" style="18" customWidth="1"/>
    <col min="6401" max="6619" width="9.140625" style="18"/>
    <col min="6620" max="6625" width="3.42578125" style="18" customWidth="1"/>
    <col min="6626" max="6626" width="2" style="18" customWidth="1"/>
    <col min="6627" max="6630" width="3.42578125" style="18" customWidth="1"/>
    <col min="6631" max="6631" width="2" style="18" customWidth="1"/>
    <col min="6632" max="6633" width="3.42578125" style="18" customWidth="1"/>
    <col min="6634" max="6634" width="2" style="18" customWidth="1"/>
    <col min="6635" max="6635" width="3.5703125" style="18" customWidth="1"/>
    <col min="6636" max="6638" width="3.42578125" style="18" customWidth="1"/>
    <col min="6639" max="6639" width="5.140625" style="18" customWidth="1"/>
    <col min="6640" max="6643" width="3.42578125" style="18" customWidth="1"/>
    <col min="6644" max="6645" width="3" style="18" customWidth="1"/>
    <col min="6646" max="6646" width="2.28515625" style="18" customWidth="1"/>
    <col min="6647" max="6655" width="3.42578125" style="18" customWidth="1"/>
    <col min="6656" max="6656" width="1.7109375" style="18" customWidth="1"/>
    <col min="6657" max="6875" width="9.140625" style="18"/>
    <col min="6876" max="6881" width="3.42578125" style="18" customWidth="1"/>
    <col min="6882" max="6882" width="2" style="18" customWidth="1"/>
    <col min="6883" max="6886" width="3.42578125" style="18" customWidth="1"/>
    <col min="6887" max="6887" width="2" style="18" customWidth="1"/>
    <col min="6888" max="6889" width="3.42578125" style="18" customWidth="1"/>
    <col min="6890" max="6890" width="2" style="18" customWidth="1"/>
    <col min="6891" max="6891" width="3.5703125" style="18" customWidth="1"/>
    <col min="6892" max="6894" width="3.42578125" style="18" customWidth="1"/>
    <col min="6895" max="6895" width="5.140625" style="18" customWidth="1"/>
    <col min="6896" max="6899" width="3.42578125" style="18" customWidth="1"/>
    <col min="6900" max="6901" width="3" style="18" customWidth="1"/>
    <col min="6902" max="6902" width="2.28515625" style="18" customWidth="1"/>
    <col min="6903" max="6911" width="3.42578125" style="18" customWidth="1"/>
    <col min="6912" max="6912" width="1.7109375" style="18" customWidth="1"/>
    <col min="6913" max="7131" width="9.140625" style="18"/>
    <col min="7132" max="7137" width="3.42578125" style="18" customWidth="1"/>
    <col min="7138" max="7138" width="2" style="18" customWidth="1"/>
    <col min="7139" max="7142" width="3.42578125" style="18" customWidth="1"/>
    <col min="7143" max="7143" width="2" style="18" customWidth="1"/>
    <col min="7144" max="7145" width="3.42578125" style="18" customWidth="1"/>
    <col min="7146" max="7146" width="2" style="18" customWidth="1"/>
    <col min="7147" max="7147" width="3.5703125" style="18" customWidth="1"/>
    <col min="7148" max="7150" width="3.42578125" style="18" customWidth="1"/>
    <col min="7151" max="7151" width="5.140625" style="18" customWidth="1"/>
    <col min="7152" max="7155" width="3.42578125" style="18" customWidth="1"/>
    <col min="7156" max="7157" width="3" style="18" customWidth="1"/>
    <col min="7158" max="7158" width="2.28515625" style="18" customWidth="1"/>
    <col min="7159" max="7167" width="3.42578125" style="18" customWidth="1"/>
    <col min="7168" max="7168" width="1.7109375" style="18" customWidth="1"/>
    <col min="7169" max="7387" width="9.140625" style="18"/>
    <col min="7388" max="7393" width="3.42578125" style="18" customWidth="1"/>
    <col min="7394" max="7394" width="2" style="18" customWidth="1"/>
    <col min="7395" max="7398" width="3.42578125" style="18" customWidth="1"/>
    <col min="7399" max="7399" width="2" style="18" customWidth="1"/>
    <col min="7400" max="7401" width="3.42578125" style="18" customWidth="1"/>
    <col min="7402" max="7402" width="2" style="18" customWidth="1"/>
    <col min="7403" max="7403" width="3.5703125" style="18" customWidth="1"/>
    <col min="7404" max="7406" width="3.42578125" style="18" customWidth="1"/>
    <col min="7407" max="7407" width="5.140625" style="18" customWidth="1"/>
    <col min="7408" max="7411" width="3.42578125" style="18" customWidth="1"/>
    <col min="7412" max="7413" width="3" style="18" customWidth="1"/>
    <col min="7414" max="7414" width="2.28515625" style="18" customWidth="1"/>
    <col min="7415" max="7423" width="3.42578125" style="18" customWidth="1"/>
    <col min="7424" max="7424" width="1.7109375" style="18" customWidth="1"/>
    <col min="7425" max="7643" width="9.140625" style="18"/>
    <col min="7644" max="7649" width="3.42578125" style="18" customWidth="1"/>
    <col min="7650" max="7650" width="2" style="18" customWidth="1"/>
    <col min="7651" max="7654" width="3.42578125" style="18" customWidth="1"/>
    <col min="7655" max="7655" width="2" style="18" customWidth="1"/>
    <col min="7656" max="7657" width="3.42578125" style="18" customWidth="1"/>
    <col min="7658" max="7658" width="2" style="18" customWidth="1"/>
    <col min="7659" max="7659" width="3.5703125" style="18" customWidth="1"/>
    <col min="7660" max="7662" width="3.42578125" style="18" customWidth="1"/>
    <col min="7663" max="7663" width="5.140625" style="18" customWidth="1"/>
    <col min="7664" max="7667" width="3.42578125" style="18" customWidth="1"/>
    <col min="7668" max="7669" width="3" style="18" customWidth="1"/>
    <col min="7670" max="7670" width="2.28515625" style="18" customWidth="1"/>
    <col min="7671" max="7679" width="3.42578125" style="18" customWidth="1"/>
    <col min="7680" max="7680" width="1.7109375" style="18" customWidth="1"/>
    <col min="7681" max="7899" width="9.140625" style="18"/>
    <col min="7900" max="7905" width="3.42578125" style="18" customWidth="1"/>
    <col min="7906" max="7906" width="2" style="18" customWidth="1"/>
    <col min="7907" max="7910" width="3.42578125" style="18" customWidth="1"/>
    <col min="7911" max="7911" width="2" style="18" customWidth="1"/>
    <col min="7912" max="7913" width="3.42578125" style="18" customWidth="1"/>
    <col min="7914" max="7914" width="2" style="18" customWidth="1"/>
    <col min="7915" max="7915" width="3.5703125" style="18" customWidth="1"/>
    <col min="7916" max="7918" width="3.42578125" style="18" customWidth="1"/>
    <col min="7919" max="7919" width="5.140625" style="18" customWidth="1"/>
    <col min="7920" max="7923" width="3.42578125" style="18" customWidth="1"/>
    <col min="7924" max="7925" width="3" style="18" customWidth="1"/>
    <col min="7926" max="7926" width="2.28515625" style="18" customWidth="1"/>
    <col min="7927" max="7935" width="3.42578125" style="18" customWidth="1"/>
    <col min="7936" max="7936" width="1.7109375" style="18" customWidth="1"/>
    <col min="7937" max="8155" width="9.140625" style="18"/>
    <col min="8156" max="8161" width="3.42578125" style="18" customWidth="1"/>
    <col min="8162" max="8162" width="2" style="18" customWidth="1"/>
    <col min="8163" max="8166" width="3.42578125" style="18" customWidth="1"/>
    <col min="8167" max="8167" width="2" style="18" customWidth="1"/>
    <col min="8168" max="8169" width="3.42578125" style="18" customWidth="1"/>
    <col min="8170" max="8170" width="2" style="18" customWidth="1"/>
    <col min="8171" max="8171" width="3.5703125" style="18" customWidth="1"/>
    <col min="8172" max="8174" width="3.42578125" style="18" customWidth="1"/>
    <col min="8175" max="8175" width="5.140625" style="18" customWidth="1"/>
    <col min="8176" max="8179" width="3.42578125" style="18" customWidth="1"/>
    <col min="8180" max="8181" width="3" style="18" customWidth="1"/>
    <col min="8182" max="8182" width="2.28515625" style="18" customWidth="1"/>
    <col min="8183" max="8191" width="3.42578125" style="18" customWidth="1"/>
    <col min="8192" max="8192" width="1.7109375" style="18" customWidth="1"/>
    <col min="8193" max="8411" width="9.140625" style="18"/>
    <col min="8412" max="8417" width="3.42578125" style="18" customWidth="1"/>
    <col min="8418" max="8418" width="2" style="18" customWidth="1"/>
    <col min="8419" max="8422" width="3.42578125" style="18" customWidth="1"/>
    <col min="8423" max="8423" width="2" style="18" customWidth="1"/>
    <col min="8424" max="8425" width="3.42578125" style="18" customWidth="1"/>
    <col min="8426" max="8426" width="2" style="18" customWidth="1"/>
    <col min="8427" max="8427" width="3.5703125" style="18" customWidth="1"/>
    <col min="8428" max="8430" width="3.42578125" style="18" customWidth="1"/>
    <col min="8431" max="8431" width="5.140625" style="18" customWidth="1"/>
    <col min="8432" max="8435" width="3.42578125" style="18" customWidth="1"/>
    <col min="8436" max="8437" width="3" style="18" customWidth="1"/>
    <col min="8438" max="8438" width="2.28515625" style="18" customWidth="1"/>
    <col min="8439" max="8447" width="3.42578125" style="18" customWidth="1"/>
    <col min="8448" max="8448" width="1.7109375" style="18" customWidth="1"/>
    <col min="8449" max="8667" width="9.140625" style="18"/>
    <col min="8668" max="8673" width="3.42578125" style="18" customWidth="1"/>
    <col min="8674" max="8674" width="2" style="18" customWidth="1"/>
    <col min="8675" max="8678" width="3.42578125" style="18" customWidth="1"/>
    <col min="8679" max="8679" width="2" style="18" customWidth="1"/>
    <col min="8680" max="8681" width="3.42578125" style="18" customWidth="1"/>
    <col min="8682" max="8682" width="2" style="18" customWidth="1"/>
    <col min="8683" max="8683" width="3.5703125" style="18" customWidth="1"/>
    <col min="8684" max="8686" width="3.42578125" style="18" customWidth="1"/>
    <col min="8687" max="8687" width="5.140625" style="18" customWidth="1"/>
    <col min="8688" max="8691" width="3.42578125" style="18" customWidth="1"/>
    <col min="8692" max="8693" width="3" style="18" customWidth="1"/>
    <col min="8694" max="8694" width="2.28515625" style="18" customWidth="1"/>
    <col min="8695" max="8703" width="3.42578125" style="18" customWidth="1"/>
    <col min="8704" max="8704" width="1.7109375" style="18" customWidth="1"/>
    <col min="8705" max="8923" width="9.140625" style="18"/>
    <col min="8924" max="8929" width="3.42578125" style="18" customWidth="1"/>
    <col min="8930" max="8930" width="2" style="18" customWidth="1"/>
    <col min="8931" max="8934" width="3.42578125" style="18" customWidth="1"/>
    <col min="8935" max="8935" width="2" style="18" customWidth="1"/>
    <col min="8936" max="8937" width="3.42578125" style="18" customWidth="1"/>
    <col min="8938" max="8938" width="2" style="18" customWidth="1"/>
    <col min="8939" max="8939" width="3.5703125" style="18" customWidth="1"/>
    <col min="8940" max="8942" width="3.42578125" style="18" customWidth="1"/>
    <col min="8943" max="8943" width="5.140625" style="18" customWidth="1"/>
    <col min="8944" max="8947" width="3.42578125" style="18" customWidth="1"/>
    <col min="8948" max="8949" width="3" style="18" customWidth="1"/>
    <col min="8950" max="8950" width="2.28515625" style="18" customWidth="1"/>
    <col min="8951" max="8959" width="3.42578125" style="18" customWidth="1"/>
    <col min="8960" max="8960" width="1.7109375" style="18" customWidth="1"/>
    <col min="8961" max="9179" width="9.140625" style="18"/>
    <col min="9180" max="9185" width="3.42578125" style="18" customWidth="1"/>
    <col min="9186" max="9186" width="2" style="18" customWidth="1"/>
    <col min="9187" max="9190" width="3.42578125" style="18" customWidth="1"/>
    <col min="9191" max="9191" width="2" style="18" customWidth="1"/>
    <col min="9192" max="9193" width="3.42578125" style="18" customWidth="1"/>
    <col min="9194" max="9194" width="2" style="18" customWidth="1"/>
    <col min="9195" max="9195" width="3.5703125" style="18" customWidth="1"/>
    <col min="9196" max="9198" width="3.42578125" style="18" customWidth="1"/>
    <col min="9199" max="9199" width="5.140625" style="18" customWidth="1"/>
    <col min="9200" max="9203" width="3.42578125" style="18" customWidth="1"/>
    <col min="9204" max="9205" width="3" style="18" customWidth="1"/>
    <col min="9206" max="9206" width="2.28515625" style="18" customWidth="1"/>
    <col min="9207" max="9215" width="3.42578125" style="18" customWidth="1"/>
    <col min="9216" max="9216" width="1.7109375" style="18" customWidth="1"/>
    <col min="9217" max="9435" width="9.140625" style="18"/>
    <col min="9436" max="9441" width="3.42578125" style="18" customWidth="1"/>
    <col min="9442" max="9442" width="2" style="18" customWidth="1"/>
    <col min="9443" max="9446" width="3.42578125" style="18" customWidth="1"/>
    <col min="9447" max="9447" width="2" style="18" customWidth="1"/>
    <col min="9448" max="9449" width="3.42578125" style="18" customWidth="1"/>
    <col min="9450" max="9450" width="2" style="18" customWidth="1"/>
    <col min="9451" max="9451" width="3.5703125" style="18" customWidth="1"/>
    <col min="9452" max="9454" width="3.42578125" style="18" customWidth="1"/>
    <col min="9455" max="9455" width="5.140625" style="18" customWidth="1"/>
    <col min="9456" max="9459" width="3.42578125" style="18" customWidth="1"/>
    <col min="9460" max="9461" width="3" style="18" customWidth="1"/>
    <col min="9462" max="9462" width="2.28515625" style="18" customWidth="1"/>
    <col min="9463" max="9471" width="3.42578125" style="18" customWidth="1"/>
    <col min="9472" max="9472" width="1.7109375" style="18" customWidth="1"/>
    <col min="9473" max="9691" width="9.140625" style="18"/>
    <col min="9692" max="9697" width="3.42578125" style="18" customWidth="1"/>
    <col min="9698" max="9698" width="2" style="18" customWidth="1"/>
    <col min="9699" max="9702" width="3.42578125" style="18" customWidth="1"/>
    <col min="9703" max="9703" width="2" style="18" customWidth="1"/>
    <col min="9704" max="9705" width="3.42578125" style="18" customWidth="1"/>
    <col min="9706" max="9706" width="2" style="18" customWidth="1"/>
    <col min="9707" max="9707" width="3.5703125" style="18" customWidth="1"/>
    <col min="9708" max="9710" width="3.42578125" style="18" customWidth="1"/>
    <col min="9711" max="9711" width="5.140625" style="18" customWidth="1"/>
    <col min="9712" max="9715" width="3.42578125" style="18" customWidth="1"/>
    <col min="9716" max="9717" width="3" style="18" customWidth="1"/>
    <col min="9718" max="9718" width="2.28515625" style="18" customWidth="1"/>
    <col min="9719" max="9727" width="3.42578125" style="18" customWidth="1"/>
    <col min="9728" max="9728" width="1.7109375" style="18" customWidth="1"/>
    <col min="9729" max="9947" width="9.140625" style="18"/>
    <col min="9948" max="9953" width="3.42578125" style="18" customWidth="1"/>
    <col min="9954" max="9954" width="2" style="18" customWidth="1"/>
    <col min="9955" max="9958" width="3.42578125" style="18" customWidth="1"/>
    <col min="9959" max="9959" width="2" style="18" customWidth="1"/>
    <col min="9960" max="9961" width="3.42578125" style="18" customWidth="1"/>
    <col min="9962" max="9962" width="2" style="18" customWidth="1"/>
    <col min="9963" max="9963" width="3.5703125" style="18" customWidth="1"/>
    <col min="9964" max="9966" width="3.42578125" style="18" customWidth="1"/>
    <col min="9967" max="9967" width="5.140625" style="18" customWidth="1"/>
    <col min="9968" max="9971" width="3.42578125" style="18" customWidth="1"/>
    <col min="9972" max="9973" width="3" style="18" customWidth="1"/>
    <col min="9974" max="9974" width="2.28515625" style="18" customWidth="1"/>
    <col min="9975" max="9983" width="3.42578125" style="18" customWidth="1"/>
    <col min="9984" max="9984" width="1.7109375" style="18" customWidth="1"/>
    <col min="9985" max="10203" width="9.140625" style="18"/>
    <col min="10204" max="10209" width="3.42578125" style="18" customWidth="1"/>
    <col min="10210" max="10210" width="2" style="18" customWidth="1"/>
    <col min="10211" max="10214" width="3.42578125" style="18" customWidth="1"/>
    <col min="10215" max="10215" width="2" style="18" customWidth="1"/>
    <col min="10216" max="10217" width="3.42578125" style="18" customWidth="1"/>
    <col min="10218" max="10218" width="2" style="18" customWidth="1"/>
    <col min="10219" max="10219" width="3.5703125" style="18" customWidth="1"/>
    <col min="10220" max="10222" width="3.42578125" style="18" customWidth="1"/>
    <col min="10223" max="10223" width="5.140625" style="18" customWidth="1"/>
    <col min="10224" max="10227" width="3.42578125" style="18" customWidth="1"/>
    <col min="10228" max="10229" width="3" style="18" customWidth="1"/>
    <col min="10230" max="10230" width="2.28515625" style="18" customWidth="1"/>
    <col min="10231" max="10239" width="3.42578125" style="18" customWidth="1"/>
    <col min="10240" max="10240" width="1.7109375" style="18" customWidth="1"/>
    <col min="10241" max="10459" width="9.140625" style="18"/>
    <col min="10460" max="10465" width="3.42578125" style="18" customWidth="1"/>
    <col min="10466" max="10466" width="2" style="18" customWidth="1"/>
    <col min="10467" max="10470" width="3.42578125" style="18" customWidth="1"/>
    <col min="10471" max="10471" width="2" style="18" customWidth="1"/>
    <col min="10472" max="10473" width="3.42578125" style="18" customWidth="1"/>
    <col min="10474" max="10474" width="2" style="18" customWidth="1"/>
    <col min="10475" max="10475" width="3.5703125" style="18" customWidth="1"/>
    <col min="10476" max="10478" width="3.42578125" style="18" customWidth="1"/>
    <col min="10479" max="10479" width="5.140625" style="18" customWidth="1"/>
    <col min="10480" max="10483" width="3.42578125" style="18" customWidth="1"/>
    <col min="10484" max="10485" width="3" style="18" customWidth="1"/>
    <col min="10486" max="10486" width="2.28515625" style="18" customWidth="1"/>
    <col min="10487" max="10495" width="3.42578125" style="18" customWidth="1"/>
    <col min="10496" max="10496" width="1.7109375" style="18" customWidth="1"/>
    <col min="10497" max="10715" width="9.140625" style="18"/>
    <col min="10716" max="10721" width="3.42578125" style="18" customWidth="1"/>
    <col min="10722" max="10722" width="2" style="18" customWidth="1"/>
    <col min="10723" max="10726" width="3.42578125" style="18" customWidth="1"/>
    <col min="10727" max="10727" width="2" style="18" customWidth="1"/>
    <col min="10728" max="10729" width="3.42578125" style="18" customWidth="1"/>
    <col min="10730" max="10730" width="2" style="18" customWidth="1"/>
    <col min="10731" max="10731" width="3.5703125" style="18" customWidth="1"/>
    <col min="10732" max="10734" width="3.42578125" style="18" customWidth="1"/>
    <col min="10735" max="10735" width="5.140625" style="18" customWidth="1"/>
    <col min="10736" max="10739" width="3.42578125" style="18" customWidth="1"/>
    <col min="10740" max="10741" width="3" style="18" customWidth="1"/>
    <col min="10742" max="10742" width="2.28515625" style="18" customWidth="1"/>
    <col min="10743" max="10751" width="3.42578125" style="18" customWidth="1"/>
    <col min="10752" max="10752" width="1.7109375" style="18" customWidth="1"/>
    <col min="10753" max="10971" width="9.140625" style="18"/>
    <col min="10972" max="10977" width="3.42578125" style="18" customWidth="1"/>
    <col min="10978" max="10978" width="2" style="18" customWidth="1"/>
    <col min="10979" max="10982" width="3.42578125" style="18" customWidth="1"/>
    <col min="10983" max="10983" width="2" style="18" customWidth="1"/>
    <col min="10984" max="10985" width="3.42578125" style="18" customWidth="1"/>
    <col min="10986" max="10986" width="2" style="18" customWidth="1"/>
    <col min="10987" max="10987" width="3.5703125" style="18" customWidth="1"/>
    <col min="10988" max="10990" width="3.42578125" style="18" customWidth="1"/>
    <col min="10991" max="10991" width="5.140625" style="18" customWidth="1"/>
    <col min="10992" max="10995" width="3.42578125" style="18" customWidth="1"/>
    <col min="10996" max="10997" width="3" style="18" customWidth="1"/>
    <col min="10998" max="10998" width="2.28515625" style="18" customWidth="1"/>
    <col min="10999" max="11007" width="3.42578125" style="18" customWidth="1"/>
    <col min="11008" max="11008" width="1.7109375" style="18" customWidth="1"/>
    <col min="11009" max="11227" width="9.140625" style="18"/>
    <col min="11228" max="11233" width="3.42578125" style="18" customWidth="1"/>
    <col min="11234" max="11234" width="2" style="18" customWidth="1"/>
    <col min="11235" max="11238" width="3.42578125" style="18" customWidth="1"/>
    <col min="11239" max="11239" width="2" style="18" customWidth="1"/>
    <col min="11240" max="11241" width="3.42578125" style="18" customWidth="1"/>
    <col min="11242" max="11242" width="2" style="18" customWidth="1"/>
    <col min="11243" max="11243" width="3.5703125" style="18" customWidth="1"/>
    <col min="11244" max="11246" width="3.42578125" style="18" customWidth="1"/>
    <col min="11247" max="11247" width="5.140625" style="18" customWidth="1"/>
    <col min="11248" max="11251" width="3.42578125" style="18" customWidth="1"/>
    <col min="11252" max="11253" width="3" style="18" customWidth="1"/>
    <col min="11254" max="11254" width="2.28515625" style="18" customWidth="1"/>
    <col min="11255" max="11263" width="3.42578125" style="18" customWidth="1"/>
    <col min="11264" max="11264" width="1.7109375" style="18" customWidth="1"/>
    <col min="11265" max="11483" width="9.140625" style="18"/>
    <col min="11484" max="11489" width="3.42578125" style="18" customWidth="1"/>
    <col min="11490" max="11490" width="2" style="18" customWidth="1"/>
    <col min="11491" max="11494" width="3.42578125" style="18" customWidth="1"/>
    <col min="11495" max="11495" width="2" style="18" customWidth="1"/>
    <col min="11496" max="11497" width="3.42578125" style="18" customWidth="1"/>
    <col min="11498" max="11498" width="2" style="18" customWidth="1"/>
    <col min="11499" max="11499" width="3.5703125" style="18" customWidth="1"/>
    <col min="11500" max="11502" width="3.42578125" style="18" customWidth="1"/>
    <col min="11503" max="11503" width="5.140625" style="18" customWidth="1"/>
    <col min="11504" max="11507" width="3.42578125" style="18" customWidth="1"/>
    <col min="11508" max="11509" width="3" style="18" customWidth="1"/>
    <col min="11510" max="11510" width="2.28515625" style="18" customWidth="1"/>
    <col min="11511" max="11519" width="3.42578125" style="18" customWidth="1"/>
    <col min="11520" max="11520" width="1.7109375" style="18" customWidth="1"/>
    <col min="11521" max="11739" width="9.140625" style="18"/>
    <col min="11740" max="11745" width="3.42578125" style="18" customWidth="1"/>
    <col min="11746" max="11746" width="2" style="18" customWidth="1"/>
    <col min="11747" max="11750" width="3.42578125" style="18" customWidth="1"/>
    <col min="11751" max="11751" width="2" style="18" customWidth="1"/>
    <col min="11752" max="11753" width="3.42578125" style="18" customWidth="1"/>
    <col min="11754" max="11754" width="2" style="18" customWidth="1"/>
    <col min="11755" max="11755" width="3.5703125" style="18" customWidth="1"/>
    <col min="11756" max="11758" width="3.42578125" style="18" customWidth="1"/>
    <col min="11759" max="11759" width="5.140625" style="18" customWidth="1"/>
    <col min="11760" max="11763" width="3.42578125" style="18" customWidth="1"/>
    <col min="11764" max="11765" width="3" style="18" customWidth="1"/>
    <col min="11766" max="11766" width="2.28515625" style="18" customWidth="1"/>
    <col min="11767" max="11775" width="3.42578125" style="18" customWidth="1"/>
    <col min="11776" max="11776" width="1.7109375" style="18" customWidth="1"/>
    <col min="11777" max="11995" width="9.140625" style="18"/>
    <col min="11996" max="12001" width="3.42578125" style="18" customWidth="1"/>
    <col min="12002" max="12002" width="2" style="18" customWidth="1"/>
    <col min="12003" max="12006" width="3.42578125" style="18" customWidth="1"/>
    <col min="12007" max="12007" width="2" style="18" customWidth="1"/>
    <col min="12008" max="12009" width="3.42578125" style="18" customWidth="1"/>
    <col min="12010" max="12010" width="2" style="18" customWidth="1"/>
    <col min="12011" max="12011" width="3.5703125" style="18" customWidth="1"/>
    <col min="12012" max="12014" width="3.42578125" style="18" customWidth="1"/>
    <col min="12015" max="12015" width="5.140625" style="18" customWidth="1"/>
    <col min="12016" max="12019" width="3.42578125" style="18" customWidth="1"/>
    <col min="12020" max="12021" width="3" style="18" customWidth="1"/>
    <col min="12022" max="12022" width="2.28515625" style="18" customWidth="1"/>
    <col min="12023" max="12031" width="3.42578125" style="18" customWidth="1"/>
    <col min="12032" max="12032" width="1.7109375" style="18" customWidth="1"/>
    <col min="12033" max="12251" width="9.140625" style="18"/>
    <col min="12252" max="12257" width="3.42578125" style="18" customWidth="1"/>
    <col min="12258" max="12258" width="2" style="18" customWidth="1"/>
    <col min="12259" max="12262" width="3.42578125" style="18" customWidth="1"/>
    <col min="12263" max="12263" width="2" style="18" customWidth="1"/>
    <col min="12264" max="12265" width="3.42578125" style="18" customWidth="1"/>
    <col min="12266" max="12266" width="2" style="18" customWidth="1"/>
    <col min="12267" max="12267" width="3.5703125" style="18" customWidth="1"/>
    <col min="12268" max="12270" width="3.42578125" style="18" customWidth="1"/>
    <col min="12271" max="12271" width="5.140625" style="18" customWidth="1"/>
    <col min="12272" max="12275" width="3.42578125" style="18" customWidth="1"/>
    <col min="12276" max="12277" width="3" style="18" customWidth="1"/>
    <col min="12278" max="12278" width="2.28515625" style="18" customWidth="1"/>
    <col min="12279" max="12287" width="3.42578125" style="18" customWidth="1"/>
    <col min="12288" max="12288" width="1.7109375" style="18" customWidth="1"/>
    <col min="12289" max="12507" width="9.140625" style="18"/>
    <col min="12508" max="12513" width="3.42578125" style="18" customWidth="1"/>
    <col min="12514" max="12514" width="2" style="18" customWidth="1"/>
    <col min="12515" max="12518" width="3.42578125" style="18" customWidth="1"/>
    <col min="12519" max="12519" width="2" style="18" customWidth="1"/>
    <col min="12520" max="12521" width="3.42578125" style="18" customWidth="1"/>
    <col min="12522" max="12522" width="2" style="18" customWidth="1"/>
    <col min="12523" max="12523" width="3.5703125" style="18" customWidth="1"/>
    <col min="12524" max="12526" width="3.42578125" style="18" customWidth="1"/>
    <col min="12527" max="12527" width="5.140625" style="18" customWidth="1"/>
    <col min="12528" max="12531" width="3.42578125" style="18" customWidth="1"/>
    <col min="12532" max="12533" width="3" style="18" customWidth="1"/>
    <col min="12534" max="12534" width="2.28515625" style="18" customWidth="1"/>
    <col min="12535" max="12543" width="3.42578125" style="18" customWidth="1"/>
    <col min="12544" max="12544" width="1.7109375" style="18" customWidth="1"/>
    <col min="12545" max="12763" width="9.140625" style="18"/>
    <col min="12764" max="12769" width="3.42578125" style="18" customWidth="1"/>
    <col min="12770" max="12770" width="2" style="18" customWidth="1"/>
    <col min="12771" max="12774" width="3.42578125" style="18" customWidth="1"/>
    <col min="12775" max="12775" width="2" style="18" customWidth="1"/>
    <col min="12776" max="12777" width="3.42578125" style="18" customWidth="1"/>
    <col min="12778" max="12778" width="2" style="18" customWidth="1"/>
    <col min="12779" max="12779" width="3.5703125" style="18" customWidth="1"/>
    <col min="12780" max="12782" width="3.42578125" style="18" customWidth="1"/>
    <col min="12783" max="12783" width="5.140625" style="18" customWidth="1"/>
    <col min="12784" max="12787" width="3.42578125" style="18" customWidth="1"/>
    <col min="12788" max="12789" width="3" style="18" customWidth="1"/>
    <col min="12790" max="12790" width="2.28515625" style="18" customWidth="1"/>
    <col min="12791" max="12799" width="3.42578125" style="18" customWidth="1"/>
    <col min="12800" max="12800" width="1.7109375" style="18" customWidth="1"/>
    <col min="12801" max="13019" width="9.140625" style="18"/>
    <col min="13020" max="13025" width="3.42578125" style="18" customWidth="1"/>
    <col min="13026" max="13026" width="2" style="18" customWidth="1"/>
    <col min="13027" max="13030" width="3.42578125" style="18" customWidth="1"/>
    <col min="13031" max="13031" width="2" style="18" customWidth="1"/>
    <col min="13032" max="13033" width="3.42578125" style="18" customWidth="1"/>
    <col min="13034" max="13034" width="2" style="18" customWidth="1"/>
    <col min="13035" max="13035" width="3.5703125" style="18" customWidth="1"/>
    <col min="13036" max="13038" width="3.42578125" style="18" customWidth="1"/>
    <col min="13039" max="13039" width="5.140625" style="18" customWidth="1"/>
    <col min="13040" max="13043" width="3.42578125" style="18" customWidth="1"/>
    <col min="13044" max="13045" width="3" style="18" customWidth="1"/>
    <col min="13046" max="13046" width="2.28515625" style="18" customWidth="1"/>
    <col min="13047" max="13055" width="3.42578125" style="18" customWidth="1"/>
    <col min="13056" max="13056" width="1.7109375" style="18" customWidth="1"/>
    <col min="13057" max="13275" width="9.140625" style="18"/>
    <col min="13276" max="13281" width="3.42578125" style="18" customWidth="1"/>
    <col min="13282" max="13282" width="2" style="18" customWidth="1"/>
    <col min="13283" max="13286" width="3.42578125" style="18" customWidth="1"/>
    <col min="13287" max="13287" width="2" style="18" customWidth="1"/>
    <col min="13288" max="13289" width="3.42578125" style="18" customWidth="1"/>
    <col min="13290" max="13290" width="2" style="18" customWidth="1"/>
    <col min="13291" max="13291" width="3.5703125" style="18" customWidth="1"/>
    <col min="13292" max="13294" width="3.42578125" style="18" customWidth="1"/>
    <col min="13295" max="13295" width="5.140625" style="18" customWidth="1"/>
    <col min="13296" max="13299" width="3.42578125" style="18" customWidth="1"/>
    <col min="13300" max="13301" width="3" style="18" customWidth="1"/>
    <col min="13302" max="13302" width="2.28515625" style="18" customWidth="1"/>
    <col min="13303" max="13311" width="3.42578125" style="18" customWidth="1"/>
    <col min="13312" max="13312" width="1.7109375" style="18" customWidth="1"/>
    <col min="13313" max="13531" width="9.140625" style="18"/>
    <col min="13532" max="13537" width="3.42578125" style="18" customWidth="1"/>
    <col min="13538" max="13538" width="2" style="18" customWidth="1"/>
    <col min="13539" max="13542" width="3.42578125" style="18" customWidth="1"/>
    <col min="13543" max="13543" width="2" style="18" customWidth="1"/>
    <col min="13544" max="13545" width="3.42578125" style="18" customWidth="1"/>
    <col min="13546" max="13546" width="2" style="18" customWidth="1"/>
    <col min="13547" max="13547" width="3.5703125" style="18" customWidth="1"/>
    <col min="13548" max="13550" width="3.42578125" style="18" customWidth="1"/>
    <col min="13551" max="13551" width="5.140625" style="18" customWidth="1"/>
    <col min="13552" max="13555" width="3.42578125" style="18" customWidth="1"/>
    <col min="13556" max="13557" width="3" style="18" customWidth="1"/>
    <col min="13558" max="13558" width="2.28515625" style="18" customWidth="1"/>
    <col min="13559" max="13567" width="3.42578125" style="18" customWidth="1"/>
    <col min="13568" max="13568" width="1.7109375" style="18" customWidth="1"/>
    <col min="13569" max="13787" width="9.140625" style="18"/>
    <col min="13788" max="13793" width="3.42578125" style="18" customWidth="1"/>
    <col min="13794" max="13794" width="2" style="18" customWidth="1"/>
    <col min="13795" max="13798" width="3.42578125" style="18" customWidth="1"/>
    <col min="13799" max="13799" width="2" style="18" customWidth="1"/>
    <col min="13800" max="13801" width="3.42578125" style="18" customWidth="1"/>
    <col min="13802" max="13802" width="2" style="18" customWidth="1"/>
    <col min="13803" max="13803" width="3.5703125" style="18" customWidth="1"/>
    <col min="13804" max="13806" width="3.42578125" style="18" customWidth="1"/>
    <col min="13807" max="13807" width="5.140625" style="18" customWidth="1"/>
    <col min="13808" max="13811" width="3.42578125" style="18" customWidth="1"/>
    <col min="13812" max="13813" width="3" style="18" customWidth="1"/>
    <col min="13814" max="13814" width="2.28515625" style="18" customWidth="1"/>
    <col min="13815" max="13823" width="3.42578125" style="18" customWidth="1"/>
    <col min="13824" max="13824" width="1.7109375" style="18" customWidth="1"/>
    <col min="13825" max="14043" width="9.140625" style="18"/>
    <col min="14044" max="14049" width="3.42578125" style="18" customWidth="1"/>
    <col min="14050" max="14050" width="2" style="18" customWidth="1"/>
    <col min="14051" max="14054" width="3.42578125" style="18" customWidth="1"/>
    <col min="14055" max="14055" width="2" style="18" customWidth="1"/>
    <col min="14056" max="14057" width="3.42578125" style="18" customWidth="1"/>
    <col min="14058" max="14058" width="2" style="18" customWidth="1"/>
    <col min="14059" max="14059" width="3.5703125" style="18" customWidth="1"/>
    <col min="14060" max="14062" width="3.42578125" style="18" customWidth="1"/>
    <col min="14063" max="14063" width="5.140625" style="18" customWidth="1"/>
    <col min="14064" max="14067" width="3.42578125" style="18" customWidth="1"/>
    <col min="14068" max="14069" width="3" style="18" customWidth="1"/>
    <col min="14070" max="14070" width="2.28515625" style="18" customWidth="1"/>
    <col min="14071" max="14079" width="3.42578125" style="18" customWidth="1"/>
    <col min="14080" max="14080" width="1.7109375" style="18" customWidth="1"/>
    <col min="14081" max="14299" width="9.140625" style="18"/>
    <col min="14300" max="14305" width="3.42578125" style="18" customWidth="1"/>
    <col min="14306" max="14306" width="2" style="18" customWidth="1"/>
    <col min="14307" max="14310" width="3.42578125" style="18" customWidth="1"/>
    <col min="14311" max="14311" width="2" style="18" customWidth="1"/>
    <col min="14312" max="14313" width="3.42578125" style="18" customWidth="1"/>
    <col min="14314" max="14314" width="2" style="18" customWidth="1"/>
    <col min="14315" max="14315" width="3.5703125" style="18" customWidth="1"/>
    <col min="14316" max="14318" width="3.42578125" style="18" customWidth="1"/>
    <col min="14319" max="14319" width="5.140625" style="18" customWidth="1"/>
    <col min="14320" max="14323" width="3.42578125" style="18" customWidth="1"/>
    <col min="14324" max="14325" width="3" style="18" customWidth="1"/>
    <col min="14326" max="14326" width="2.28515625" style="18" customWidth="1"/>
    <col min="14327" max="14335" width="3.42578125" style="18" customWidth="1"/>
    <col min="14336" max="14336" width="1.7109375" style="18" customWidth="1"/>
    <col min="14337" max="14555" width="9.140625" style="18"/>
    <col min="14556" max="14561" width="3.42578125" style="18" customWidth="1"/>
    <col min="14562" max="14562" width="2" style="18" customWidth="1"/>
    <col min="14563" max="14566" width="3.42578125" style="18" customWidth="1"/>
    <col min="14567" max="14567" width="2" style="18" customWidth="1"/>
    <col min="14568" max="14569" width="3.42578125" style="18" customWidth="1"/>
    <col min="14570" max="14570" width="2" style="18" customWidth="1"/>
    <col min="14571" max="14571" width="3.5703125" style="18" customWidth="1"/>
    <col min="14572" max="14574" width="3.42578125" style="18" customWidth="1"/>
    <col min="14575" max="14575" width="5.140625" style="18" customWidth="1"/>
    <col min="14576" max="14579" width="3.42578125" style="18" customWidth="1"/>
    <col min="14580" max="14581" width="3" style="18" customWidth="1"/>
    <col min="14582" max="14582" width="2.28515625" style="18" customWidth="1"/>
    <col min="14583" max="14591" width="3.42578125" style="18" customWidth="1"/>
    <col min="14592" max="14592" width="1.7109375" style="18" customWidth="1"/>
    <col min="14593" max="14811" width="9.140625" style="18"/>
    <col min="14812" max="14817" width="3.42578125" style="18" customWidth="1"/>
    <col min="14818" max="14818" width="2" style="18" customWidth="1"/>
    <col min="14819" max="14822" width="3.42578125" style="18" customWidth="1"/>
    <col min="14823" max="14823" width="2" style="18" customWidth="1"/>
    <col min="14824" max="14825" width="3.42578125" style="18" customWidth="1"/>
    <col min="14826" max="14826" width="2" style="18" customWidth="1"/>
    <col min="14827" max="14827" width="3.5703125" style="18" customWidth="1"/>
    <col min="14828" max="14830" width="3.42578125" style="18" customWidth="1"/>
    <col min="14831" max="14831" width="5.140625" style="18" customWidth="1"/>
    <col min="14832" max="14835" width="3.42578125" style="18" customWidth="1"/>
    <col min="14836" max="14837" width="3" style="18" customWidth="1"/>
    <col min="14838" max="14838" width="2.28515625" style="18" customWidth="1"/>
    <col min="14839" max="14847" width="3.42578125" style="18" customWidth="1"/>
    <col min="14848" max="14848" width="1.7109375" style="18" customWidth="1"/>
    <col min="14849" max="15067" width="9.140625" style="18"/>
    <col min="15068" max="15073" width="3.42578125" style="18" customWidth="1"/>
    <col min="15074" max="15074" width="2" style="18" customWidth="1"/>
    <col min="15075" max="15078" width="3.42578125" style="18" customWidth="1"/>
    <col min="15079" max="15079" width="2" style="18" customWidth="1"/>
    <col min="15080" max="15081" width="3.42578125" style="18" customWidth="1"/>
    <col min="15082" max="15082" width="2" style="18" customWidth="1"/>
    <col min="15083" max="15083" width="3.5703125" style="18" customWidth="1"/>
    <col min="15084" max="15086" width="3.42578125" style="18" customWidth="1"/>
    <col min="15087" max="15087" width="5.140625" style="18" customWidth="1"/>
    <col min="15088" max="15091" width="3.42578125" style="18" customWidth="1"/>
    <col min="15092" max="15093" width="3" style="18" customWidth="1"/>
    <col min="15094" max="15094" width="2.28515625" style="18" customWidth="1"/>
    <col min="15095" max="15103" width="3.42578125" style="18" customWidth="1"/>
    <col min="15104" max="15104" width="1.7109375" style="18" customWidth="1"/>
    <col min="15105" max="15323" width="9.140625" style="18"/>
    <col min="15324" max="15329" width="3.42578125" style="18" customWidth="1"/>
    <col min="15330" max="15330" width="2" style="18" customWidth="1"/>
    <col min="15331" max="15334" width="3.42578125" style="18" customWidth="1"/>
    <col min="15335" max="15335" width="2" style="18" customWidth="1"/>
    <col min="15336" max="15337" width="3.42578125" style="18" customWidth="1"/>
    <col min="15338" max="15338" width="2" style="18" customWidth="1"/>
    <col min="15339" max="15339" width="3.5703125" style="18" customWidth="1"/>
    <col min="15340" max="15342" width="3.42578125" style="18" customWidth="1"/>
    <col min="15343" max="15343" width="5.140625" style="18" customWidth="1"/>
    <col min="15344" max="15347" width="3.42578125" style="18" customWidth="1"/>
    <col min="15348" max="15349" width="3" style="18" customWidth="1"/>
    <col min="15350" max="15350" width="2.28515625" style="18" customWidth="1"/>
    <col min="15351" max="15359" width="3.42578125" style="18" customWidth="1"/>
    <col min="15360" max="15360" width="1.7109375" style="18" customWidth="1"/>
    <col min="15361" max="15579" width="9.140625" style="18"/>
    <col min="15580" max="15585" width="3.42578125" style="18" customWidth="1"/>
    <col min="15586" max="15586" width="2" style="18" customWidth="1"/>
    <col min="15587" max="15590" width="3.42578125" style="18" customWidth="1"/>
    <col min="15591" max="15591" width="2" style="18" customWidth="1"/>
    <col min="15592" max="15593" width="3.42578125" style="18" customWidth="1"/>
    <col min="15594" max="15594" width="2" style="18" customWidth="1"/>
    <col min="15595" max="15595" width="3.5703125" style="18" customWidth="1"/>
    <col min="15596" max="15598" width="3.42578125" style="18" customWidth="1"/>
    <col min="15599" max="15599" width="5.140625" style="18" customWidth="1"/>
    <col min="15600" max="15603" width="3.42578125" style="18" customWidth="1"/>
    <col min="15604" max="15605" width="3" style="18" customWidth="1"/>
    <col min="15606" max="15606" width="2.28515625" style="18" customWidth="1"/>
    <col min="15607" max="15615" width="3.42578125" style="18" customWidth="1"/>
    <col min="15616" max="15616" width="1.7109375" style="18" customWidth="1"/>
    <col min="15617" max="15835" width="9.140625" style="18"/>
    <col min="15836" max="15841" width="3.42578125" style="18" customWidth="1"/>
    <col min="15842" max="15842" width="2" style="18" customWidth="1"/>
    <col min="15843" max="15846" width="3.42578125" style="18" customWidth="1"/>
    <col min="15847" max="15847" width="2" style="18" customWidth="1"/>
    <col min="15848" max="15849" width="3.42578125" style="18" customWidth="1"/>
    <col min="15850" max="15850" width="2" style="18" customWidth="1"/>
    <col min="15851" max="15851" width="3.5703125" style="18" customWidth="1"/>
    <col min="15852" max="15854" width="3.42578125" style="18" customWidth="1"/>
    <col min="15855" max="15855" width="5.140625" style="18" customWidth="1"/>
    <col min="15856" max="15859" width="3.42578125" style="18" customWidth="1"/>
    <col min="15860" max="15861" width="3" style="18" customWidth="1"/>
    <col min="15862" max="15862" width="2.28515625" style="18" customWidth="1"/>
    <col min="15863" max="15871" width="3.42578125" style="18" customWidth="1"/>
    <col min="15872" max="15872" width="1.7109375" style="18" customWidth="1"/>
    <col min="15873" max="16091" width="9.140625" style="18"/>
    <col min="16092" max="16097" width="3.42578125" style="18" customWidth="1"/>
    <col min="16098" max="16098" width="2" style="18" customWidth="1"/>
    <col min="16099" max="16102" width="3.42578125" style="18" customWidth="1"/>
    <col min="16103" max="16103" width="2" style="18" customWidth="1"/>
    <col min="16104" max="16105" width="3.42578125" style="18" customWidth="1"/>
    <col min="16106" max="16106" width="2" style="18" customWidth="1"/>
    <col min="16107" max="16107" width="3.5703125" style="18" customWidth="1"/>
    <col min="16108" max="16110" width="3.42578125" style="18" customWidth="1"/>
    <col min="16111" max="16111" width="5.140625" style="18" customWidth="1"/>
    <col min="16112" max="16115" width="3.42578125" style="18" customWidth="1"/>
    <col min="16116" max="16117" width="3" style="18" customWidth="1"/>
    <col min="16118" max="16118" width="2.28515625" style="18" customWidth="1"/>
    <col min="16119" max="16127" width="3.42578125" style="18" customWidth="1"/>
    <col min="16128" max="16128" width="1.7109375" style="18" customWidth="1"/>
    <col min="16129" max="16384" width="9.140625" style="18"/>
  </cols>
  <sheetData>
    <row r="1" spans="1:14" ht="6.75" customHeight="1" x14ac:dyDescent="0.25"/>
    <row r="2" spans="1:14" ht="15" customHeight="1" x14ac:dyDescent="0.2">
      <c r="B2" s="230" t="s">
        <v>99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4" ht="7.5" customHeight="1" x14ac:dyDescent="0.25">
      <c r="C3" s="34"/>
    </row>
    <row r="4" spans="1:14" s="19" customFormat="1" ht="17.25" customHeight="1" x14ac:dyDescent="0.25">
      <c r="A4" s="231" t="s">
        <v>189</v>
      </c>
      <c r="B4" s="233" t="s">
        <v>190</v>
      </c>
      <c r="D4" s="235" t="s">
        <v>188</v>
      </c>
      <c r="E4" s="235"/>
      <c r="G4" s="229" t="s">
        <v>186</v>
      </c>
      <c r="H4" s="229"/>
      <c r="I4" s="33"/>
      <c r="J4" s="229" t="s">
        <v>187</v>
      </c>
      <c r="K4" s="229"/>
      <c r="L4" s="33"/>
      <c r="M4" s="229" t="s">
        <v>192</v>
      </c>
      <c r="N4" s="229"/>
    </row>
    <row r="5" spans="1:14" ht="12.75" x14ac:dyDescent="0.2">
      <c r="A5" s="232"/>
      <c r="B5" s="234"/>
      <c r="D5" s="35">
        <v>2012</v>
      </c>
      <c r="E5" s="35">
        <v>2013</v>
      </c>
      <c r="F5" s="32"/>
      <c r="G5" s="35">
        <v>2012</v>
      </c>
      <c r="H5" s="35">
        <v>2013</v>
      </c>
      <c r="I5" s="32"/>
      <c r="J5" s="35">
        <v>2012</v>
      </c>
      <c r="K5" s="35">
        <v>2013</v>
      </c>
      <c r="L5" s="32"/>
      <c r="M5" s="35">
        <v>2012</v>
      </c>
      <c r="N5" s="35">
        <v>2013</v>
      </c>
    </row>
    <row r="6" spans="1:14" ht="12.75" customHeight="1" x14ac:dyDescent="0.2">
      <c r="A6" s="36" t="s">
        <v>100</v>
      </c>
      <c r="B6" s="200" t="s">
        <v>191</v>
      </c>
      <c r="C6" s="30"/>
      <c r="D6" s="39">
        <v>0</v>
      </c>
      <c r="E6" s="40">
        <v>0</v>
      </c>
      <c r="F6" s="41"/>
      <c r="G6" s="39">
        <v>0</v>
      </c>
      <c r="H6" s="39">
        <v>0</v>
      </c>
      <c r="I6" s="42"/>
      <c r="J6" s="39">
        <v>0</v>
      </c>
      <c r="K6" s="40">
        <v>0</v>
      </c>
      <c r="L6" s="42"/>
      <c r="M6" s="39">
        <f>D6+G6+J6</f>
        <v>0</v>
      </c>
      <c r="N6" s="39">
        <f>E6+H6+K6</f>
        <v>0</v>
      </c>
    </row>
    <row r="7" spans="1:14" ht="21.75" customHeight="1" x14ac:dyDescent="0.2">
      <c r="A7" s="36" t="s">
        <v>102</v>
      </c>
      <c r="B7" s="200" t="s">
        <v>101</v>
      </c>
      <c r="C7" s="30"/>
      <c r="D7" s="39">
        <v>389</v>
      </c>
      <c r="E7" s="40">
        <v>200</v>
      </c>
      <c r="F7" s="41"/>
      <c r="G7" s="39">
        <v>25011</v>
      </c>
      <c r="H7" s="39">
        <v>12091</v>
      </c>
      <c r="I7" s="42"/>
      <c r="J7" s="39">
        <v>10</v>
      </c>
      <c r="K7" s="40">
        <v>0</v>
      </c>
      <c r="L7" s="42"/>
      <c r="M7" s="39">
        <f t="shared" ref="M7:M44" si="0">D7+G7+J7</f>
        <v>25410</v>
      </c>
      <c r="N7" s="39">
        <f t="shared" ref="N7:N44" si="1">E7+H7+K7</f>
        <v>12291</v>
      </c>
    </row>
    <row r="8" spans="1:14" ht="12.75" customHeight="1" x14ac:dyDescent="0.2">
      <c r="A8" s="36" t="s">
        <v>104</v>
      </c>
      <c r="B8" s="200" t="s">
        <v>103</v>
      </c>
      <c r="C8" s="30"/>
      <c r="D8" s="39">
        <v>226</v>
      </c>
      <c r="E8" s="40">
        <v>762</v>
      </c>
      <c r="F8" s="41"/>
      <c r="G8" s="39">
        <v>75</v>
      </c>
      <c r="H8" s="39">
        <v>254</v>
      </c>
      <c r="I8" s="42"/>
      <c r="J8" s="39">
        <v>4</v>
      </c>
      <c r="K8" s="40">
        <v>39</v>
      </c>
      <c r="L8" s="42"/>
      <c r="M8" s="39">
        <f t="shared" si="0"/>
        <v>305</v>
      </c>
      <c r="N8" s="39">
        <f t="shared" si="1"/>
        <v>1055</v>
      </c>
    </row>
    <row r="9" spans="1:14" s="53" customFormat="1" ht="12.75" customHeight="1" x14ac:dyDescent="0.2">
      <c r="A9" s="47" t="s">
        <v>106</v>
      </c>
      <c r="B9" s="201" t="s">
        <v>105</v>
      </c>
      <c r="C9" s="48"/>
      <c r="D9" s="49">
        <v>615</v>
      </c>
      <c r="E9" s="50">
        <v>962</v>
      </c>
      <c r="F9" s="51"/>
      <c r="G9" s="49">
        <v>25086</v>
      </c>
      <c r="H9" s="49">
        <v>12345</v>
      </c>
      <c r="I9" s="52"/>
      <c r="J9" s="49">
        <v>14</v>
      </c>
      <c r="K9" s="50">
        <v>39</v>
      </c>
      <c r="L9" s="52"/>
      <c r="M9" s="50">
        <f t="shared" si="0"/>
        <v>25715</v>
      </c>
      <c r="N9" s="50">
        <f t="shared" si="1"/>
        <v>13346</v>
      </c>
    </row>
    <row r="10" spans="1:14" ht="12.75" customHeight="1" x14ac:dyDescent="0.2">
      <c r="A10" s="36" t="s">
        <v>108</v>
      </c>
      <c r="B10" s="200" t="s">
        <v>107</v>
      </c>
      <c r="C10" s="30"/>
      <c r="D10" s="39">
        <v>0</v>
      </c>
      <c r="E10" s="40">
        <v>0</v>
      </c>
      <c r="F10" s="41"/>
      <c r="G10" s="39">
        <v>0</v>
      </c>
      <c r="H10" s="39">
        <v>0</v>
      </c>
      <c r="I10" s="42"/>
      <c r="J10" s="39">
        <v>0</v>
      </c>
      <c r="K10" s="40">
        <v>0</v>
      </c>
      <c r="L10" s="42"/>
      <c r="M10" s="39">
        <f t="shared" si="0"/>
        <v>0</v>
      </c>
      <c r="N10" s="39">
        <f t="shared" si="1"/>
        <v>0</v>
      </c>
    </row>
    <row r="11" spans="1:14" ht="21.75" customHeight="1" x14ac:dyDescent="0.2">
      <c r="A11" s="36" t="s">
        <v>109</v>
      </c>
      <c r="B11" s="200" t="s">
        <v>145</v>
      </c>
      <c r="C11" s="30"/>
      <c r="D11" s="39">
        <v>0</v>
      </c>
      <c r="E11" s="40">
        <v>0</v>
      </c>
      <c r="F11" s="41"/>
      <c r="G11" s="39">
        <v>0</v>
      </c>
      <c r="H11" s="39">
        <v>0</v>
      </c>
      <c r="I11" s="42"/>
      <c r="J11" s="39">
        <v>0</v>
      </c>
      <c r="K11" s="40">
        <v>0</v>
      </c>
      <c r="L11" s="42"/>
      <c r="M11" s="39">
        <f t="shared" si="0"/>
        <v>0</v>
      </c>
      <c r="N11" s="39">
        <f t="shared" si="1"/>
        <v>0</v>
      </c>
    </row>
    <row r="12" spans="1:14" ht="21.75" customHeight="1" x14ac:dyDescent="0.2">
      <c r="A12" s="37" t="s">
        <v>111</v>
      </c>
      <c r="B12" s="202" t="s">
        <v>110</v>
      </c>
      <c r="C12" s="31"/>
      <c r="D12" s="43">
        <v>0</v>
      </c>
      <c r="E12" s="44">
        <v>0</v>
      </c>
      <c r="F12" s="45"/>
      <c r="G12" s="43">
        <v>0</v>
      </c>
      <c r="H12" s="43">
        <v>0</v>
      </c>
      <c r="I12" s="46"/>
      <c r="J12" s="43">
        <v>0</v>
      </c>
      <c r="K12" s="44">
        <v>0</v>
      </c>
      <c r="L12" s="46"/>
      <c r="M12" s="39">
        <f t="shared" si="0"/>
        <v>0</v>
      </c>
      <c r="N12" s="39">
        <f t="shared" si="1"/>
        <v>0</v>
      </c>
    </row>
    <row r="13" spans="1:14" ht="12.75" customHeight="1" x14ac:dyDescent="0.2">
      <c r="A13" s="36" t="s">
        <v>113</v>
      </c>
      <c r="B13" s="200" t="s">
        <v>112</v>
      </c>
      <c r="C13" s="30"/>
      <c r="D13" s="39">
        <v>92</v>
      </c>
      <c r="E13" s="40">
        <v>0</v>
      </c>
      <c r="F13" s="41"/>
      <c r="G13" s="39">
        <v>3054</v>
      </c>
      <c r="H13" s="39">
        <v>3083</v>
      </c>
      <c r="I13" s="42"/>
      <c r="J13" s="39">
        <v>703</v>
      </c>
      <c r="K13" s="40">
        <v>0</v>
      </c>
      <c r="L13" s="42"/>
      <c r="M13" s="39">
        <f t="shared" si="0"/>
        <v>3849</v>
      </c>
      <c r="N13" s="39">
        <f t="shared" si="1"/>
        <v>3083</v>
      </c>
    </row>
    <row r="14" spans="1:14" ht="12.75" customHeight="1" x14ac:dyDescent="0.2">
      <c r="A14" s="36" t="s">
        <v>115</v>
      </c>
      <c r="B14" s="200" t="s">
        <v>114</v>
      </c>
      <c r="C14" s="30"/>
      <c r="D14" s="39">
        <v>506</v>
      </c>
      <c r="E14" s="40">
        <v>972</v>
      </c>
      <c r="F14" s="41"/>
      <c r="G14" s="39">
        <v>1195</v>
      </c>
      <c r="H14" s="39">
        <v>22093</v>
      </c>
      <c r="I14" s="42"/>
      <c r="J14" s="39">
        <v>40</v>
      </c>
      <c r="K14" s="40">
        <v>780</v>
      </c>
      <c r="L14" s="42"/>
      <c r="M14" s="39">
        <f t="shared" si="0"/>
        <v>1741</v>
      </c>
      <c r="N14" s="39">
        <f t="shared" si="1"/>
        <v>23845</v>
      </c>
    </row>
    <row r="15" spans="1:14" ht="21.75" customHeight="1" x14ac:dyDescent="0.2">
      <c r="A15" s="36" t="s">
        <v>146</v>
      </c>
      <c r="B15" s="200" t="s">
        <v>116</v>
      </c>
      <c r="C15" s="30"/>
      <c r="D15" s="39">
        <v>0</v>
      </c>
      <c r="E15" s="40">
        <v>0</v>
      </c>
      <c r="F15" s="41"/>
      <c r="G15" s="39">
        <v>0</v>
      </c>
      <c r="H15" s="39">
        <v>0</v>
      </c>
      <c r="I15" s="42"/>
      <c r="J15" s="39">
        <v>0</v>
      </c>
      <c r="K15" s="40">
        <v>0</v>
      </c>
      <c r="L15" s="42"/>
      <c r="M15" s="39">
        <f t="shared" si="0"/>
        <v>0</v>
      </c>
      <c r="N15" s="39">
        <f t="shared" si="1"/>
        <v>0</v>
      </c>
    </row>
    <row r="16" spans="1:14" ht="12.75" customHeight="1" x14ac:dyDescent="0.2">
      <c r="A16" s="36" t="s">
        <v>147</v>
      </c>
      <c r="B16" s="200" t="s">
        <v>117</v>
      </c>
      <c r="C16" s="30"/>
      <c r="D16" s="39">
        <v>598</v>
      </c>
      <c r="E16" s="40">
        <v>972</v>
      </c>
      <c r="F16" s="41"/>
      <c r="G16" s="39">
        <v>4249</v>
      </c>
      <c r="H16" s="39">
        <v>25176</v>
      </c>
      <c r="I16" s="42"/>
      <c r="J16" s="39">
        <v>743</v>
      </c>
      <c r="K16" s="40">
        <v>780</v>
      </c>
      <c r="L16" s="42"/>
      <c r="M16" s="39">
        <f t="shared" si="0"/>
        <v>5590</v>
      </c>
      <c r="N16" s="39">
        <f t="shared" si="1"/>
        <v>26928</v>
      </c>
    </row>
    <row r="17" spans="1:14" ht="21.75" customHeight="1" x14ac:dyDescent="0.2">
      <c r="A17" s="36" t="s">
        <v>148</v>
      </c>
      <c r="B17" s="200" t="s">
        <v>118</v>
      </c>
      <c r="C17" s="30"/>
      <c r="D17" s="39">
        <v>0</v>
      </c>
      <c r="E17" s="40">
        <v>0</v>
      </c>
      <c r="F17" s="41"/>
      <c r="G17" s="39">
        <v>1022</v>
      </c>
      <c r="H17" s="39">
        <v>1370</v>
      </c>
      <c r="I17" s="42"/>
      <c r="J17" s="39">
        <v>212</v>
      </c>
      <c r="K17" s="40">
        <v>0</v>
      </c>
      <c r="L17" s="42"/>
      <c r="M17" s="39">
        <f t="shared" si="0"/>
        <v>1234</v>
      </c>
      <c r="N17" s="39">
        <f t="shared" si="1"/>
        <v>1370</v>
      </c>
    </row>
    <row r="18" spans="1:14" ht="21.75" customHeight="1" x14ac:dyDescent="0.2">
      <c r="A18" s="36" t="s">
        <v>149</v>
      </c>
      <c r="B18" s="200" t="s">
        <v>119</v>
      </c>
      <c r="C18" s="30"/>
      <c r="D18" s="39">
        <v>0</v>
      </c>
      <c r="E18" s="40">
        <v>0</v>
      </c>
      <c r="F18" s="41"/>
      <c r="G18" s="39">
        <v>0</v>
      </c>
      <c r="H18" s="39">
        <v>0</v>
      </c>
      <c r="I18" s="42"/>
      <c r="J18" s="39">
        <v>0</v>
      </c>
      <c r="K18" s="40">
        <v>114</v>
      </c>
      <c r="L18" s="42"/>
      <c r="M18" s="39">
        <f t="shared" si="0"/>
        <v>0</v>
      </c>
      <c r="N18" s="39">
        <f t="shared" si="1"/>
        <v>114</v>
      </c>
    </row>
    <row r="19" spans="1:14" ht="21.75" customHeight="1" x14ac:dyDescent="0.2">
      <c r="A19" s="36" t="s">
        <v>150</v>
      </c>
      <c r="B19" s="200" t="s">
        <v>120</v>
      </c>
      <c r="C19" s="30"/>
      <c r="D19" s="39">
        <v>0</v>
      </c>
      <c r="E19" s="40">
        <v>0</v>
      </c>
      <c r="F19" s="41"/>
      <c r="G19" s="39">
        <v>0</v>
      </c>
      <c r="H19" s="39">
        <v>350</v>
      </c>
      <c r="I19" s="42"/>
      <c r="J19" s="39">
        <v>0</v>
      </c>
      <c r="K19" s="40">
        <v>0</v>
      </c>
      <c r="L19" s="42"/>
      <c r="M19" s="39">
        <f t="shared" si="0"/>
        <v>0</v>
      </c>
      <c r="N19" s="39">
        <f t="shared" si="1"/>
        <v>350</v>
      </c>
    </row>
    <row r="20" spans="1:14" ht="12.75" customHeight="1" x14ac:dyDescent="0.2">
      <c r="A20" s="36" t="s">
        <v>151</v>
      </c>
      <c r="B20" s="200" t="s">
        <v>121</v>
      </c>
      <c r="C20" s="30"/>
      <c r="D20" s="39">
        <v>0</v>
      </c>
      <c r="E20" s="40">
        <v>0</v>
      </c>
      <c r="F20" s="41"/>
      <c r="G20" s="39">
        <v>1022</v>
      </c>
      <c r="H20" s="39">
        <v>1720</v>
      </c>
      <c r="I20" s="42"/>
      <c r="J20" s="39">
        <v>212</v>
      </c>
      <c r="K20" s="40">
        <v>114</v>
      </c>
      <c r="L20" s="42"/>
      <c r="M20" s="39">
        <f t="shared" si="0"/>
        <v>1234</v>
      </c>
      <c r="N20" s="39">
        <f t="shared" si="1"/>
        <v>1834</v>
      </c>
    </row>
    <row r="21" spans="1:14" s="53" customFormat="1" ht="21.75" customHeight="1" x14ac:dyDescent="0.2">
      <c r="A21" s="47" t="s">
        <v>152</v>
      </c>
      <c r="B21" s="201" t="s">
        <v>153</v>
      </c>
      <c r="C21" s="48"/>
      <c r="D21" s="49">
        <v>598</v>
      </c>
      <c r="E21" s="50">
        <v>972</v>
      </c>
      <c r="F21" s="51"/>
      <c r="G21" s="49">
        <v>3227</v>
      </c>
      <c r="H21" s="49">
        <v>23456</v>
      </c>
      <c r="I21" s="52"/>
      <c r="J21" s="49">
        <v>531</v>
      </c>
      <c r="K21" s="50">
        <v>666</v>
      </c>
      <c r="L21" s="52"/>
      <c r="M21" s="50">
        <f t="shared" si="0"/>
        <v>4356</v>
      </c>
      <c r="N21" s="50">
        <f t="shared" si="1"/>
        <v>25094</v>
      </c>
    </row>
    <row r="22" spans="1:14" ht="21.75" customHeight="1" x14ac:dyDescent="0.2">
      <c r="A22" s="36" t="s">
        <v>154</v>
      </c>
      <c r="B22" s="200" t="s">
        <v>155</v>
      </c>
      <c r="C22" s="30"/>
      <c r="D22" s="39">
        <v>0</v>
      </c>
      <c r="E22" s="40">
        <v>0</v>
      </c>
      <c r="F22" s="41"/>
      <c r="G22" s="39">
        <v>0</v>
      </c>
      <c r="H22" s="39">
        <v>1763</v>
      </c>
      <c r="I22" s="42"/>
      <c r="J22" s="39">
        <v>0</v>
      </c>
      <c r="K22" s="40">
        <v>0</v>
      </c>
      <c r="L22" s="42"/>
      <c r="M22" s="39">
        <f t="shared" si="0"/>
        <v>0</v>
      </c>
      <c r="N22" s="39">
        <f t="shared" si="1"/>
        <v>1763</v>
      </c>
    </row>
    <row r="23" spans="1:14" ht="21.75" customHeight="1" x14ac:dyDescent="0.2">
      <c r="A23" s="36" t="s">
        <v>156</v>
      </c>
      <c r="B23" s="200" t="s">
        <v>122</v>
      </c>
      <c r="C23" s="30"/>
      <c r="D23" s="39">
        <v>0</v>
      </c>
      <c r="E23" s="40">
        <v>0</v>
      </c>
      <c r="F23" s="41"/>
      <c r="G23" s="39">
        <v>41</v>
      </c>
      <c r="H23" s="39">
        <v>41</v>
      </c>
      <c r="I23" s="42"/>
      <c r="J23" s="39">
        <v>0</v>
      </c>
      <c r="K23" s="40">
        <v>0</v>
      </c>
      <c r="L23" s="42"/>
      <c r="M23" s="39">
        <f t="shared" si="0"/>
        <v>41</v>
      </c>
      <c r="N23" s="39">
        <f t="shared" si="1"/>
        <v>41</v>
      </c>
    </row>
    <row r="24" spans="1:14" s="53" customFormat="1" ht="21.75" customHeight="1" x14ac:dyDescent="0.2">
      <c r="A24" s="47" t="s">
        <v>157</v>
      </c>
      <c r="B24" s="201" t="s">
        <v>158</v>
      </c>
      <c r="C24" s="48"/>
      <c r="D24" s="49">
        <v>0</v>
      </c>
      <c r="E24" s="50">
        <v>0</v>
      </c>
      <c r="F24" s="51"/>
      <c r="G24" s="49">
        <v>41</v>
      </c>
      <c r="H24" s="49">
        <v>1804</v>
      </c>
      <c r="I24" s="52"/>
      <c r="J24" s="49">
        <v>0</v>
      </c>
      <c r="K24" s="50">
        <v>0</v>
      </c>
      <c r="L24" s="52"/>
      <c r="M24" s="50">
        <f t="shared" si="0"/>
        <v>41</v>
      </c>
      <c r="N24" s="50">
        <f t="shared" si="1"/>
        <v>1804</v>
      </c>
    </row>
    <row r="25" spans="1:14" ht="21.75" customHeight="1" x14ac:dyDescent="0.2">
      <c r="A25" s="37" t="s">
        <v>159</v>
      </c>
      <c r="B25" s="202" t="s">
        <v>160</v>
      </c>
      <c r="C25" s="31"/>
      <c r="D25" s="43">
        <v>0</v>
      </c>
      <c r="E25" s="44">
        <v>0</v>
      </c>
      <c r="F25" s="45"/>
      <c r="G25" s="43">
        <v>0</v>
      </c>
      <c r="H25" s="43">
        <v>0</v>
      </c>
      <c r="I25" s="46"/>
      <c r="J25" s="43">
        <v>0</v>
      </c>
      <c r="K25" s="44">
        <v>0</v>
      </c>
      <c r="L25" s="46"/>
      <c r="M25" s="39">
        <f t="shared" si="0"/>
        <v>0</v>
      </c>
      <c r="N25" s="39">
        <f t="shared" si="1"/>
        <v>0</v>
      </c>
    </row>
    <row r="26" spans="1:14" s="53" customFormat="1" ht="12.75" customHeight="1" x14ac:dyDescent="0.2">
      <c r="A26" s="47" t="s">
        <v>161</v>
      </c>
      <c r="B26" s="201" t="s">
        <v>123</v>
      </c>
      <c r="C26" s="48"/>
      <c r="D26" s="49">
        <v>1213</v>
      </c>
      <c r="E26" s="50">
        <v>1934</v>
      </c>
      <c r="F26" s="51"/>
      <c r="G26" s="49">
        <v>28272</v>
      </c>
      <c r="H26" s="49">
        <v>33997</v>
      </c>
      <c r="I26" s="52"/>
      <c r="J26" s="49">
        <v>545</v>
      </c>
      <c r="K26" s="50">
        <v>705</v>
      </c>
      <c r="L26" s="52"/>
      <c r="M26" s="50">
        <f t="shared" si="0"/>
        <v>30030</v>
      </c>
      <c r="N26" s="50">
        <f t="shared" si="1"/>
        <v>36636</v>
      </c>
    </row>
    <row r="27" spans="1:14" ht="21.75" customHeight="1" x14ac:dyDescent="0.2">
      <c r="A27" s="36" t="s">
        <v>162</v>
      </c>
      <c r="B27" s="200" t="s">
        <v>163</v>
      </c>
      <c r="C27" s="30"/>
      <c r="D27" s="39">
        <v>0</v>
      </c>
      <c r="E27" s="40">
        <v>0</v>
      </c>
      <c r="F27" s="41"/>
      <c r="G27" s="39">
        <v>0</v>
      </c>
      <c r="H27" s="39">
        <v>0</v>
      </c>
      <c r="I27" s="42"/>
      <c r="J27" s="39">
        <v>0</v>
      </c>
      <c r="K27" s="40">
        <v>0</v>
      </c>
      <c r="L27" s="42"/>
      <c r="M27" s="39">
        <f t="shared" si="0"/>
        <v>0</v>
      </c>
      <c r="N27" s="39">
        <f t="shared" si="1"/>
        <v>0</v>
      </c>
    </row>
    <row r="28" spans="1:14" ht="12.75" customHeight="1" x14ac:dyDescent="0.2">
      <c r="A28" s="36" t="s">
        <v>164</v>
      </c>
      <c r="B28" s="200" t="s">
        <v>165</v>
      </c>
      <c r="C28" s="30"/>
      <c r="D28" s="39">
        <v>0</v>
      </c>
      <c r="E28" s="40">
        <v>0</v>
      </c>
      <c r="F28" s="41"/>
      <c r="G28" s="39">
        <v>0</v>
      </c>
      <c r="H28" s="39">
        <v>-1064</v>
      </c>
      <c r="I28" s="42"/>
      <c r="J28" s="39">
        <v>0</v>
      </c>
      <c r="K28" s="40">
        <v>0</v>
      </c>
      <c r="L28" s="42"/>
      <c r="M28" s="39">
        <f t="shared" si="0"/>
        <v>0</v>
      </c>
      <c r="N28" s="39">
        <f t="shared" si="1"/>
        <v>-1064</v>
      </c>
    </row>
    <row r="29" spans="1:14" ht="21.75" customHeight="1" x14ac:dyDescent="0.2">
      <c r="A29" s="36" t="s">
        <v>166</v>
      </c>
      <c r="B29" s="200" t="s">
        <v>167</v>
      </c>
      <c r="C29" s="30"/>
      <c r="D29" s="39">
        <v>0</v>
      </c>
      <c r="E29" s="40">
        <v>512</v>
      </c>
      <c r="F29" s="41"/>
      <c r="G29" s="39">
        <v>0</v>
      </c>
      <c r="H29" s="39">
        <v>0</v>
      </c>
      <c r="I29" s="42"/>
      <c r="J29" s="39">
        <v>0</v>
      </c>
      <c r="K29" s="40">
        <v>206</v>
      </c>
      <c r="L29" s="42"/>
      <c r="M29" s="39">
        <f t="shared" si="0"/>
        <v>0</v>
      </c>
      <c r="N29" s="39">
        <f t="shared" si="1"/>
        <v>718</v>
      </c>
    </row>
    <row r="30" spans="1:14" ht="12.75" customHeight="1" x14ac:dyDescent="0.2">
      <c r="A30" s="36" t="s">
        <v>168</v>
      </c>
      <c r="B30" s="200" t="s">
        <v>169</v>
      </c>
      <c r="C30" s="30"/>
      <c r="D30" s="39">
        <v>0</v>
      </c>
      <c r="E30" s="40">
        <v>0</v>
      </c>
      <c r="F30" s="41"/>
      <c r="G30" s="39">
        <v>1763</v>
      </c>
      <c r="H30" s="39">
        <v>1253</v>
      </c>
      <c r="I30" s="42"/>
      <c r="J30" s="39">
        <v>0</v>
      </c>
      <c r="K30" s="40">
        <v>0</v>
      </c>
      <c r="L30" s="42"/>
      <c r="M30" s="39">
        <f t="shared" si="0"/>
        <v>1763</v>
      </c>
      <c r="N30" s="39">
        <f t="shared" si="1"/>
        <v>1253</v>
      </c>
    </row>
    <row r="31" spans="1:14" ht="21.75" customHeight="1" x14ac:dyDescent="0.2">
      <c r="A31" s="37" t="s">
        <v>170</v>
      </c>
      <c r="B31" s="202" t="s">
        <v>124</v>
      </c>
      <c r="C31" s="31"/>
      <c r="D31" s="43">
        <v>0</v>
      </c>
      <c r="E31" s="44">
        <v>512</v>
      </c>
      <c r="F31" s="45"/>
      <c r="G31" s="43">
        <v>1763</v>
      </c>
      <c r="H31" s="43">
        <v>189</v>
      </c>
      <c r="I31" s="46"/>
      <c r="J31" s="43">
        <v>0</v>
      </c>
      <c r="K31" s="44">
        <v>206</v>
      </c>
      <c r="L31" s="46"/>
      <c r="M31" s="44">
        <f t="shared" si="0"/>
        <v>1763</v>
      </c>
      <c r="N31" s="44">
        <f t="shared" si="1"/>
        <v>907</v>
      </c>
    </row>
    <row r="32" spans="1:14" ht="12.75" customHeight="1" x14ac:dyDescent="0.2">
      <c r="A32" s="37" t="s">
        <v>171</v>
      </c>
      <c r="B32" s="202" t="s">
        <v>125</v>
      </c>
      <c r="C32" s="31"/>
      <c r="D32" s="43">
        <v>0</v>
      </c>
      <c r="E32" s="44">
        <v>0</v>
      </c>
      <c r="F32" s="45"/>
      <c r="G32" s="43">
        <v>0</v>
      </c>
      <c r="H32" s="43">
        <v>0</v>
      </c>
      <c r="I32" s="46"/>
      <c r="J32" s="43">
        <v>0</v>
      </c>
      <c r="K32" s="44">
        <v>0</v>
      </c>
      <c r="L32" s="46"/>
      <c r="M32" s="39">
        <f t="shared" si="0"/>
        <v>0</v>
      </c>
      <c r="N32" s="39">
        <f t="shared" si="1"/>
        <v>0</v>
      </c>
    </row>
    <row r="33" spans="1:14" s="53" customFormat="1" ht="12.75" customHeight="1" x14ac:dyDescent="0.2">
      <c r="A33" s="47" t="s">
        <v>172</v>
      </c>
      <c r="B33" s="201" t="s">
        <v>126</v>
      </c>
      <c r="C33" s="48"/>
      <c r="D33" s="49">
        <v>1213</v>
      </c>
      <c r="E33" s="50">
        <v>2446</v>
      </c>
      <c r="F33" s="51"/>
      <c r="G33" s="49">
        <v>30035</v>
      </c>
      <c r="H33" s="49">
        <v>34186</v>
      </c>
      <c r="I33" s="52"/>
      <c r="J33" s="49">
        <v>545</v>
      </c>
      <c r="K33" s="50">
        <v>911</v>
      </c>
      <c r="L33" s="52"/>
      <c r="M33" s="50">
        <f t="shared" si="0"/>
        <v>31793</v>
      </c>
      <c r="N33" s="50">
        <f t="shared" si="1"/>
        <v>37543</v>
      </c>
    </row>
    <row r="34" spans="1:14" ht="21.75" customHeight="1" x14ac:dyDescent="0.2">
      <c r="A34" s="36" t="s">
        <v>173</v>
      </c>
      <c r="B34" s="200" t="s">
        <v>127</v>
      </c>
      <c r="C34" s="30"/>
      <c r="D34" s="39">
        <v>0</v>
      </c>
      <c r="E34" s="40">
        <v>0</v>
      </c>
      <c r="F34" s="41"/>
      <c r="G34" s="39">
        <v>0</v>
      </c>
      <c r="H34" s="39">
        <v>0</v>
      </c>
      <c r="I34" s="42"/>
      <c r="J34" s="39">
        <v>0</v>
      </c>
      <c r="K34" s="40">
        <v>0</v>
      </c>
      <c r="L34" s="42"/>
      <c r="M34" s="39">
        <f t="shared" si="0"/>
        <v>0</v>
      </c>
      <c r="N34" s="39">
        <f t="shared" si="1"/>
        <v>0</v>
      </c>
    </row>
    <row r="35" spans="1:14" ht="21.75" customHeight="1" x14ac:dyDescent="0.2">
      <c r="A35" s="36" t="s">
        <v>174</v>
      </c>
      <c r="B35" s="200" t="s">
        <v>128</v>
      </c>
      <c r="C35" s="30"/>
      <c r="D35" s="39">
        <v>0</v>
      </c>
      <c r="E35" s="40">
        <v>0</v>
      </c>
      <c r="F35" s="41"/>
      <c r="G35" s="39">
        <v>0</v>
      </c>
      <c r="H35" s="39">
        <v>0</v>
      </c>
      <c r="I35" s="42"/>
      <c r="J35" s="39">
        <v>0</v>
      </c>
      <c r="K35" s="40">
        <v>0</v>
      </c>
      <c r="L35" s="42"/>
      <c r="M35" s="39">
        <f t="shared" si="0"/>
        <v>0</v>
      </c>
      <c r="N35" s="39">
        <f t="shared" si="1"/>
        <v>0</v>
      </c>
    </row>
    <row r="36" spans="1:14" s="53" customFormat="1" ht="12.75" customHeight="1" x14ac:dyDescent="0.2">
      <c r="A36" s="47" t="s">
        <v>175</v>
      </c>
      <c r="B36" s="201" t="s">
        <v>129</v>
      </c>
      <c r="C36" s="48"/>
      <c r="D36" s="49">
        <v>1213</v>
      </c>
      <c r="E36" s="50">
        <v>2446</v>
      </c>
      <c r="F36" s="51"/>
      <c r="G36" s="49">
        <v>30035</v>
      </c>
      <c r="H36" s="49">
        <v>34186</v>
      </c>
      <c r="I36" s="52"/>
      <c r="J36" s="49">
        <v>545</v>
      </c>
      <c r="K36" s="50">
        <v>911</v>
      </c>
      <c r="L36" s="52"/>
      <c r="M36" s="50">
        <f t="shared" si="0"/>
        <v>31793</v>
      </c>
      <c r="N36" s="50">
        <f t="shared" si="1"/>
        <v>37543</v>
      </c>
    </row>
    <row r="37" spans="1:14" ht="12.75" customHeight="1" x14ac:dyDescent="0.25">
      <c r="A37" s="36" t="s">
        <v>176</v>
      </c>
      <c r="B37" s="200" t="s">
        <v>130</v>
      </c>
      <c r="C37" s="30"/>
      <c r="D37" s="38"/>
      <c r="E37" s="38"/>
      <c r="F37" s="21"/>
      <c r="G37" s="38"/>
      <c r="H37" s="38"/>
      <c r="I37" s="21"/>
      <c r="J37" s="38"/>
      <c r="K37" s="38"/>
      <c r="L37" s="21"/>
      <c r="M37" s="39">
        <f t="shared" si="0"/>
        <v>0</v>
      </c>
      <c r="N37" s="39">
        <f t="shared" si="1"/>
        <v>0</v>
      </c>
    </row>
    <row r="38" spans="1:14" ht="21.75" customHeight="1" x14ac:dyDescent="0.2">
      <c r="A38" s="36" t="s">
        <v>177</v>
      </c>
      <c r="B38" s="200" t="s">
        <v>131</v>
      </c>
      <c r="C38" s="30"/>
      <c r="D38" s="39">
        <v>0</v>
      </c>
      <c r="E38" s="40">
        <v>0</v>
      </c>
      <c r="F38" s="41"/>
      <c r="G38" s="39">
        <v>0</v>
      </c>
      <c r="H38" s="39">
        <v>0</v>
      </c>
      <c r="I38" s="42"/>
      <c r="J38" s="39">
        <v>0</v>
      </c>
      <c r="K38" s="40">
        <v>0</v>
      </c>
      <c r="L38" s="42"/>
      <c r="M38" s="39">
        <f t="shared" si="0"/>
        <v>0</v>
      </c>
      <c r="N38" s="39">
        <f t="shared" si="1"/>
        <v>0</v>
      </c>
    </row>
    <row r="39" spans="1:14" ht="12.75" customHeight="1" x14ac:dyDescent="0.2">
      <c r="A39" s="36" t="s">
        <v>178</v>
      </c>
      <c r="B39" s="200" t="s">
        <v>132</v>
      </c>
      <c r="C39" s="30"/>
      <c r="D39" s="39">
        <v>1213</v>
      </c>
      <c r="E39" s="40">
        <v>2446</v>
      </c>
      <c r="F39" s="41"/>
      <c r="G39" s="39">
        <v>30035</v>
      </c>
      <c r="H39" s="39">
        <f>SUM(H40:H41)</f>
        <v>34186</v>
      </c>
      <c r="I39" s="42"/>
      <c r="J39" s="39">
        <v>545</v>
      </c>
      <c r="K39" s="40">
        <v>911</v>
      </c>
      <c r="L39" s="42"/>
      <c r="M39" s="39">
        <f t="shared" si="0"/>
        <v>31793</v>
      </c>
      <c r="N39" s="39">
        <f t="shared" si="1"/>
        <v>37543</v>
      </c>
    </row>
    <row r="40" spans="1:14" ht="21.75" customHeight="1" x14ac:dyDescent="0.2">
      <c r="A40" s="36" t="s">
        <v>179</v>
      </c>
      <c r="B40" s="200" t="s">
        <v>133</v>
      </c>
      <c r="C40" s="30"/>
      <c r="D40" s="39">
        <v>1213</v>
      </c>
      <c r="E40" s="40">
        <v>2446</v>
      </c>
      <c r="F40" s="41"/>
      <c r="G40" s="39">
        <v>20224</v>
      </c>
      <c r="H40" s="39">
        <v>10167</v>
      </c>
      <c r="I40" s="42"/>
      <c r="J40" s="39">
        <v>545</v>
      </c>
      <c r="K40" s="40">
        <v>911</v>
      </c>
      <c r="L40" s="42"/>
      <c r="M40" s="39">
        <f t="shared" si="0"/>
        <v>21982</v>
      </c>
      <c r="N40" s="39">
        <f t="shared" si="1"/>
        <v>13524</v>
      </c>
    </row>
    <row r="41" spans="1:14" ht="21.75" customHeight="1" x14ac:dyDescent="0.2">
      <c r="A41" s="36" t="s">
        <v>180</v>
      </c>
      <c r="B41" s="200" t="s">
        <v>181</v>
      </c>
      <c r="C41" s="30"/>
      <c r="D41" s="39">
        <v>0</v>
      </c>
      <c r="E41" s="40">
        <v>0</v>
      </c>
      <c r="F41" s="41"/>
      <c r="G41" s="39">
        <v>9811</v>
      </c>
      <c r="H41" s="39">
        <v>24019</v>
      </c>
      <c r="I41" s="42"/>
      <c r="J41" s="39">
        <v>0</v>
      </c>
      <c r="K41" s="40">
        <v>0</v>
      </c>
      <c r="L41" s="42"/>
      <c r="M41" s="39">
        <f t="shared" si="0"/>
        <v>9811</v>
      </c>
      <c r="N41" s="39">
        <f t="shared" si="1"/>
        <v>24019</v>
      </c>
    </row>
    <row r="42" spans="1:14" ht="12.75" customHeight="1" x14ac:dyDescent="0.2">
      <c r="A42" s="36" t="s">
        <v>182</v>
      </c>
      <c r="B42" s="200" t="s">
        <v>134</v>
      </c>
      <c r="C42" s="30"/>
      <c r="D42" s="39">
        <v>0</v>
      </c>
      <c r="E42" s="40">
        <v>0</v>
      </c>
      <c r="F42" s="41"/>
      <c r="G42" s="39">
        <v>0</v>
      </c>
      <c r="H42" s="39">
        <v>0</v>
      </c>
      <c r="I42" s="42"/>
      <c r="J42" s="39">
        <v>0</v>
      </c>
      <c r="K42" s="40">
        <v>0</v>
      </c>
      <c r="L42" s="42"/>
      <c r="M42" s="39">
        <f t="shared" si="0"/>
        <v>0</v>
      </c>
      <c r="N42" s="39">
        <f t="shared" si="1"/>
        <v>0</v>
      </c>
    </row>
    <row r="43" spans="1:14" ht="12.75" customHeight="1" x14ac:dyDescent="0.2">
      <c r="A43" s="36" t="s">
        <v>183</v>
      </c>
      <c r="B43" s="200" t="s">
        <v>135</v>
      </c>
      <c r="C43" s="30"/>
      <c r="D43" s="39">
        <v>0</v>
      </c>
      <c r="E43" s="40">
        <v>0</v>
      </c>
      <c r="F43" s="41"/>
      <c r="G43" s="39">
        <v>0</v>
      </c>
      <c r="H43" s="39">
        <v>0</v>
      </c>
      <c r="I43" s="42"/>
      <c r="J43" s="39">
        <v>0</v>
      </c>
      <c r="K43" s="40">
        <v>0</v>
      </c>
      <c r="L43" s="42"/>
      <c r="M43" s="39">
        <f t="shared" si="0"/>
        <v>0</v>
      </c>
      <c r="N43" s="39">
        <f t="shared" si="1"/>
        <v>0</v>
      </c>
    </row>
    <row r="44" spans="1:14" ht="12.75" customHeight="1" x14ac:dyDescent="0.2">
      <c r="A44" s="36" t="s">
        <v>184</v>
      </c>
      <c r="B44" s="200" t="s">
        <v>185</v>
      </c>
      <c r="C44" s="30"/>
      <c r="D44" s="39">
        <v>0</v>
      </c>
      <c r="E44" s="40">
        <v>0</v>
      </c>
      <c r="F44" s="41"/>
      <c r="G44" s="39">
        <v>0</v>
      </c>
      <c r="H44" s="39">
        <v>0</v>
      </c>
      <c r="I44" s="42"/>
      <c r="J44" s="39">
        <v>0</v>
      </c>
      <c r="K44" s="40">
        <v>0</v>
      </c>
      <c r="L44" s="42"/>
      <c r="M44" s="39">
        <f t="shared" si="0"/>
        <v>0</v>
      </c>
      <c r="N44" s="39">
        <f t="shared" si="1"/>
        <v>0</v>
      </c>
    </row>
  </sheetData>
  <mergeCells count="7">
    <mergeCell ref="M4:N4"/>
    <mergeCell ref="B2:M2"/>
    <mergeCell ref="A4:A5"/>
    <mergeCell ref="B4:B5"/>
    <mergeCell ref="D4:E4"/>
    <mergeCell ref="G4:H4"/>
    <mergeCell ref="J4:K4"/>
  </mergeCells>
  <pageMargins left="0.31496062992125984" right="0.35433070866141736" top="0.41" bottom="0.25" header="0.2" footer="0.18"/>
  <pageSetup paperSize="9" orientation="landscape" horizontalDpi="240" verticalDpi="144" r:id="rId1"/>
  <headerFooter>
    <oddHeader xml:space="preserve">&amp;R4.számú melléklet &amp;N/&amp;P
</oddHeader>
  </headerFooter>
  <colBreaks count="1" manualBreakCount="1">
    <brk id="14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60" zoomScaleNormal="100" workbookViewId="0">
      <selection activeCell="I5" sqref="I5"/>
    </sheetView>
  </sheetViews>
  <sheetFormatPr defaultRowHeight="15" x14ac:dyDescent="0.25"/>
  <cols>
    <col min="1" max="1" width="5" customWidth="1"/>
    <col min="2" max="2" width="39.5703125" customWidth="1"/>
    <col min="3" max="4" width="12.42578125" customWidth="1"/>
    <col min="5" max="5" width="2.5703125" customWidth="1"/>
    <col min="6" max="6" width="4.85546875" customWidth="1"/>
    <col min="7" max="7" width="38.28515625" customWidth="1"/>
    <col min="8" max="9" width="12.42578125" customWidth="1"/>
  </cols>
  <sheetData>
    <row r="1" spans="1:12" s="20" customFormat="1" ht="39" customHeight="1" x14ac:dyDescent="0.25">
      <c r="A1" s="160" t="s">
        <v>312</v>
      </c>
      <c r="D1" s="236" t="s">
        <v>221</v>
      </c>
      <c r="E1" s="236"/>
      <c r="F1" s="236"/>
      <c r="I1" s="161" t="s">
        <v>11</v>
      </c>
    </row>
    <row r="2" spans="1:12" s="162" customFormat="1" x14ac:dyDescent="0.25">
      <c r="C2" s="162">
        <v>2012</v>
      </c>
      <c r="D2" s="162">
        <v>2013</v>
      </c>
      <c r="H2" s="162">
        <v>2012</v>
      </c>
      <c r="I2" s="162">
        <v>2013</v>
      </c>
      <c r="J2" s="237"/>
      <c r="K2" s="237"/>
      <c r="L2" s="237"/>
    </row>
    <row r="3" spans="1:12" s="1" customFormat="1" ht="18.75" x14ac:dyDescent="0.3">
      <c r="A3" s="163" t="s">
        <v>222</v>
      </c>
      <c r="B3" s="163" t="s">
        <v>223</v>
      </c>
      <c r="C3" s="164">
        <f>o_m!C3+p_m!C3+n_m!C3</f>
        <v>0</v>
      </c>
      <c r="D3" s="164">
        <f>o_m!D3+p_m!D3+n_m!D3</f>
        <v>0</v>
      </c>
      <c r="F3" s="27" t="s">
        <v>224</v>
      </c>
      <c r="G3" s="27" t="s">
        <v>225</v>
      </c>
      <c r="H3" s="164">
        <f>o_m!H3+p_m!H3+n_m!H3</f>
        <v>547773</v>
      </c>
      <c r="I3" s="164">
        <f>o_m!I3+p_m!I3+n_m!I3</f>
        <v>551020</v>
      </c>
      <c r="K3" s="54"/>
    </row>
    <row r="4" spans="1:12" s="1" customFormat="1" x14ac:dyDescent="0.25">
      <c r="A4" s="163" t="s">
        <v>227</v>
      </c>
      <c r="B4" s="163" t="s">
        <v>228</v>
      </c>
      <c r="C4" s="164">
        <f>o_m!C4+p_m!C4+n_m!C4</f>
        <v>511988</v>
      </c>
      <c r="D4" s="164">
        <f>o_m!D4+p_m!D4+n_m!D4</f>
        <v>423930</v>
      </c>
      <c r="F4" s="163"/>
      <c r="G4" s="163"/>
      <c r="H4" s="164">
        <f>o_m!H4+p_m!H4+n_m!H4</f>
        <v>0</v>
      </c>
      <c r="I4" s="164">
        <f>o_m!I4+p_m!I4+n_m!I4</f>
        <v>0</v>
      </c>
      <c r="K4" s="54"/>
    </row>
    <row r="5" spans="1:12" ht="18.75" x14ac:dyDescent="0.3">
      <c r="A5" s="22" t="s">
        <v>230</v>
      </c>
      <c r="B5" s="22" t="s">
        <v>231</v>
      </c>
      <c r="C5" s="164">
        <f>o_m!C5+p_m!C5+n_m!C5</f>
        <v>5395</v>
      </c>
      <c r="D5" s="164">
        <f>o_m!D5+p_m!D5+n_m!D5</f>
        <v>6080</v>
      </c>
      <c r="F5" s="27" t="s">
        <v>232</v>
      </c>
      <c r="G5" s="27" t="s">
        <v>233</v>
      </c>
      <c r="H5" s="164">
        <f>o_m!H5+p_m!H5+n_m!H5</f>
        <v>30071</v>
      </c>
      <c r="I5" s="164">
        <f>o_m!I5+p_m!I5+n_m!I5</f>
        <v>38440</v>
      </c>
      <c r="K5" s="2"/>
    </row>
    <row r="6" spans="1:12" x14ac:dyDescent="0.25">
      <c r="A6" s="22" t="s">
        <v>235</v>
      </c>
      <c r="B6" s="22" t="s">
        <v>236</v>
      </c>
      <c r="C6" s="164">
        <f>o_m!C6+p_m!C6+n_m!C6</f>
        <v>168</v>
      </c>
      <c r="D6" s="164">
        <f>o_m!D6+p_m!D6+n_m!D6</f>
        <v>168</v>
      </c>
      <c r="F6" s="22"/>
      <c r="G6" s="22"/>
      <c r="H6" s="164">
        <f>o_m!H6+p_m!H6+n_m!H6</f>
        <v>0</v>
      </c>
      <c r="I6" s="164">
        <f>o_m!I6+p_m!I6+n_m!I6</f>
        <v>0</v>
      </c>
      <c r="K6" s="141"/>
    </row>
    <row r="7" spans="1:12" x14ac:dyDescent="0.25">
      <c r="A7" s="22" t="s">
        <v>237</v>
      </c>
      <c r="B7" s="22" t="s">
        <v>238</v>
      </c>
      <c r="C7" s="164">
        <f>o_m!C7+p_m!C7+n_m!C7</f>
        <v>0</v>
      </c>
      <c r="D7" s="164">
        <f>o_m!D7+p_m!D7+n_m!D7</f>
        <v>0</v>
      </c>
      <c r="F7" s="22" t="s">
        <v>239</v>
      </c>
      <c r="G7" s="22" t="s">
        <v>240</v>
      </c>
      <c r="H7" s="164">
        <f>o_m!H7+p_m!H7+n_m!H7</f>
        <v>0</v>
      </c>
      <c r="I7" s="164">
        <f>o_m!I7+p_m!I7+n_m!I7</f>
        <v>0</v>
      </c>
      <c r="K7" s="2"/>
    </row>
    <row r="8" spans="1:12" x14ac:dyDescent="0.25">
      <c r="A8" s="22" t="s">
        <v>241</v>
      </c>
      <c r="B8" s="22" t="s">
        <v>242</v>
      </c>
      <c r="C8" s="164">
        <f>o_m!C8+p_m!C8+n_m!C8</f>
        <v>0</v>
      </c>
      <c r="D8" s="164">
        <f>o_m!D8+p_m!D8+n_m!D8</f>
        <v>0</v>
      </c>
      <c r="F8" s="22" t="s">
        <v>243</v>
      </c>
      <c r="G8" s="22" t="s">
        <v>244</v>
      </c>
      <c r="H8" s="164">
        <f>o_m!H8+p_m!H8+n_m!H8</f>
        <v>0</v>
      </c>
      <c r="I8" s="164">
        <f>o_m!I8+p_m!I8+n_m!I8</f>
        <v>0</v>
      </c>
    </row>
    <row r="9" spans="1:12" x14ac:dyDescent="0.25">
      <c r="A9" s="22" t="s">
        <v>245</v>
      </c>
      <c r="B9" s="22" t="s">
        <v>246</v>
      </c>
      <c r="C9" s="164">
        <f>o_m!C9+p_m!C9+n_m!C9</f>
        <v>0</v>
      </c>
      <c r="D9" s="164">
        <f>o_m!D9+p_m!D9+n_m!D9</f>
        <v>0</v>
      </c>
      <c r="F9" s="22" t="s">
        <v>247</v>
      </c>
      <c r="G9" s="22" t="s">
        <v>248</v>
      </c>
      <c r="H9" s="164">
        <f>o_m!H9+p_m!H9+n_m!H9</f>
        <v>0</v>
      </c>
      <c r="I9" s="164">
        <f>o_m!I9+p_m!I9+n_m!I9</f>
        <v>0</v>
      </c>
    </row>
    <row r="10" spans="1:12" s="1" customFormat="1" ht="18.75" x14ac:dyDescent="0.3">
      <c r="A10" s="163" t="s">
        <v>249</v>
      </c>
      <c r="B10" s="163" t="s">
        <v>250</v>
      </c>
      <c r="C10" s="164">
        <f>o_m!C10+p_m!C10+n_m!C10</f>
        <v>5563</v>
      </c>
      <c r="D10" s="164">
        <f>o_m!D10+p_m!D10+n_m!D10</f>
        <v>6248</v>
      </c>
      <c r="F10" s="168" t="s">
        <v>251</v>
      </c>
      <c r="G10" s="168" t="s">
        <v>252</v>
      </c>
      <c r="H10" s="164">
        <f>o_m!H10+p_m!H10+n_m!H10</f>
        <v>0</v>
      </c>
      <c r="I10" s="164">
        <f>o_m!I10+p_m!I10+n_m!I10</f>
        <v>0</v>
      </c>
      <c r="J10" s="26"/>
      <c r="K10" s="2"/>
    </row>
    <row r="11" spans="1:12" s="1" customFormat="1" x14ac:dyDescent="0.25">
      <c r="A11" s="163" t="s">
        <v>253</v>
      </c>
      <c r="B11" s="163" t="s">
        <v>254</v>
      </c>
      <c r="C11" s="164">
        <f>o_m!C11+p_m!C11+n_m!C11</f>
        <v>18324</v>
      </c>
      <c r="D11" s="164">
        <f>o_m!D11+p_m!D11+n_m!D11</f>
        <v>99348</v>
      </c>
      <c r="F11" s="168" t="s">
        <v>255</v>
      </c>
      <c r="G11" s="168" t="s">
        <v>256</v>
      </c>
      <c r="H11" s="164">
        <f>o_m!H11+p_m!H11+n_m!H11</f>
        <v>0</v>
      </c>
      <c r="I11" s="164">
        <f>o_m!I11+p_m!I11+n_m!I11</f>
        <v>0</v>
      </c>
    </row>
    <row r="12" spans="1:12" s="26" customFormat="1" ht="18.75" x14ac:dyDescent="0.3">
      <c r="A12" s="27" t="s">
        <v>226</v>
      </c>
      <c r="B12" s="27" t="s">
        <v>257</v>
      </c>
      <c r="C12" s="164">
        <f>o_m!C12+p_m!C12+n_m!C12</f>
        <v>535875</v>
      </c>
      <c r="D12" s="164">
        <f>o_m!D12+p_m!D12+n_m!D12</f>
        <v>529526</v>
      </c>
      <c r="F12" s="168" t="s">
        <v>258</v>
      </c>
      <c r="G12" s="168" t="s">
        <v>259</v>
      </c>
      <c r="H12" s="164">
        <f>o_m!H12+p_m!H12+n_m!H12</f>
        <v>0</v>
      </c>
      <c r="I12" s="164">
        <f>o_m!I12+p_m!I12+n_m!I12</f>
        <v>0</v>
      </c>
    </row>
    <row r="13" spans="1:12" s="1" customFormat="1" x14ac:dyDescent="0.25">
      <c r="A13" s="163" t="s">
        <v>222</v>
      </c>
      <c r="B13" s="163" t="s">
        <v>260</v>
      </c>
      <c r="C13" s="164">
        <f>o_m!C13+p_m!C13+n_m!C13</f>
        <v>148</v>
      </c>
      <c r="D13" s="164">
        <f>o_m!D13+p_m!D13+n_m!D13</f>
        <v>136</v>
      </c>
      <c r="F13" s="168" t="s">
        <v>261</v>
      </c>
      <c r="G13" s="168" t="s">
        <v>262</v>
      </c>
      <c r="H13" s="164">
        <f>o_m!H13+p_m!H13+n_m!H13</f>
        <v>0</v>
      </c>
      <c r="I13" s="164">
        <f>o_m!I13+p_m!I13+n_m!I13</f>
        <v>0</v>
      </c>
    </row>
    <row r="14" spans="1:12" x14ac:dyDescent="0.25">
      <c r="A14" s="22" t="s">
        <v>263</v>
      </c>
      <c r="B14" s="22" t="s">
        <v>264</v>
      </c>
      <c r="C14" s="164">
        <f>o_m!C14+p_m!C14+n_m!C14</f>
        <v>11403</v>
      </c>
      <c r="D14" s="164">
        <f>o_m!D14+p_m!D14+n_m!D14</f>
        <v>2827</v>
      </c>
      <c r="F14" s="163" t="s">
        <v>222</v>
      </c>
      <c r="G14" s="163" t="s">
        <v>265</v>
      </c>
      <c r="H14" s="164">
        <f>o_m!H14+p_m!H14+n_m!H14</f>
        <v>0</v>
      </c>
      <c r="I14" s="164">
        <f>o_m!I14+p_m!I14+n_m!I14</f>
        <v>0</v>
      </c>
    </row>
    <row r="15" spans="1:12" x14ac:dyDescent="0.25">
      <c r="A15" s="22" t="s">
        <v>266</v>
      </c>
      <c r="B15" s="22" t="s">
        <v>267</v>
      </c>
      <c r="C15" s="164">
        <f>o_m!C15+p_m!C15+n_m!C15</f>
        <v>5891</v>
      </c>
      <c r="D15" s="164">
        <f>o_m!D15+p_m!D15+n_m!D15</f>
        <v>17781</v>
      </c>
      <c r="F15" s="22"/>
      <c r="G15" s="22"/>
      <c r="H15" s="164">
        <f>o_m!H15+p_m!H15+n_m!H15</f>
        <v>0</v>
      </c>
      <c r="I15" s="164">
        <f>o_m!I15+p_m!I15+n_m!I15</f>
        <v>0</v>
      </c>
    </row>
    <row r="16" spans="1:12" x14ac:dyDescent="0.25">
      <c r="A16" s="22" t="s">
        <v>268</v>
      </c>
      <c r="B16" s="22" t="s">
        <v>269</v>
      </c>
      <c r="C16" s="164">
        <f>o_m!C16+p_m!C16+n_m!C16</f>
        <v>0</v>
      </c>
      <c r="D16" s="164">
        <f>o_m!D16+p_m!D16+n_m!D16</f>
        <v>0</v>
      </c>
      <c r="F16" s="22" t="s">
        <v>263</v>
      </c>
      <c r="G16" s="22" t="s">
        <v>270</v>
      </c>
      <c r="H16" s="164">
        <f>o_m!H16+p_m!H16+n_m!H16</f>
        <v>0</v>
      </c>
      <c r="I16" s="164">
        <f>o_m!I16+p_m!I16+n_m!I16</f>
        <v>0</v>
      </c>
    </row>
    <row r="17" spans="1:9" x14ac:dyDescent="0.25">
      <c r="A17" s="22" t="s">
        <v>271</v>
      </c>
      <c r="B17" s="22" t="s">
        <v>272</v>
      </c>
      <c r="C17" s="164">
        <f>o_m!C17+p_m!C17+n_m!C17</f>
        <v>0</v>
      </c>
      <c r="D17" s="164">
        <f>o_m!D17+p_m!D17+n_m!D17</f>
        <v>2782</v>
      </c>
      <c r="F17" s="22" t="s">
        <v>266</v>
      </c>
      <c r="G17" s="168" t="s">
        <v>273</v>
      </c>
      <c r="H17" s="164">
        <f>o_m!H17+p_m!H17+n_m!H17</f>
        <v>0</v>
      </c>
      <c r="I17" s="164">
        <f>o_m!I17+p_m!I17+n_m!I17</f>
        <v>0</v>
      </c>
    </row>
    <row r="18" spans="1:9" s="1" customFormat="1" x14ac:dyDescent="0.25">
      <c r="A18" s="163" t="s">
        <v>274</v>
      </c>
      <c r="B18" s="163" t="s">
        <v>275</v>
      </c>
      <c r="C18" s="164">
        <f>o_m!C18+p_m!C18+n_m!C18</f>
        <v>17294</v>
      </c>
      <c r="D18" s="164">
        <f>o_m!D18+p_m!D18+n_m!D18</f>
        <v>23390</v>
      </c>
      <c r="F18" s="168" t="s">
        <v>268</v>
      </c>
      <c r="G18" s="168" t="s">
        <v>276</v>
      </c>
      <c r="H18" s="164">
        <f>o_m!H18+p_m!H18+n_m!H18</f>
        <v>0</v>
      </c>
      <c r="I18" s="164">
        <f>o_m!I18+p_m!I18+n_m!I18</f>
        <v>0</v>
      </c>
    </row>
    <row r="19" spans="1:9" s="1" customFormat="1" x14ac:dyDescent="0.25">
      <c r="A19" s="163" t="s">
        <v>249</v>
      </c>
      <c r="B19" s="163" t="s">
        <v>277</v>
      </c>
      <c r="C19" s="164">
        <f>o_m!C19+p_m!C19+n_m!C19</f>
        <v>0</v>
      </c>
      <c r="D19" s="164">
        <f>o_m!D19+p_m!D19+n_m!D19</f>
        <v>0</v>
      </c>
      <c r="F19" s="168" t="s">
        <v>271</v>
      </c>
      <c r="G19" s="168" t="s">
        <v>278</v>
      </c>
      <c r="H19" s="164">
        <f>o_m!H19+p_m!H19+n_m!H19</f>
        <v>891</v>
      </c>
      <c r="I19" s="164">
        <f>o_m!I19+p_m!I19+n_m!I19</f>
        <v>2031</v>
      </c>
    </row>
    <row r="20" spans="1:9" x14ac:dyDescent="0.25">
      <c r="A20" s="22" t="s">
        <v>279</v>
      </c>
      <c r="B20" s="22" t="s">
        <v>280</v>
      </c>
      <c r="C20" s="164">
        <f>o_m!C20+p_m!C20+n_m!C20</f>
        <v>305</v>
      </c>
      <c r="D20" s="164">
        <f>o_m!D20+p_m!D20+n_m!D20</f>
        <v>1055</v>
      </c>
      <c r="F20" s="168" t="s">
        <v>281</v>
      </c>
      <c r="G20" s="168" t="s">
        <v>282</v>
      </c>
      <c r="H20" s="164">
        <f>o_m!H20+p_m!H20+n_m!H20</f>
        <v>4653</v>
      </c>
      <c r="I20" s="164">
        <f>o_m!I20+p_m!I20+n_m!I20</f>
        <v>0</v>
      </c>
    </row>
    <row r="21" spans="1:9" x14ac:dyDescent="0.25">
      <c r="A21" s="22" t="s">
        <v>283</v>
      </c>
      <c r="B21" s="22" t="s">
        <v>284</v>
      </c>
      <c r="C21" s="164">
        <f>o_m!C21+p_m!C21+n_m!C21</f>
        <v>25410</v>
      </c>
      <c r="D21" s="164">
        <f>o_m!D21+p_m!D21+n_m!D21</f>
        <v>12291</v>
      </c>
      <c r="F21" s="163" t="s">
        <v>227</v>
      </c>
      <c r="G21" s="163" t="s">
        <v>285</v>
      </c>
      <c r="H21" s="164">
        <f>o_m!H21+p_m!H21+n_m!H21</f>
        <v>5544</v>
      </c>
      <c r="I21" s="164">
        <f>o_m!I21+p_m!I21+n_m!I21</f>
        <v>2031</v>
      </c>
    </row>
    <row r="22" spans="1:9" x14ac:dyDescent="0.25">
      <c r="A22" s="22" t="s">
        <v>286</v>
      </c>
      <c r="B22" s="22" t="s">
        <v>287</v>
      </c>
      <c r="C22" s="164">
        <f>o_m!C22+p_m!C22+n_m!C22</f>
        <v>0</v>
      </c>
      <c r="D22" s="164">
        <f>o_m!D22+p_m!D22+n_m!D22</f>
        <v>0</v>
      </c>
      <c r="F22" s="22"/>
      <c r="G22" s="22"/>
      <c r="H22" s="164">
        <f>o_m!H22+p_m!H22+n_m!H22</f>
        <v>0</v>
      </c>
      <c r="I22" s="164">
        <f>o_m!I22+p_m!I22+n_m!I22</f>
        <v>0</v>
      </c>
    </row>
    <row r="23" spans="1:9" x14ac:dyDescent="0.25">
      <c r="A23" s="22" t="s">
        <v>288</v>
      </c>
      <c r="B23" s="22" t="s">
        <v>289</v>
      </c>
      <c r="C23" s="164">
        <f>o_m!C23+p_m!C23+n_m!C23</f>
        <v>3</v>
      </c>
      <c r="D23" s="164">
        <f>o_m!D23+p_m!D23+n_m!D23</f>
        <v>3</v>
      </c>
      <c r="F23" s="22" t="s">
        <v>230</v>
      </c>
      <c r="G23" s="22" t="s">
        <v>290</v>
      </c>
      <c r="H23" s="164">
        <f>o_m!H23+p_m!H23+n_m!H23</f>
        <v>1234</v>
      </c>
      <c r="I23" s="164">
        <f>o_m!I23+p_m!I23+n_m!I23</f>
        <v>1370</v>
      </c>
    </row>
    <row r="24" spans="1:9" s="1" customFormat="1" x14ac:dyDescent="0.25">
      <c r="A24" s="163" t="s">
        <v>253</v>
      </c>
      <c r="B24" s="163" t="s">
        <v>291</v>
      </c>
      <c r="C24" s="164">
        <f>o_m!C24+p_m!C24+n_m!C24</f>
        <v>25718</v>
      </c>
      <c r="D24" s="164">
        <f>o_m!D24+p_m!D24+n_m!D24</f>
        <v>13349</v>
      </c>
      <c r="F24" s="22" t="s">
        <v>235</v>
      </c>
      <c r="G24" s="22" t="s">
        <v>292</v>
      </c>
      <c r="H24" s="164">
        <f>o_m!H24+p_m!H24+n_m!H24</f>
        <v>0</v>
      </c>
      <c r="I24" s="164">
        <f>o_m!I24+p_m!I24+n_m!I24</f>
        <v>115</v>
      </c>
    </row>
    <row r="25" spans="1:9" x14ac:dyDescent="0.25">
      <c r="A25" s="22" t="s">
        <v>293</v>
      </c>
      <c r="B25" s="22" t="s">
        <v>294</v>
      </c>
      <c r="C25" s="164">
        <f>o_m!C25+p_m!C25+n_m!C25</f>
        <v>3849</v>
      </c>
      <c r="D25" s="164">
        <f>o_m!D25+p_m!D25+n_m!D25</f>
        <v>3083</v>
      </c>
      <c r="F25" s="22" t="s">
        <v>237</v>
      </c>
      <c r="G25" s="22" t="s">
        <v>295</v>
      </c>
      <c r="H25" s="164">
        <f>o_m!H25+p_m!H25+n_m!H25</f>
        <v>0</v>
      </c>
      <c r="I25" s="164">
        <f>o_m!I25+p_m!I25+n_m!I25</f>
        <v>350</v>
      </c>
    </row>
    <row r="26" spans="1:9" x14ac:dyDescent="0.25">
      <c r="A26" s="22" t="s">
        <v>296</v>
      </c>
      <c r="B26" s="22" t="s">
        <v>297</v>
      </c>
      <c r="C26" s="164">
        <f>o_m!C26+p_m!C26+n_m!C26</f>
        <v>1741</v>
      </c>
      <c r="D26" s="164">
        <f>o_m!D26+p_m!D26+n_m!D26</f>
        <v>23845</v>
      </c>
      <c r="F26" s="168" t="s">
        <v>241</v>
      </c>
      <c r="G26" s="168" t="s">
        <v>298</v>
      </c>
      <c r="H26" s="164">
        <f>o_m!H26+p_m!H26+n_m!H26</f>
        <v>3</v>
      </c>
      <c r="I26" s="164">
        <f>o_m!I26+p_m!I26+n_m!I26</f>
        <v>3</v>
      </c>
    </row>
    <row r="27" spans="1:9" x14ac:dyDescent="0.25">
      <c r="A27" s="22" t="s">
        <v>299</v>
      </c>
      <c r="B27" s="22" t="s">
        <v>300</v>
      </c>
      <c r="C27" s="164">
        <f>o_m!C27+p_m!C27+n_m!C27</f>
        <v>0</v>
      </c>
      <c r="D27" s="164">
        <f>o_m!D27+p_m!D27+n_m!D27</f>
        <v>0</v>
      </c>
      <c r="F27" s="163" t="s">
        <v>249</v>
      </c>
      <c r="G27" s="163" t="s">
        <v>301</v>
      </c>
      <c r="H27" s="164">
        <f>o_m!H27+p_m!H27+n_m!H27</f>
        <v>1237</v>
      </c>
      <c r="I27" s="164">
        <f>o_m!I27+p_m!I27+n_m!I27</f>
        <v>1838</v>
      </c>
    </row>
    <row r="28" spans="1:9" x14ac:dyDescent="0.25">
      <c r="A28" s="22" t="s">
        <v>302</v>
      </c>
      <c r="B28" s="22" t="s">
        <v>303</v>
      </c>
      <c r="C28" s="164">
        <f>o_m!C28+p_m!C28+n_m!C28</f>
        <v>0</v>
      </c>
      <c r="D28" s="164">
        <f>o_m!D28+p_m!D28+n_m!D28</f>
        <v>0</v>
      </c>
      <c r="F28" s="22"/>
      <c r="G28" s="22"/>
      <c r="H28" s="164">
        <f>o_m!H28+p_m!H28+n_m!H28</f>
        <v>0</v>
      </c>
      <c r="I28" s="164">
        <f>o_m!I28+p_m!I28+n_m!I28</f>
        <v>0</v>
      </c>
    </row>
    <row r="29" spans="1:9" s="1" customFormat="1" ht="18.75" x14ac:dyDescent="0.3">
      <c r="A29" s="163" t="s">
        <v>304</v>
      </c>
      <c r="B29" s="163" t="s">
        <v>305</v>
      </c>
      <c r="C29" s="164">
        <f>o_m!C29+p_m!C29+n_m!C29</f>
        <v>5590</v>
      </c>
      <c r="D29" s="164">
        <f>o_m!D29+p_m!D29+n_m!D29</f>
        <v>26928</v>
      </c>
      <c r="F29" s="27" t="s">
        <v>234</v>
      </c>
      <c r="G29" s="27" t="s">
        <v>306</v>
      </c>
      <c r="H29" s="164">
        <f>o_m!H29+p_m!H29+n_m!H29</f>
        <v>6781</v>
      </c>
      <c r="I29" s="164">
        <f>o_m!I29+p_m!I29+n_m!I29</f>
        <v>3869</v>
      </c>
    </row>
    <row r="30" spans="1:9" s="26" customFormat="1" ht="19.5" thickBot="1" x14ac:dyDescent="0.35">
      <c r="A30" s="170" t="s">
        <v>229</v>
      </c>
      <c r="B30" s="170" t="s">
        <v>307</v>
      </c>
      <c r="C30" s="164">
        <f>o_m!C30+p_m!C30+n_m!C30</f>
        <v>48750</v>
      </c>
      <c r="D30" s="164">
        <f>o_m!D30+p_m!D30+n_m!D30</f>
        <v>63803</v>
      </c>
      <c r="F30" s="170"/>
      <c r="G30" s="170"/>
      <c r="H30" s="164">
        <f>o_m!H30+p_m!H30+n_m!H30</f>
        <v>0</v>
      </c>
      <c r="I30" s="164">
        <f>o_m!I30+p_m!I30+n_m!I30</f>
        <v>0</v>
      </c>
    </row>
    <row r="31" spans="1:9" ht="18.75" x14ac:dyDescent="0.3">
      <c r="A31" s="24"/>
      <c r="B31" s="172" t="s">
        <v>308</v>
      </c>
      <c r="C31" s="164">
        <f>o_m!C31+p_m!C31+n_m!C31</f>
        <v>584625</v>
      </c>
      <c r="D31" s="164">
        <f>o_m!D31+p_m!D31+n_m!D31</f>
        <v>593329</v>
      </c>
      <c r="E31" s="174"/>
      <c r="F31" s="24"/>
      <c r="G31" s="172" t="s">
        <v>309</v>
      </c>
      <c r="H31" s="164">
        <f>o_m!H31+p_m!H31+n_m!H31</f>
        <v>584625</v>
      </c>
      <c r="I31" s="164">
        <f>o_m!I31+p_m!I31+n_m!I31</f>
        <v>593329</v>
      </c>
    </row>
    <row r="33" spans="8:9" x14ac:dyDescent="0.25">
      <c r="H33" s="2"/>
      <c r="I33" s="2"/>
    </row>
  </sheetData>
  <mergeCells count="2">
    <mergeCell ref="D1:F1"/>
    <mergeCell ref="J2:L2"/>
  </mergeCells>
  <pageMargins left="0.43307086614173229" right="0.43307086614173229" top="0.55118110236220474" bottom="0.43307086614173229" header="0.31496062992125984" footer="0.31496062992125984"/>
  <pageSetup paperSize="9" scale="98" orientation="landscape" r:id="rId1"/>
  <headerFooter>
    <oddHeader xml:space="preserve">&amp;R5.  számú  melléklet  &amp;N/&amp;P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0" workbookViewId="0">
      <selection activeCell="J1" sqref="J1:L12"/>
    </sheetView>
  </sheetViews>
  <sheetFormatPr defaultRowHeight="15" x14ac:dyDescent="0.25"/>
  <cols>
    <col min="1" max="1" width="5" customWidth="1"/>
    <col min="2" max="2" width="39.5703125" customWidth="1"/>
    <col min="3" max="4" width="12.42578125" customWidth="1"/>
    <col min="5" max="5" width="2.5703125" customWidth="1"/>
    <col min="6" max="6" width="4.85546875" customWidth="1"/>
    <col min="7" max="7" width="38.28515625" customWidth="1"/>
    <col min="8" max="9" width="12.42578125" customWidth="1"/>
  </cols>
  <sheetData>
    <row r="1" spans="1:12" s="20" customFormat="1" ht="18.75" x14ac:dyDescent="0.25">
      <c r="A1" s="160" t="s">
        <v>193</v>
      </c>
      <c r="D1" s="236" t="s">
        <v>221</v>
      </c>
      <c r="E1" s="236"/>
      <c r="F1" s="236"/>
      <c r="I1" s="161" t="s">
        <v>11</v>
      </c>
    </row>
    <row r="2" spans="1:12" s="162" customFormat="1" x14ac:dyDescent="0.25">
      <c r="C2" s="162">
        <v>2012</v>
      </c>
      <c r="D2" s="162">
        <v>2013</v>
      </c>
      <c r="H2" s="162">
        <v>2012</v>
      </c>
      <c r="I2" s="162">
        <v>2013</v>
      </c>
      <c r="J2" s="237"/>
      <c r="K2" s="237"/>
      <c r="L2" s="237"/>
    </row>
    <row r="3" spans="1:12" s="1" customFormat="1" ht="18.75" x14ac:dyDescent="0.3">
      <c r="A3" s="163" t="s">
        <v>222</v>
      </c>
      <c r="B3" s="163" t="s">
        <v>223</v>
      </c>
      <c r="C3" s="164">
        <v>0</v>
      </c>
      <c r="D3" s="164">
        <v>0</v>
      </c>
      <c r="F3" s="27" t="s">
        <v>224</v>
      </c>
      <c r="G3" s="27" t="s">
        <v>225</v>
      </c>
      <c r="H3" s="165">
        <f>C12-H14-H21+C18+C19+C13</f>
        <v>528345</v>
      </c>
      <c r="I3" s="165">
        <f>D12-I14-I21+D18+D19+D13</f>
        <v>529474</v>
      </c>
      <c r="K3" s="54"/>
    </row>
    <row r="4" spans="1:12" s="1" customFormat="1" x14ac:dyDescent="0.25">
      <c r="A4" s="163" t="s">
        <v>227</v>
      </c>
      <c r="B4" s="163" t="s">
        <v>228</v>
      </c>
      <c r="C4" s="166">
        <v>492032</v>
      </c>
      <c r="D4" s="166">
        <v>402293</v>
      </c>
      <c r="F4" s="163"/>
      <c r="G4" s="163"/>
      <c r="H4" s="164"/>
      <c r="I4" s="164"/>
      <c r="K4" s="54"/>
    </row>
    <row r="5" spans="1:12" ht="18.75" x14ac:dyDescent="0.3">
      <c r="A5" s="22" t="s">
        <v>230</v>
      </c>
      <c r="B5" s="22" t="s">
        <v>231</v>
      </c>
      <c r="C5" s="148">
        <v>5395</v>
      </c>
      <c r="D5" s="148">
        <v>6080</v>
      </c>
      <c r="F5" s="27" t="s">
        <v>232</v>
      </c>
      <c r="G5" s="27" t="s">
        <v>233</v>
      </c>
      <c r="H5" s="165">
        <f>C24+C29-H27</f>
        <v>28313</v>
      </c>
      <c r="I5" s="165">
        <f>D24+D29-I27</f>
        <v>35801</v>
      </c>
      <c r="K5" s="2"/>
    </row>
    <row r="6" spans="1:12" x14ac:dyDescent="0.25">
      <c r="A6" s="22" t="s">
        <v>235</v>
      </c>
      <c r="B6" s="22" t="s">
        <v>236</v>
      </c>
      <c r="C6" s="148">
        <v>168</v>
      </c>
      <c r="D6" s="148">
        <v>168</v>
      </c>
      <c r="F6" s="22"/>
      <c r="G6" s="22"/>
      <c r="H6" s="148"/>
      <c r="I6" s="148"/>
      <c r="K6" s="141"/>
    </row>
    <row r="7" spans="1:12" x14ac:dyDescent="0.25">
      <c r="A7" s="22" t="s">
        <v>237</v>
      </c>
      <c r="B7" s="22" t="s">
        <v>238</v>
      </c>
      <c r="C7" s="148"/>
      <c r="D7" s="148"/>
      <c r="F7" s="22" t="s">
        <v>239</v>
      </c>
      <c r="G7" s="22" t="s">
        <v>240</v>
      </c>
      <c r="H7" s="148"/>
      <c r="I7" s="148"/>
      <c r="K7" s="2"/>
    </row>
    <row r="8" spans="1:12" x14ac:dyDescent="0.25">
      <c r="A8" s="22" t="s">
        <v>241</v>
      </c>
      <c r="B8" s="22" t="s">
        <v>242</v>
      </c>
      <c r="C8" s="148"/>
      <c r="D8" s="148"/>
      <c r="F8" s="22" t="s">
        <v>243</v>
      </c>
      <c r="G8" s="22" t="s">
        <v>244</v>
      </c>
      <c r="H8" s="148"/>
      <c r="I8" s="148"/>
    </row>
    <row r="9" spans="1:12" x14ac:dyDescent="0.25">
      <c r="A9" s="22" t="s">
        <v>245</v>
      </c>
      <c r="B9" s="22" t="s">
        <v>246</v>
      </c>
      <c r="C9" s="148"/>
      <c r="D9" s="148"/>
      <c r="F9" s="22" t="s">
        <v>247</v>
      </c>
      <c r="G9" s="22" t="s">
        <v>248</v>
      </c>
      <c r="H9" s="148"/>
      <c r="I9" s="148"/>
    </row>
    <row r="10" spans="1:12" s="1" customFormat="1" ht="18.75" x14ac:dyDescent="0.3">
      <c r="A10" s="163" t="s">
        <v>249</v>
      </c>
      <c r="B10" s="163" t="s">
        <v>250</v>
      </c>
      <c r="C10" s="167">
        <f>SUM(C5:C9)</f>
        <v>5563</v>
      </c>
      <c r="D10" s="167">
        <f>SUM(D5:D9)</f>
        <v>6248</v>
      </c>
      <c r="F10" s="168" t="s">
        <v>251</v>
      </c>
      <c r="G10" s="168" t="s">
        <v>252</v>
      </c>
      <c r="H10" s="164"/>
      <c r="I10" s="164"/>
      <c r="J10" s="26"/>
      <c r="K10" s="2"/>
    </row>
    <row r="11" spans="1:12" s="1" customFormat="1" x14ac:dyDescent="0.25">
      <c r="A11" s="163" t="s">
        <v>253</v>
      </c>
      <c r="B11" s="163" t="s">
        <v>254</v>
      </c>
      <c r="C11" s="164">
        <v>18324</v>
      </c>
      <c r="D11" s="164">
        <v>99348</v>
      </c>
      <c r="F11" s="168" t="s">
        <v>255</v>
      </c>
      <c r="G11" s="168" t="s">
        <v>256</v>
      </c>
      <c r="H11" s="164"/>
      <c r="I11" s="164"/>
    </row>
    <row r="12" spans="1:12" s="26" customFormat="1" ht="18.75" x14ac:dyDescent="0.3">
      <c r="A12" s="27" t="s">
        <v>226</v>
      </c>
      <c r="B12" s="27" t="s">
        <v>257</v>
      </c>
      <c r="C12" s="165">
        <f>C3+C4+C10+C11</f>
        <v>515919</v>
      </c>
      <c r="D12" s="165">
        <f>D3+D4+D10+D11</f>
        <v>507889</v>
      </c>
      <c r="F12" s="168" t="s">
        <v>258</v>
      </c>
      <c r="G12" s="168" t="s">
        <v>259</v>
      </c>
      <c r="H12" s="29"/>
      <c r="I12" s="29"/>
    </row>
    <row r="13" spans="1:12" s="1" customFormat="1" x14ac:dyDescent="0.25">
      <c r="A13" s="163" t="s">
        <v>222</v>
      </c>
      <c r="B13" s="163" t="s">
        <v>260</v>
      </c>
      <c r="C13" s="164"/>
      <c r="D13" s="164"/>
      <c r="F13" s="168" t="s">
        <v>261</v>
      </c>
      <c r="G13" s="168" t="s">
        <v>262</v>
      </c>
      <c r="H13" s="164"/>
      <c r="I13" s="164"/>
    </row>
    <row r="14" spans="1:12" x14ac:dyDescent="0.25">
      <c r="A14" s="22" t="s">
        <v>263</v>
      </c>
      <c r="B14" s="22" t="s">
        <v>264</v>
      </c>
      <c r="C14" s="148">
        <v>11403</v>
      </c>
      <c r="D14" s="148">
        <v>2827</v>
      </c>
      <c r="F14" s="163" t="s">
        <v>222</v>
      </c>
      <c r="G14" s="163" t="s">
        <v>265</v>
      </c>
      <c r="H14" s="164">
        <f>SUM(H7:H13)</f>
        <v>0</v>
      </c>
      <c r="I14" s="164">
        <f>SUM(I7:I13)</f>
        <v>0</v>
      </c>
    </row>
    <row r="15" spans="1:12" x14ac:dyDescent="0.25">
      <c r="A15" s="22" t="s">
        <v>266</v>
      </c>
      <c r="B15" s="22" t="s">
        <v>267</v>
      </c>
      <c r="C15" s="148">
        <v>5891</v>
      </c>
      <c r="D15" s="148">
        <v>17781</v>
      </c>
      <c r="F15" s="22"/>
      <c r="G15" s="22"/>
      <c r="H15" s="148"/>
      <c r="I15" s="148"/>
    </row>
    <row r="16" spans="1:12" x14ac:dyDescent="0.25">
      <c r="A16" s="22" t="s">
        <v>268</v>
      </c>
      <c r="B16" s="22" t="s">
        <v>269</v>
      </c>
      <c r="C16" s="148"/>
      <c r="D16" s="148"/>
      <c r="F16" s="22" t="s">
        <v>263</v>
      </c>
      <c r="G16" s="22" t="s">
        <v>270</v>
      </c>
      <c r="H16" s="148"/>
      <c r="I16" s="148"/>
    </row>
    <row r="17" spans="1:9" x14ac:dyDescent="0.25">
      <c r="A17" s="22" t="s">
        <v>271</v>
      </c>
      <c r="B17" s="22" t="s">
        <v>272</v>
      </c>
      <c r="C17" s="148"/>
      <c r="D17" s="148">
        <v>2782</v>
      </c>
      <c r="F17" s="22" t="s">
        <v>266</v>
      </c>
      <c r="G17" s="168" t="s">
        <v>273</v>
      </c>
      <c r="H17" s="148"/>
      <c r="I17" s="148"/>
    </row>
    <row r="18" spans="1:9" s="1" customFormat="1" x14ac:dyDescent="0.25">
      <c r="A18" s="163" t="s">
        <v>274</v>
      </c>
      <c r="B18" s="163" t="s">
        <v>275</v>
      </c>
      <c r="C18" s="167">
        <f>SUM(C14:C17)</f>
        <v>17294</v>
      </c>
      <c r="D18" s="167">
        <f>SUM(D14:D17)</f>
        <v>23390</v>
      </c>
      <c r="F18" s="168" t="s">
        <v>268</v>
      </c>
      <c r="G18" s="168" t="s">
        <v>276</v>
      </c>
      <c r="H18" s="164"/>
      <c r="I18" s="164"/>
    </row>
    <row r="19" spans="1:9" s="1" customFormat="1" x14ac:dyDescent="0.25">
      <c r="A19" s="163" t="s">
        <v>249</v>
      </c>
      <c r="B19" s="163" t="s">
        <v>277</v>
      </c>
      <c r="C19" s="164"/>
      <c r="D19" s="164"/>
      <c r="F19" s="168" t="s">
        <v>271</v>
      </c>
      <c r="G19" s="168" t="s">
        <v>278</v>
      </c>
      <c r="H19" s="169">
        <v>663</v>
      </c>
      <c r="I19" s="169">
        <v>1805</v>
      </c>
    </row>
    <row r="20" spans="1:9" x14ac:dyDescent="0.25">
      <c r="A20" s="22" t="s">
        <v>279</v>
      </c>
      <c r="B20" s="22" t="s">
        <v>280</v>
      </c>
      <c r="C20" s="148">
        <v>75</v>
      </c>
      <c r="D20" s="148">
        <v>254</v>
      </c>
      <c r="F20" s="168" t="s">
        <v>281</v>
      </c>
      <c r="G20" s="168" t="s">
        <v>282</v>
      </c>
      <c r="H20" s="148">
        <v>4205</v>
      </c>
      <c r="I20" s="148"/>
    </row>
    <row r="21" spans="1:9" x14ac:dyDescent="0.25">
      <c r="A21" s="22" t="s">
        <v>283</v>
      </c>
      <c r="B21" s="22" t="s">
        <v>284</v>
      </c>
      <c r="C21" s="148">
        <v>25011</v>
      </c>
      <c r="D21" s="148">
        <v>12091</v>
      </c>
      <c r="F21" s="163" t="s">
        <v>227</v>
      </c>
      <c r="G21" s="163" t="s">
        <v>285</v>
      </c>
      <c r="H21" s="167">
        <f>SUM(H16:H20)</f>
        <v>4868</v>
      </c>
      <c r="I21" s="167">
        <f>SUM(I16:I20)</f>
        <v>1805</v>
      </c>
    </row>
    <row r="22" spans="1:9" x14ac:dyDescent="0.25">
      <c r="A22" s="22" t="s">
        <v>286</v>
      </c>
      <c r="B22" s="22" t="s">
        <v>287</v>
      </c>
      <c r="C22" s="148"/>
      <c r="D22" s="148"/>
      <c r="F22" s="22"/>
      <c r="G22" s="22"/>
      <c r="H22" s="148"/>
      <c r="I22" s="148"/>
    </row>
    <row r="23" spans="1:9" x14ac:dyDescent="0.25">
      <c r="A23" s="22" t="s">
        <v>288</v>
      </c>
      <c r="B23" s="22" t="s">
        <v>289</v>
      </c>
      <c r="C23" s="148">
        <v>3</v>
      </c>
      <c r="D23" s="148">
        <v>3</v>
      </c>
      <c r="F23" s="22" t="s">
        <v>230</v>
      </c>
      <c r="G23" s="22" t="s">
        <v>290</v>
      </c>
      <c r="H23" s="148">
        <v>1022</v>
      </c>
      <c r="I23" s="148">
        <v>1370</v>
      </c>
    </row>
    <row r="24" spans="1:9" s="1" customFormat="1" x14ac:dyDescent="0.25">
      <c r="A24" s="163" t="s">
        <v>253</v>
      </c>
      <c r="B24" s="163" t="s">
        <v>291</v>
      </c>
      <c r="C24" s="167">
        <f>SUM(C20:C23)</f>
        <v>25089</v>
      </c>
      <c r="D24" s="167">
        <f>SUM(D20:D23)</f>
        <v>12348</v>
      </c>
      <c r="F24" s="22" t="s">
        <v>235</v>
      </c>
      <c r="G24" s="22" t="s">
        <v>292</v>
      </c>
      <c r="H24" s="164"/>
      <c r="I24" s="164"/>
    </row>
    <row r="25" spans="1:9" x14ac:dyDescent="0.25">
      <c r="A25" s="22" t="s">
        <v>293</v>
      </c>
      <c r="B25" s="22" t="s">
        <v>294</v>
      </c>
      <c r="C25" s="148">
        <v>3054</v>
      </c>
      <c r="D25" s="148">
        <v>3083</v>
      </c>
      <c r="F25" s="22" t="s">
        <v>237</v>
      </c>
      <c r="G25" s="22" t="s">
        <v>295</v>
      </c>
      <c r="H25" s="148"/>
      <c r="I25" s="148">
        <v>350</v>
      </c>
    </row>
    <row r="26" spans="1:9" x14ac:dyDescent="0.25">
      <c r="A26" s="22" t="s">
        <v>296</v>
      </c>
      <c r="B26" s="22" t="s">
        <v>297</v>
      </c>
      <c r="C26" s="148">
        <v>1195</v>
      </c>
      <c r="D26" s="148">
        <v>22093</v>
      </c>
      <c r="F26" s="168" t="s">
        <v>241</v>
      </c>
      <c r="G26" s="168" t="s">
        <v>298</v>
      </c>
      <c r="H26" s="148">
        <v>3</v>
      </c>
      <c r="I26" s="148">
        <v>3</v>
      </c>
    </row>
    <row r="27" spans="1:9" x14ac:dyDescent="0.25">
      <c r="A27" s="22" t="s">
        <v>299</v>
      </c>
      <c r="B27" s="22" t="s">
        <v>300</v>
      </c>
      <c r="C27" s="148"/>
      <c r="D27" s="148"/>
      <c r="F27" s="163" t="s">
        <v>249</v>
      </c>
      <c r="G27" s="163" t="s">
        <v>301</v>
      </c>
      <c r="H27" s="167">
        <f>SUM(H23:H26)</f>
        <v>1025</v>
      </c>
      <c r="I27" s="167">
        <f>SUM(I23:I26)</f>
        <v>1723</v>
      </c>
    </row>
    <row r="28" spans="1:9" x14ac:dyDescent="0.25">
      <c r="A28" s="22" t="s">
        <v>302</v>
      </c>
      <c r="B28" s="22" t="s">
        <v>303</v>
      </c>
      <c r="C28" s="148"/>
      <c r="D28" s="148"/>
      <c r="F28" s="22"/>
      <c r="G28" s="22"/>
      <c r="H28" s="148"/>
      <c r="I28" s="148"/>
    </row>
    <row r="29" spans="1:9" s="1" customFormat="1" ht="18.75" x14ac:dyDescent="0.3">
      <c r="A29" s="163" t="s">
        <v>304</v>
      </c>
      <c r="B29" s="163" t="s">
        <v>305</v>
      </c>
      <c r="C29" s="167">
        <f>SUM(C25:C28)</f>
        <v>4249</v>
      </c>
      <c r="D29" s="167">
        <f>SUM(D25:D28)</f>
        <v>25176</v>
      </c>
      <c r="F29" s="27" t="s">
        <v>234</v>
      </c>
      <c r="G29" s="27" t="s">
        <v>306</v>
      </c>
      <c r="H29" s="165">
        <f>H14+H21+H27</f>
        <v>5893</v>
      </c>
      <c r="I29" s="165">
        <f>I14+I21+I27</f>
        <v>3528</v>
      </c>
    </row>
    <row r="30" spans="1:9" s="26" customFormat="1" ht="19.5" thickBot="1" x14ac:dyDescent="0.35">
      <c r="A30" s="170" t="s">
        <v>229</v>
      </c>
      <c r="B30" s="170" t="s">
        <v>307</v>
      </c>
      <c r="C30" s="171">
        <f>C29+C24+C19+C18+C13</f>
        <v>46632</v>
      </c>
      <c r="D30" s="171">
        <f>D29+D24+D19+D18+D13</f>
        <v>60914</v>
      </c>
      <c r="F30" s="170"/>
      <c r="G30" s="170"/>
      <c r="H30" s="171"/>
      <c r="I30" s="171"/>
    </row>
    <row r="31" spans="1:9" ht="18.75" x14ac:dyDescent="0.3">
      <c r="A31" s="24"/>
      <c r="B31" s="172" t="s">
        <v>308</v>
      </c>
      <c r="C31" s="173">
        <f>C12+C30</f>
        <v>562551</v>
      </c>
      <c r="D31" s="173">
        <f>D12+D30</f>
        <v>568803</v>
      </c>
      <c r="E31" s="174"/>
      <c r="F31" s="24"/>
      <c r="G31" s="172" t="s">
        <v>309</v>
      </c>
      <c r="H31" s="173">
        <f>H29+H5+H3</f>
        <v>562551</v>
      </c>
      <c r="I31" s="173">
        <f>I29+I5+I3</f>
        <v>568803</v>
      </c>
    </row>
    <row r="33" spans="8:9" x14ac:dyDescent="0.25">
      <c r="H33" s="2"/>
      <c r="I33" s="2"/>
    </row>
  </sheetData>
  <mergeCells count="2">
    <mergeCell ref="D1:F1"/>
    <mergeCell ref="J2:L2"/>
  </mergeCells>
  <pageMargins left="0.31" right="0.39" top="0.72" bottom="0.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J2" sqref="J2:L10"/>
    </sheetView>
  </sheetViews>
  <sheetFormatPr defaultRowHeight="15" x14ac:dyDescent="0.25"/>
  <cols>
    <col min="1" max="1" width="5" customWidth="1"/>
    <col min="2" max="2" width="39.5703125" customWidth="1"/>
    <col min="3" max="4" width="12.42578125" customWidth="1"/>
    <col min="5" max="5" width="2.5703125" customWidth="1"/>
    <col min="6" max="6" width="4.85546875" customWidth="1"/>
    <col min="7" max="7" width="38.28515625" customWidth="1"/>
    <col min="8" max="9" width="12.42578125" customWidth="1"/>
    <col min="257" max="257" width="5" customWidth="1"/>
    <col min="258" max="258" width="39.5703125" customWidth="1"/>
    <col min="259" max="260" width="12.42578125" customWidth="1"/>
    <col min="261" max="261" width="2.5703125" customWidth="1"/>
    <col min="262" max="262" width="4.85546875" customWidth="1"/>
    <col min="263" max="263" width="38.28515625" customWidth="1"/>
    <col min="264" max="265" width="12.42578125" customWidth="1"/>
    <col min="513" max="513" width="5" customWidth="1"/>
    <col min="514" max="514" width="39.5703125" customWidth="1"/>
    <col min="515" max="516" width="12.42578125" customWidth="1"/>
    <col min="517" max="517" width="2.5703125" customWidth="1"/>
    <col min="518" max="518" width="4.85546875" customWidth="1"/>
    <col min="519" max="519" width="38.28515625" customWidth="1"/>
    <col min="520" max="521" width="12.42578125" customWidth="1"/>
    <col min="769" max="769" width="5" customWidth="1"/>
    <col min="770" max="770" width="39.5703125" customWidth="1"/>
    <col min="771" max="772" width="12.42578125" customWidth="1"/>
    <col min="773" max="773" width="2.5703125" customWidth="1"/>
    <col min="774" max="774" width="4.85546875" customWidth="1"/>
    <col min="775" max="775" width="38.28515625" customWidth="1"/>
    <col min="776" max="777" width="12.42578125" customWidth="1"/>
    <col min="1025" max="1025" width="5" customWidth="1"/>
    <col min="1026" max="1026" width="39.5703125" customWidth="1"/>
    <col min="1027" max="1028" width="12.42578125" customWidth="1"/>
    <col min="1029" max="1029" width="2.5703125" customWidth="1"/>
    <col min="1030" max="1030" width="4.85546875" customWidth="1"/>
    <col min="1031" max="1031" width="38.28515625" customWidth="1"/>
    <col min="1032" max="1033" width="12.42578125" customWidth="1"/>
    <col min="1281" max="1281" width="5" customWidth="1"/>
    <col min="1282" max="1282" width="39.5703125" customWidth="1"/>
    <col min="1283" max="1284" width="12.42578125" customWidth="1"/>
    <col min="1285" max="1285" width="2.5703125" customWidth="1"/>
    <col min="1286" max="1286" width="4.85546875" customWidth="1"/>
    <col min="1287" max="1287" width="38.28515625" customWidth="1"/>
    <col min="1288" max="1289" width="12.42578125" customWidth="1"/>
    <col min="1537" max="1537" width="5" customWidth="1"/>
    <col min="1538" max="1538" width="39.5703125" customWidth="1"/>
    <col min="1539" max="1540" width="12.42578125" customWidth="1"/>
    <col min="1541" max="1541" width="2.5703125" customWidth="1"/>
    <col min="1542" max="1542" width="4.85546875" customWidth="1"/>
    <col min="1543" max="1543" width="38.28515625" customWidth="1"/>
    <col min="1544" max="1545" width="12.42578125" customWidth="1"/>
    <col min="1793" max="1793" width="5" customWidth="1"/>
    <col min="1794" max="1794" width="39.5703125" customWidth="1"/>
    <col min="1795" max="1796" width="12.42578125" customWidth="1"/>
    <col min="1797" max="1797" width="2.5703125" customWidth="1"/>
    <col min="1798" max="1798" width="4.85546875" customWidth="1"/>
    <col min="1799" max="1799" width="38.28515625" customWidth="1"/>
    <col min="1800" max="1801" width="12.42578125" customWidth="1"/>
    <col min="2049" max="2049" width="5" customWidth="1"/>
    <col min="2050" max="2050" width="39.5703125" customWidth="1"/>
    <col min="2051" max="2052" width="12.42578125" customWidth="1"/>
    <col min="2053" max="2053" width="2.5703125" customWidth="1"/>
    <col min="2054" max="2054" width="4.85546875" customWidth="1"/>
    <col min="2055" max="2055" width="38.28515625" customWidth="1"/>
    <col min="2056" max="2057" width="12.42578125" customWidth="1"/>
    <col min="2305" max="2305" width="5" customWidth="1"/>
    <col min="2306" max="2306" width="39.5703125" customWidth="1"/>
    <col min="2307" max="2308" width="12.42578125" customWidth="1"/>
    <col min="2309" max="2309" width="2.5703125" customWidth="1"/>
    <col min="2310" max="2310" width="4.85546875" customWidth="1"/>
    <col min="2311" max="2311" width="38.28515625" customWidth="1"/>
    <col min="2312" max="2313" width="12.42578125" customWidth="1"/>
    <col min="2561" max="2561" width="5" customWidth="1"/>
    <col min="2562" max="2562" width="39.5703125" customWidth="1"/>
    <col min="2563" max="2564" width="12.42578125" customWidth="1"/>
    <col min="2565" max="2565" width="2.5703125" customWidth="1"/>
    <col min="2566" max="2566" width="4.85546875" customWidth="1"/>
    <col min="2567" max="2567" width="38.28515625" customWidth="1"/>
    <col min="2568" max="2569" width="12.42578125" customWidth="1"/>
    <col min="2817" max="2817" width="5" customWidth="1"/>
    <col min="2818" max="2818" width="39.5703125" customWidth="1"/>
    <col min="2819" max="2820" width="12.42578125" customWidth="1"/>
    <col min="2821" max="2821" width="2.5703125" customWidth="1"/>
    <col min="2822" max="2822" width="4.85546875" customWidth="1"/>
    <col min="2823" max="2823" width="38.28515625" customWidth="1"/>
    <col min="2824" max="2825" width="12.42578125" customWidth="1"/>
    <col min="3073" max="3073" width="5" customWidth="1"/>
    <col min="3074" max="3074" width="39.5703125" customWidth="1"/>
    <col min="3075" max="3076" width="12.42578125" customWidth="1"/>
    <col min="3077" max="3077" width="2.5703125" customWidth="1"/>
    <col min="3078" max="3078" width="4.85546875" customWidth="1"/>
    <col min="3079" max="3079" width="38.28515625" customWidth="1"/>
    <col min="3080" max="3081" width="12.42578125" customWidth="1"/>
    <col min="3329" max="3329" width="5" customWidth="1"/>
    <col min="3330" max="3330" width="39.5703125" customWidth="1"/>
    <col min="3331" max="3332" width="12.42578125" customWidth="1"/>
    <col min="3333" max="3333" width="2.5703125" customWidth="1"/>
    <col min="3334" max="3334" width="4.85546875" customWidth="1"/>
    <col min="3335" max="3335" width="38.28515625" customWidth="1"/>
    <col min="3336" max="3337" width="12.42578125" customWidth="1"/>
    <col min="3585" max="3585" width="5" customWidth="1"/>
    <col min="3586" max="3586" width="39.5703125" customWidth="1"/>
    <col min="3587" max="3588" width="12.42578125" customWidth="1"/>
    <col min="3589" max="3589" width="2.5703125" customWidth="1"/>
    <col min="3590" max="3590" width="4.85546875" customWidth="1"/>
    <col min="3591" max="3591" width="38.28515625" customWidth="1"/>
    <col min="3592" max="3593" width="12.42578125" customWidth="1"/>
    <col min="3841" max="3841" width="5" customWidth="1"/>
    <col min="3842" max="3842" width="39.5703125" customWidth="1"/>
    <col min="3843" max="3844" width="12.42578125" customWidth="1"/>
    <col min="3845" max="3845" width="2.5703125" customWidth="1"/>
    <col min="3846" max="3846" width="4.85546875" customWidth="1"/>
    <col min="3847" max="3847" width="38.28515625" customWidth="1"/>
    <col min="3848" max="3849" width="12.42578125" customWidth="1"/>
    <col min="4097" max="4097" width="5" customWidth="1"/>
    <col min="4098" max="4098" width="39.5703125" customWidth="1"/>
    <col min="4099" max="4100" width="12.42578125" customWidth="1"/>
    <col min="4101" max="4101" width="2.5703125" customWidth="1"/>
    <col min="4102" max="4102" width="4.85546875" customWidth="1"/>
    <col min="4103" max="4103" width="38.28515625" customWidth="1"/>
    <col min="4104" max="4105" width="12.42578125" customWidth="1"/>
    <col min="4353" max="4353" width="5" customWidth="1"/>
    <col min="4354" max="4354" width="39.5703125" customWidth="1"/>
    <col min="4355" max="4356" width="12.42578125" customWidth="1"/>
    <col min="4357" max="4357" width="2.5703125" customWidth="1"/>
    <col min="4358" max="4358" width="4.85546875" customWidth="1"/>
    <col min="4359" max="4359" width="38.28515625" customWidth="1"/>
    <col min="4360" max="4361" width="12.42578125" customWidth="1"/>
    <col min="4609" max="4609" width="5" customWidth="1"/>
    <col min="4610" max="4610" width="39.5703125" customWidth="1"/>
    <col min="4611" max="4612" width="12.42578125" customWidth="1"/>
    <col min="4613" max="4613" width="2.5703125" customWidth="1"/>
    <col min="4614" max="4614" width="4.85546875" customWidth="1"/>
    <col min="4615" max="4615" width="38.28515625" customWidth="1"/>
    <col min="4616" max="4617" width="12.42578125" customWidth="1"/>
    <col min="4865" max="4865" width="5" customWidth="1"/>
    <col min="4866" max="4866" width="39.5703125" customWidth="1"/>
    <col min="4867" max="4868" width="12.42578125" customWidth="1"/>
    <col min="4869" max="4869" width="2.5703125" customWidth="1"/>
    <col min="4870" max="4870" width="4.85546875" customWidth="1"/>
    <col min="4871" max="4871" width="38.28515625" customWidth="1"/>
    <col min="4872" max="4873" width="12.42578125" customWidth="1"/>
    <col min="5121" max="5121" width="5" customWidth="1"/>
    <col min="5122" max="5122" width="39.5703125" customWidth="1"/>
    <col min="5123" max="5124" width="12.42578125" customWidth="1"/>
    <col min="5125" max="5125" width="2.5703125" customWidth="1"/>
    <col min="5126" max="5126" width="4.85546875" customWidth="1"/>
    <col min="5127" max="5127" width="38.28515625" customWidth="1"/>
    <col min="5128" max="5129" width="12.42578125" customWidth="1"/>
    <col min="5377" max="5377" width="5" customWidth="1"/>
    <col min="5378" max="5378" width="39.5703125" customWidth="1"/>
    <col min="5379" max="5380" width="12.42578125" customWidth="1"/>
    <col min="5381" max="5381" width="2.5703125" customWidth="1"/>
    <col min="5382" max="5382" width="4.85546875" customWidth="1"/>
    <col min="5383" max="5383" width="38.28515625" customWidth="1"/>
    <col min="5384" max="5385" width="12.42578125" customWidth="1"/>
    <col min="5633" max="5633" width="5" customWidth="1"/>
    <col min="5634" max="5634" width="39.5703125" customWidth="1"/>
    <col min="5635" max="5636" width="12.42578125" customWidth="1"/>
    <col min="5637" max="5637" width="2.5703125" customWidth="1"/>
    <col min="5638" max="5638" width="4.85546875" customWidth="1"/>
    <col min="5639" max="5639" width="38.28515625" customWidth="1"/>
    <col min="5640" max="5641" width="12.42578125" customWidth="1"/>
    <col min="5889" max="5889" width="5" customWidth="1"/>
    <col min="5890" max="5890" width="39.5703125" customWidth="1"/>
    <col min="5891" max="5892" width="12.42578125" customWidth="1"/>
    <col min="5893" max="5893" width="2.5703125" customWidth="1"/>
    <col min="5894" max="5894" width="4.85546875" customWidth="1"/>
    <col min="5895" max="5895" width="38.28515625" customWidth="1"/>
    <col min="5896" max="5897" width="12.42578125" customWidth="1"/>
    <col min="6145" max="6145" width="5" customWidth="1"/>
    <col min="6146" max="6146" width="39.5703125" customWidth="1"/>
    <col min="6147" max="6148" width="12.42578125" customWidth="1"/>
    <col min="6149" max="6149" width="2.5703125" customWidth="1"/>
    <col min="6150" max="6150" width="4.85546875" customWidth="1"/>
    <col min="6151" max="6151" width="38.28515625" customWidth="1"/>
    <col min="6152" max="6153" width="12.42578125" customWidth="1"/>
    <col min="6401" max="6401" width="5" customWidth="1"/>
    <col min="6402" max="6402" width="39.5703125" customWidth="1"/>
    <col min="6403" max="6404" width="12.42578125" customWidth="1"/>
    <col min="6405" max="6405" width="2.5703125" customWidth="1"/>
    <col min="6406" max="6406" width="4.85546875" customWidth="1"/>
    <col min="6407" max="6407" width="38.28515625" customWidth="1"/>
    <col min="6408" max="6409" width="12.42578125" customWidth="1"/>
    <col min="6657" max="6657" width="5" customWidth="1"/>
    <col min="6658" max="6658" width="39.5703125" customWidth="1"/>
    <col min="6659" max="6660" width="12.42578125" customWidth="1"/>
    <col min="6661" max="6661" width="2.5703125" customWidth="1"/>
    <col min="6662" max="6662" width="4.85546875" customWidth="1"/>
    <col min="6663" max="6663" width="38.28515625" customWidth="1"/>
    <col min="6664" max="6665" width="12.42578125" customWidth="1"/>
    <col min="6913" max="6913" width="5" customWidth="1"/>
    <col min="6914" max="6914" width="39.5703125" customWidth="1"/>
    <col min="6915" max="6916" width="12.42578125" customWidth="1"/>
    <col min="6917" max="6917" width="2.5703125" customWidth="1"/>
    <col min="6918" max="6918" width="4.85546875" customWidth="1"/>
    <col min="6919" max="6919" width="38.28515625" customWidth="1"/>
    <col min="6920" max="6921" width="12.42578125" customWidth="1"/>
    <col min="7169" max="7169" width="5" customWidth="1"/>
    <col min="7170" max="7170" width="39.5703125" customWidth="1"/>
    <col min="7171" max="7172" width="12.42578125" customWidth="1"/>
    <col min="7173" max="7173" width="2.5703125" customWidth="1"/>
    <col min="7174" max="7174" width="4.85546875" customWidth="1"/>
    <col min="7175" max="7175" width="38.28515625" customWidth="1"/>
    <col min="7176" max="7177" width="12.42578125" customWidth="1"/>
    <col min="7425" max="7425" width="5" customWidth="1"/>
    <col min="7426" max="7426" width="39.5703125" customWidth="1"/>
    <col min="7427" max="7428" width="12.42578125" customWidth="1"/>
    <col min="7429" max="7429" width="2.5703125" customWidth="1"/>
    <col min="7430" max="7430" width="4.85546875" customWidth="1"/>
    <col min="7431" max="7431" width="38.28515625" customWidth="1"/>
    <col min="7432" max="7433" width="12.42578125" customWidth="1"/>
    <col min="7681" max="7681" width="5" customWidth="1"/>
    <col min="7682" max="7682" width="39.5703125" customWidth="1"/>
    <col min="7683" max="7684" width="12.42578125" customWidth="1"/>
    <col min="7685" max="7685" width="2.5703125" customWidth="1"/>
    <col min="7686" max="7686" width="4.85546875" customWidth="1"/>
    <col min="7687" max="7687" width="38.28515625" customWidth="1"/>
    <col min="7688" max="7689" width="12.42578125" customWidth="1"/>
    <col min="7937" max="7937" width="5" customWidth="1"/>
    <col min="7938" max="7938" width="39.5703125" customWidth="1"/>
    <col min="7939" max="7940" width="12.42578125" customWidth="1"/>
    <col min="7941" max="7941" width="2.5703125" customWidth="1"/>
    <col min="7942" max="7942" width="4.85546875" customWidth="1"/>
    <col min="7943" max="7943" width="38.28515625" customWidth="1"/>
    <col min="7944" max="7945" width="12.42578125" customWidth="1"/>
    <col min="8193" max="8193" width="5" customWidth="1"/>
    <col min="8194" max="8194" width="39.5703125" customWidth="1"/>
    <col min="8195" max="8196" width="12.42578125" customWidth="1"/>
    <col min="8197" max="8197" width="2.5703125" customWidth="1"/>
    <col min="8198" max="8198" width="4.85546875" customWidth="1"/>
    <col min="8199" max="8199" width="38.28515625" customWidth="1"/>
    <col min="8200" max="8201" width="12.42578125" customWidth="1"/>
    <col min="8449" max="8449" width="5" customWidth="1"/>
    <col min="8450" max="8450" width="39.5703125" customWidth="1"/>
    <col min="8451" max="8452" width="12.42578125" customWidth="1"/>
    <col min="8453" max="8453" width="2.5703125" customWidth="1"/>
    <col min="8454" max="8454" width="4.85546875" customWidth="1"/>
    <col min="8455" max="8455" width="38.28515625" customWidth="1"/>
    <col min="8456" max="8457" width="12.42578125" customWidth="1"/>
    <col min="8705" max="8705" width="5" customWidth="1"/>
    <col min="8706" max="8706" width="39.5703125" customWidth="1"/>
    <col min="8707" max="8708" width="12.42578125" customWidth="1"/>
    <col min="8709" max="8709" width="2.5703125" customWidth="1"/>
    <col min="8710" max="8710" width="4.85546875" customWidth="1"/>
    <col min="8711" max="8711" width="38.28515625" customWidth="1"/>
    <col min="8712" max="8713" width="12.42578125" customWidth="1"/>
    <col min="8961" max="8961" width="5" customWidth="1"/>
    <col min="8962" max="8962" width="39.5703125" customWidth="1"/>
    <col min="8963" max="8964" width="12.42578125" customWidth="1"/>
    <col min="8965" max="8965" width="2.5703125" customWidth="1"/>
    <col min="8966" max="8966" width="4.85546875" customWidth="1"/>
    <col min="8967" max="8967" width="38.28515625" customWidth="1"/>
    <col min="8968" max="8969" width="12.42578125" customWidth="1"/>
    <col min="9217" max="9217" width="5" customWidth="1"/>
    <col min="9218" max="9218" width="39.5703125" customWidth="1"/>
    <col min="9219" max="9220" width="12.42578125" customWidth="1"/>
    <col min="9221" max="9221" width="2.5703125" customWidth="1"/>
    <col min="9222" max="9222" width="4.85546875" customWidth="1"/>
    <col min="9223" max="9223" width="38.28515625" customWidth="1"/>
    <col min="9224" max="9225" width="12.42578125" customWidth="1"/>
    <col min="9473" max="9473" width="5" customWidth="1"/>
    <col min="9474" max="9474" width="39.5703125" customWidth="1"/>
    <col min="9475" max="9476" width="12.42578125" customWidth="1"/>
    <col min="9477" max="9477" width="2.5703125" customWidth="1"/>
    <col min="9478" max="9478" width="4.85546875" customWidth="1"/>
    <col min="9479" max="9479" width="38.28515625" customWidth="1"/>
    <col min="9480" max="9481" width="12.42578125" customWidth="1"/>
    <col min="9729" max="9729" width="5" customWidth="1"/>
    <col min="9730" max="9730" width="39.5703125" customWidth="1"/>
    <col min="9731" max="9732" width="12.42578125" customWidth="1"/>
    <col min="9733" max="9733" width="2.5703125" customWidth="1"/>
    <col min="9734" max="9734" width="4.85546875" customWidth="1"/>
    <col min="9735" max="9735" width="38.28515625" customWidth="1"/>
    <col min="9736" max="9737" width="12.42578125" customWidth="1"/>
    <col min="9985" max="9985" width="5" customWidth="1"/>
    <col min="9986" max="9986" width="39.5703125" customWidth="1"/>
    <col min="9987" max="9988" width="12.42578125" customWidth="1"/>
    <col min="9989" max="9989" width="2.5703125" customWidth="1"/>
    <col min="9990" max="9990" width="4.85546875" customWidth="1"/>
    <col min="9991" max="9991" width="38.28515625" customWidth="1"/>
    <col min="9992" max="9993" width="12.42578125" customWidth="1"/>
    <col min="10241" max="10241" width="5" customWidth="1"/>
    <col min="10242" max="10242" width="39.5703125" customWidth="1"/>
    <col min="10243" max="10244" width="12.42578125" customWidth="1"/>
    <col min="10245" max="10245" width="2.5703125" customWidth="1"/>
    <col min="10246" max="10246" width="4.85546875" customWidth="1"/>
    <col min="10247" max="10247" width="38.28515625" customWidth="1"/>
    <col min="10248" max="10249" width="12.42578125" customWidth="1"/>
    <col min="10497" max="10497" width="5" customWidth="1"/>
    <col min="10498" max="10498" width="39.5703125" customWidth="1"/>
    <col min="10499" max="10500" width="12.42578125" customWidth="1"/>
    <col min="10501" max="10501" width="2.5703125" customWidth="1"/>
    <col min="10502" max="10502" width="4.85546875" customWidth="1"/>
    <col min="10503" max="10503" width="38.28515625" customWidth="1"/>
    <col min="10504" max="10505" width="12.42578125" customWidth="1"/>
    <col min="10753" max="10753" width="5" customWidth="1"/>
    <col min="10754" max="10754" width="39.5703125" customWidth="1"/>
    <col min="10755" max="10756" width="12.42578125" customWidth="1"/>
    <col min="10757" max="10757" width="2.5703125" customWidth="1"/>
    <col min="10758" max="10758" width="4.85546875" customWidth="1"/>
    <col min="10759" max="10759" width="38.28515625" customWidth="1"/>
    <col min="10760" max="10761" width="12.42578125" customWidth="1"/>
    <col min="11009" max="11009" width="5" customWidth="1"/>
    <col min="11010" max="11010" width="39.5703125" customWidth="1"/>
    <col min="11011" max="11012" width="12.42578125" customWidth="1"/>
    <col min="11013" max="11013" width="2.5703125" customWidth="1"/>
    <col min="11014" max="11014" width="4.85546875" customWidth="1"/>
    <col min="11015" max="11015" width="38.28515625" customWidth="1"/>
    <col min="11016" max="11017" width="12.42578125" customWidth="1"/>
    <col min="11265" max="11265" width="5" customWidth="1"/>
    <col min="11266" max="11266" width="39.5703125" customWidth="1"/>
    <col min="11267" max="11268" width="12.42578125" customWidth="1"/>
    <col min="11269" max="11269" width="2.5703125" customWidth="1"/>
    <col min="11270" max="11270" width="4.85546875" customWidth="1"/>
    <col min="11271" max="11271" width="38.28515625" customWidth="1"/>
    <col min="11272" max="11273" width="12.42578125" customWidth="1"/>
    <col min="11521" max="11521" width="5" customWidth="1"/>
    <col min="11522" max="11522" width="39.5703125" customWidth="1"/>
    <col min="11523" max="11524" width="12.42578125" customWidth="1"/>
    <col min="11525" max="11525" width="2.5703125" customWidth="1"/>
    <col min="11526" max="11526" width="4.85546875" customWidth="1"/>
    <col min="11527" max="11527" width="38.28515625" customWidth="1"/>
    <col min="11528" max="11529" width="12.42578125" customWidth="1"/>
    <col min="11777" max="11777" width="5" customWidth="1"/>
    <col min="11778" max="11778" width="39.5703125" customWidth="1"/>
    <col min="11779" max="11780" width="12.42578125" customWidth="1"/>
    <col min="11781" max="11781" width="2.5703125" customWidth="1"/>
    <col min="11782" max="11782" width="4.85546875" customWidth="1"/>
    <col min="11783" max="11783" width="38.28515625" customWidth="1"/>
    <col min="11784" max="11785" width="12.42578125" customWidth="1"/>
    <col min="12033" max="12033" width="5" customWidth="1"/>
    <col min="12034" max="12034" width="39.5703125" customWidth="1"/>
    <col min="12035" max="12036" width="12.42578125" customWidth="1"/>
    <col min="12037" max="12037" width="2.5703125" customWidth="1"/>
    <col min="12038" max="12038" width="4.85546875" customWidth="1"/>
    <col min="12039" max="12039" width="38.28515625" customWidth="1"/>
    <col min="12040" max="12041" width="12.42578125" customWidth="1"/>
    <col min="12289" max="12289" width="5" customWidth="1"/>
    <col min="12290" max="12290" width="39.5703125" customWidth="1"/>
    <col min="12291" max="12292" width="12.42578125" customWidth="1"/>
    <col min="12293" max="12293" width="2.5703125" customWidth="1"/>
    <col min="12294" max="12294" width="4.85546875" customWidth="1"/>
    <col min="12295" max="12295" width="38.28515625" customWidth="1"/>
    <col min="12296" max="12297" width="12.42578125" customWidth="1"/>
    <col min="12545" max="12545" width="5" customWidth="1"/>
    <col min="12546" max="12546" width="39.5703125" customWidth="1"/>
    <col min="12547" max="12548" width="12.42578125" customWidth="1"/>
    <col min="12549" max="12549" width="2.5703125" customWidth="1"/>
    <col min="12550" max="12550" width="4.85546875" customWidth="1"/>
    <col min="12551" max="12551" width="38.28515625" customWidth="1"/>
    <col min="12552" max="12553" width="12.42578125" customWidth="1"/>
    <col min="12801" max="12801" width="5" customWidth="1"/>
    <col min="12802" max="12802" width="39.5703125" customWidth="1"/>
    <col min="12803" max="12804" width="12.42578125" customWidth="1"/>
    <col min="12805" max="12805" width="2.5703125" customWidth="1"/>
    <col min="12806" max="12806" width="4.85546875" customWidth="1"/>
    <col min="12807" max="12807" width="38.28515625" customWidth="1"/>
    <col min="12808" max="12809" width="12.42578125" customWidth="1"/>
    <col min="13057" max="13057" width="5" customWidth="1"/>
    <col min="13058" max="13058" width="39.5703125" customWidth="1"/>
    <col min="13059" max="13060" width="12.42578125" customWidth="1"/>
    <col min="13061" max="13061" width="2.5703125" customWidth="1"/>
    <col min="13062" max="13062" width="4.85546875" customWidth="1"/>
    <col min="13063" max="13063" width="38.28515625" customWidth="1"/>
    <col min="13064" max="13065" width="12.42578125" customWidth="1"/>
    <col min="13313" max="13313" width="5" customWidth="1"/>
    <col min="13314" max="13314" width="39.5703125" customWidth="1"/>
    <col min="13315" max="13316" width="12.42578125" customWidth="1"/>
    <col min="13317" max="13317" width="2.5703125" customWidth="1"/>
    <col min="13318" max="13318" width="4.85546875" customWidth="1"/>
    <col min="13319" max="13319" width="38.28515625" customWidth="1"/>
    <col min="13320" max="13321" width="12.42578125" customWidth="1"/>
    <col min="13569" max="13569" width="5" customWidth="1"/>
    <col min="13570" max="13570" width="39.5703125" customWidth="1"/>
    <col min="13571" max="13572" width="12.42578125" customWidth="1"/>
    <col min="13573" max="13573" width="2.5703125" customWidth="1"/>
    <col min="13574" max="13574" width="4.85546875" customWidth="1"/>
    <col min="13575" max="13575" width="38.28515625" customWidth="1"/>
    <col min="13576" max="13577" width="12.42578125" customWidth="1"/>
    <col min="13825" max="13825" width="5" customWidth="1"/>
    <col min="13826" max="13826" width="39.5703125" customWidth="1"/>
    <col min="13827" max="13828" width="12.42578125" customWidth="1"/>
    <col min="13829" max="13829" width="2.5703125" customWidth="1"/>
    <col min="13830" max="13830" width="4.85546875" customWidth="1"/>
    <col min="13831" max="13831" width="38.28515625" customWidth="1"/>
    <col min="13832" max="13833" width="12.42578125" customWidth="1"/>
    <col min="14081" max="14081" width="5" customWidth="1"/>
    <col min="14082" max="14082" width="39.5703125" customWidth="1"/>
    <col min="14083" max="14084" width="12.42578125" customWidth="1"/>
    <col min="14085" max="14085" width="2.5703125" customWidth="1"/>
    <col min="14086" max="14086" width="4.85546875" customWidth="1"/>
    <col min="14087" max="14087" width="38.28515625" customWidth="1"/>
    <col min="14088" max="14089" width="12.42578125" customWidth="1"/>
    <col min="14337" max="14337" width="5" customWidth="1"/>
    <col min="14338" max="14338" width="39.5703125" customWidth="1"/>
    <col min="14339" max="14340" width="12.42578125" customWidth="1"/>
    <col min="14341" max="14341" width="2.5703125" customWidth="1"/>
    <col min="14342" max="14342" width="4.85546875" customWidth="1"/>
    <col min="14343" max="14343" width="38.28515625" customWidth="1"/>
    <col min="14344" max="14345" width="12.42578125" customWidth="1"/>
    <col min="14593" max="14593" width="5" customWidth="1"/>
    <col min="14594" max="14594" width="39.5703125" customWidth="1"/>
    <col min="14595" max="14596" width="12.42578125" customWidth="1"/>
    <col min="14597" max="14597" width="2.5703125" customWidth="1"/>
    <col min="14598" max="14598" width="4.85546875" customWidth="1"/>
    <col min="14599" max="14599" width="38.28515625" customWidth="1"/>
    <col min="14600" max="14601" width="12.42578125" customWidth="1"/>
    <col min="14849" max="14849" width="5" customWidth="1"/>
    <col min="14850" max="14850" width="39.5703125" customWidth="1"/>
    <col min="14851" max="14852" width="12.42578125" customWidth="1"/>
    <col min="14853" max="14853" width="2.5703125" customWidth="1"/>
    <col min="14854" max="14854" width="4.85546875" customWidth="1"/>
    <col min="14855" max="14855" width="38.28515625" customWidth="1"/>
    <col min="14856" max="14857" width="12.42578125" customWidth="1"/>
    <col min="15105" max="15105" width="5" customWidth="1"/>
    <col min="15106" max="15106" width="39.5703125" customWidth="1"/>
    <col min="15107" max="15108" width="12.42578125" customWidth="1"/>
    <col min="15109" max="15109" width="2.5703125" customWidth="1"/>
    <col min="15110" max="15110" width="4.85546875" customWidth="1"/>
    <col min="15111" max="15111" width="38.28515625" customWidth="1"/>
    <col min="15112" max="15113" width="12.42578125" customWidth="1"/>
    <col min="15361" max="15361" width="5" customWidth="1"/>
    <col min="15362" max="15362" width="39.5703125" customWidth="1"/>
    <col min="15363" max="15364" width="12.42578125" customWidth="1"/>
    <col min="15365" max="15365" width="2.5703125" customWidth="1"/>
    <col min="15366" max="15366" width="4.85546875" customWidth="1"/>
    <col min="15367" max="15367" width="38.28515625" customWidth="1"/>
    <col min="15368" max="15369" width="12.42578125" customWidth="1"/>
    <col min="15617" max="15617" width="5" customWidth="1"/>
    <col min="15618" max="15618" width="39.5703125" customWidth="1"/>
    <col min="15619" max="15620" width="12.42578125" customWidth="1"/>
    <col min="15621" max="15621" width="2.5703125" customWidth="1"/>
    <col min="15622" max="15622" width="4.85546875" customWidth="1"/>
    <col min="15623" max="15623" width="38.28515625" customWidth="1"/>
    <col min="15624" max="15625" width="12.42578125" customWidth="1"/>
    <col min="15873" max="15873" width="5" customWidth="1"/>
    <col min="15874" max="15874" width="39.5703125" customWidth="1"/>
    <col min="15875" max="15876" width="12.42578125" customWidth="1"/>
    <col min="15877" max="15877" width="2.5703125" customWidth="1"/>
    <col min="15878" max="15878" width="4.85546875" customWidth="1"/>
    <col min="15879" max="15879" width="38.28515625" customWidth="1"/>
    <col min="15880" max="15881" width="12.42578125" customWidth="1"/>
    <col min="16129" max="16129" width="5" customWidth="1"/>
    <col min="16130" max="16130" width="39.5703125" customWidth="1"/>
    <col min="16131" max="16132" width="12.42578125" customWidth="1"/>
    <col min="16133" max="16133" width="2.5703125" customWidth="1"/>
    <col min="16134" max="16134" width="4.85546875" customWidth="1"/>
    <col min="16135" max="16135" width="38.28515625" customWidth="1"/>
    <col min="16136" max="16137" width="12.42578125" customWidth="1"/>
  </cols>
  <sheetData>
    <row r="1" spans="1:12" s="20" customFormat="1" ht="39" customHeight="1" x14ac:dyDescent="0.25">
      <c r="A1" s="160" t="s">
        <v>310</v>
      </c>
      <c r="D1" s="236" t="s">
        <v>221</v>
      </c>
      <c r="E1" s="236"/>
      <c r="F1" s="236"/>
      <c r="I1" s="161" t="s">
        <v>11</v>
      </c>
    </row>
    <row r="2" spans="1:12" s="162" customFormat="1" x14ac:dyDescent="0.25">
      <c r="C2" s="162">
        <v>2012</v>
      </c>
      <c r="D2" s="162">
        <v>2013</v>
      </c>
      <c r="H2" s="162">
        <v>2012</v>
      </c>
      <c r="I2" s="162">
        <v>2013</v>
      </c>
      <c r="J2" s="237"/>
      <c r="K2" s="237"/>
      <c r="L2" s="237"/>
    </row>
    <row r="3" spans="1:12" s="1" customFormat="1" ht="18.75" x14ac:dyDescent="0.3">
      <c r="A3" s="163" t="s">
        <v>222</v>
      </c>
      <c r="B3" s="163" t="s">
        <v>223</v>
      </c>
      <c r="C3" s="164">
        <v>0</v>
      </c>
      <c r="D3" s="164">
        <v>0</v>
      </c>
      <c r="F3" s="27" t="s">
        <v>224</v>
      </c>
      <c r="G3" s="27" t="s">
        <v>225</v>
      </c>
      <c r="H3" s="165">
        <v>-37</v>
      </c>
      <c r="I3" s="165">
        <v>2141</v>
      </c>
      <c r="K3" s="54"/>
    </row>
    <row r="4" spans="1:12" s="1" customFormat="1" x14ac:dyDescent="0.25">
      <c r="A4" s="163" t="s">
        <v>227</v>
      </c>
      <c r="B4" s="163" t="s">
        <v>228</v>
      </c>
      <c r="C4" s="166"/>
      <c r="D4" s="166">
        <v>2273</v>
      </c>
      <c r="F4" s="163"/>
      <c r="G4" s="163"/>
      <c r="H4" s="164"/>
      <c r="I4" s="164"/>
      <c r="K4" s="54"/>
    </row>
    <row r="5" spans="1:12" ht="18.75" x14ac:dyDescent="0.3">
      <c r="A5" s="22" t="s">
        <v>230</v>
      </c>
      <c r="B5" s="22" t="s">
        <v>231</v>
      </c>
      <c r="C5" s="148"/>
      <c r="D5" s="148"/>
      <c r="F5" s="27" t="s">
        <v>232</v>
      </c>
      <c r="G5" s="27" t="s">
        <v>233</v>
      </c>
      <c r="H5" s="165">
        <v>545</v>
      </c>
      <c r="I5" s="165">
        <v>705</v>
      </c>
      <c r="K5" s="2"/>
    </row>
    <row r="6" spans="1:12" x14ac:dyDescent="0.25">
      <c r="A6" s="22" t="s">
        <v>235</v>
      </c>
      <c r="B6" s="22" t="s">
        <v>236</v>
      </c>
      <c r="C6" s="148"/>
      <c r="D6" s="148"/>
      <c r="F6" s="22"/>
      <c r="G6" s="22"/>
      <c r="H6" s="148"/>
      <c r="I6" s="148"/>
      <c r="K6" s="141"/>
    </row>
    <row r="7" spans="1:12" x14ac:dyDescent="0.25">
      <c r="A7" s="22" t="s">
        <v>237</v>
      </c>
      <c r="B7" s="22" t="s">
        <v>238</v>
      </c>
      <c r="C7" s="148"/>
      <c r="D7" s="148"/>
      <c r="F7" s="22" t="s">
        <v>239</v>
      </c>
      <c r="G7" s="22" t="s">
        <v>240</v>
      </c>
      <c r="H7" s="148"/>
      <c r="I7" s="148"/>
      <c r="K7" s="2"/>
    </row>
    <row r="8" spans="1:12" x14ac:dyDescent="0.25">
      <c r="A8" s="22" t="s">
        <v>241</v>
      </c>
      <c r="B8" s="22" t="s">
        <v>242</v>
      </c>
      <c r="C8" s="148"/>
      <c r="D8" s="148"/>
      <c r="F8" s="22" t="s">
        <v>243</v>
      </c>
      <c r="G8" s="22" t="s">
        <v>244</v>
      </c>
      <c r="H8" s="148"/>
      <c r="I8" s="148"/>
    </row>
    <row r="9" spans="1:12" x14ac:dyDescent="0.25">
      <c r="A9" s="22" t="s">
        <v>245</v>
      </c>
      <c r="B9" s="22" t="s">
        <v>246</v>
      </c>
      <c r="C9" s="148"/>
      <c r="D9" s="148"/>
      <c r="F9" s="22" t="s">
        <v>247</v>
      </c>
      <c r="G9" s="22" t="s">
        <v>248</v>
      </c>
      <c r="H9" s="148"/>
      <c r="I9" s="148"/>
    </row>
    <row r="10" spans="1:12" s="1" customFormat="1" ht="18.75" x14ac:dyDescent="0.3">
      <c r="A10" s="163" t="s">
        <v>249</v>
      </c>
      <c r="B10" s="163" t="s">
        <v>250</v>
      </c>
      <c r="C10" s="167"/>
      <c r="D10" s="167"/>
      <c r="F10" s="168" t="s">
        <v>251</v>
      </c>
      <c r="G10" s="168" t="s">
        <v>252</v>
      </c>
      <c r="H10" s="164"/>
      <c r="I10" s="164"/>
      <c r="J10" s="26"/>
      <c r="K10" s="2"/>
    </row>
    <row r="11" spans="1:12" s="1" customFormat="1" x14ac:dyDescent="0.25">
      <c r="A11" s="163" t="s">
        <v>253</v>
      </c>
      <c r="B11" s="163" t="s">
        <v>254</v>
      </c>
      <c r="C11" s="164"/>
      <c r="D11" s="164"/>
      <c r="F11" s="168" t="s">
        <v>255</v>
      </c>
      <c r="G11" s="168" t="s">
        <v>256</v>
      </c>
      <c r="H11" s="164"/>
      <c r="I11" s="164"/>
    </row>
    <row r="12" spans="1:12" s="26" customFormat="1" ht="18.75" x14ac:dyDescent="0.3">
      <c r="A12" s="27" t="s">
        <v>226</v>
      </c>
      <c r="B12" s="27" t="s">
        <v>257</v>
      </c>
      <c r="C12" s="165">
        <f>C3+C4+C10+C11</f>
        <v>0</v>
      </c>
      <c r="D12" s="165">
        <f>D3+D4+D10+D11</f>
        <v>2273</v>
      </c>
      <c r="F12" s="168" t="s">
        <v>258</v>
      </c>
      <c r="G12" s="168" t="s">
        <v>259</v>
      </c>
      <c r="H12" s="29"/>
      <c r="I12" s="29"/>
    </row>
    <row r="13" spans="1:12" s="1" customFormat="1" x14ac:dyDescent="0.25">
      <c r="A13" s="163" t="s">
        <v>222</v>
      </c>
      <c r="B13" s="163" t="s">
        <v>260</v>
      </c>
      <c r="C13" s="164"/>
      <c r="D13" s="164"/>
      <c r="F13" s="168" t="s">
        <v>261</v>
      </c>
      <c r="G13" s="168" t="s">
        <v>262</v>
      </c>
      <c r="H13" s="164"/>
      <c r="I13" s="164"/>
    </row>
    <row r="14" spans="1:12" x14ac:dyDescent="0.25">
      <c r="A14" s="22" t="s">
        <v>263</v>
      </c>
      <c r="B14" s="22" t="s">
        <v>264</v>
      </c>
      <c r="C14" s="148"/>
      <c r="D14" s="148"/>
      <c r="F14" s="163" t="s">
        <v>222</v>
      </c>
      <c r="G14" s="163" t="s">
        <v>265</v>
      </c>
      <c r="H14" s="164">
        <f>SUM(H7:H13)</f>
        <v>0</v>
      </c>
      <c r="I14" s="164">
        <f>SUM(I7:I13)</f>
        <v>0</v>
      </c>
    </row>
    <row r="15" spans="1:12" x14ac:dyDescent="0.25">
      <c r="A15" s="22" t="s">
        <v>266</v>
      </c>
      <c r="B15" s="22" t="s">
        <v>267</v>
      </c>
      <c r="C15" s="148"/>
      <c r="D15" s="148"/>
      <c r="F15" s="22"/>
      <c r="G15" s="22"/>
      <c r="H15" s="148"/>
      <c r="I15" s="148"/>
    </row>
    <row r="16" spans="1:12" x14ac:dyDescent="0.25">
      <c r="A16" s="22" t="s">
        <v>268</v>
      </c>
      <c r="B16" s="22" t="s">
        <v>269</v>
      </c>
      <c r="C16" s="148"/>
      <c r="D16" s="148"/>
      <c r="F16" s="22" t="s">
        <v>263</v>
      </c>
      <c r="G16" s="22" t="s">
        <v>270</v>
      </c>
      <c r="H16" s="148"/>
      <c r="I16" s="148"/>
    </row>
    <row r="17" spans="1:9" x14ac:dyDescent="0.25">
      <c r="A17" s="22" t="s">
        <v>271</v>
      </c>
      <c r="B17" s="22" t="s">
        <v>272</v>
      </c>
      <c r="C17" s="148"/>
      <c r="D17" s="148"/>
      <c r="F17" s="22" t="s">
        <v>266</v>
      </c>
      <c r="G17" s="168" t="s">
        <v>273</v>
      </c>
      <c r="H17" s="148"/>
      <c r="I17" s="148"/>
    </row>
    <row r="18" spans="1:9" s="1" customFormat="1" x14ac:dyDescent="0.25">
      <c r="A18" s="163" t="s">
        <v>274</v>
      </c>
      <c r="B18" s="163" t="s">
        <v>275</v>
      </c>
      <c r="C18" s="167">
        <f>SUM(C14:C17)</f>
        <v>0</v>
      </c>
      <c r="D18" s="167">
        <f>SUM(D14:D17)</f>
        <v>0</v>
      </c>
      <c r="F18" s="168" t="s">
        <v>268</v>
      </c>
      <c r="G18" s="168" t="s">
        <v>276</v>
      </c>
      <c r="H18" s="164"/>
      <c r="I18" s="164"/>
    </row>
    <row r="19" spans="1:9" s="1" customFormat="1" x14ac:dyDescent="0.25">
      <c r="A19" s="163" t="s">
        <v>249</v>
      </c>
      <c r="B19" s="163" t="s">
        <v>277</v>
      </c>
      <c r="C19" s="164"/>
      <c r="D19" s="164"/>
      <c r="F19" s="168" t="s">
        <v>271</v>
      </c>
      <c r="G19" s="168" t="s">
        <v>278</v>
      </c>
      <c r="H19" s="169">
        <v>37</v>
      </c>
      <c r="I19" s="169">
        <v>131</v>
      </c>
    </row>
    <row r="20" spans="1:9" x14ac:dyDescent="0.25">
      <c r="A20" s="22" t="s">
        <v>279</v>
      </c>
      <c r="B20" s="22" t="s">
        <v>280</v>
      </c>
      <c r="C20" s="148">
        <v>4</v>
      </c>
      <c r="D20" s="148">
        <v>39</v>
      </c>
      <c r="F20" s="168" t="s">
        <v>281</v>
      </c>
      <c r="G20" s="168" t="s">
        <v>282</v>
      </c>
      <c r="H20" s="148"/>
      <c r="I20" s="148"/>
    </row>
    <row r="21" spans="1:9" x14ac:dyDescent="0.25">
      <c r="A21" s="22" t="s">
        <v>283</v>
      </c>
      <c r="B21" s="22" t="s">
        <v>284</v>
      </c>
      <c r="C21" s="148">
        <v>10</v>
      </c>
      <c r="D21" s="148"/>
      <c r="F21" s="163" t="s">
        <v>227</v>
      </c>
      <c r="G21" s="163" t="s">
        <v>285</v>
      </c>
      <c r="H21" s="167">
        <f>SUM(H16:H20)</f>
        <v>37</v>
      </c>
      <c r="I21" s="167">
        <f>SUM(I16:I20)</f>
        <v>131</v>
      </c>
    </row>
    <row r="22" spans="1:9" x14ac:dyDescent="0.25">
      <c r="A22" s="22" t="s">
        <v>286</v>
      </c>
      <c r="B22" s="22" t="s">
        <v>287</v>
      </c>
      <c r="C22" s="148"/>
      <c r="D22" s="148"/>
      <c r="F22" s="22"/>
      <c r="G22" s="22"/>
      <c r="H22" s="148"/>
      <c r="I22" s="148"/>
    </row>
    <row r="23" spans="1:9" x14ac:dyDescent="0.25">
      <c r="A23" s="22" t="s">
        <v>288</v>
      </c>
      <c r="B23" s="22" t="s">
        <v>289</v>
      </c>
      <c r="C23" s="148"/>
      <c r="D23" s="148"/>
      <c r="F23" s="22" t="s">
        <v>230</v>
      </c>
      <c r="G23" s="22" t="s">
        <v>290</v>
      </c>
      <c r="H23" s="148">
        <v>212</v>
      </c>
      <c r="I23" s="148"/>
    </row>
    <row r="24" spans="1:9" s="1" customFormat="1" x14ac:dyDescent="0.25">
      <c r="A24" s="163" t="s">
        <v>253</v>
      </c>
      <c r="B24" s="163" t="s">
        <v>291</v>
      </c>
      <c r="C24" s="167">
        <f>SUM(C20:C23)</f>
        <v>14</v>
      </c>
      <c r="D24" s="167">
        <f>SUM(D20:D23)</f>
        <v>39</v>
      </c>
      <c r="F24" s="22" t="s">
        <v>235</v>
      </c>
      <c r="G24" s="22" t="s">
        <v>292</v>
      </c>
      <c r="H24" s="164"/>
      <c r="I24" s="164">
        <v>115</v>
      </c>
    </row>
    <row r="25" spans="1:9" x14ac:dyDescent="0.25">
      <c r="A25" s="22" t="s">
        <v>293</v>
      </c>
      <c r="B25" s="22" t="s">
        <v>294</v>
      </c>
      <c r="C25" s="148">
        <v>703</v>
      </c>
      <c r="D25" s="148"/>
      <c r="F25" s="22" t="s">
        <v>237</v>
      </c>
      <c r="G25" s="22" t="s">
        <v>295</v>
      </c>
      <c r="H25" s="148"/>
      <c r="I25" s="148"/>
    </row>
    <row r="26" spans="1:9" x14ac:dyDescent="0.25">
      <c r="A26" s="22" t="s">
        <v>296</v>
      </c>
      <c r="B26" s="22" t="s">
        <v>297</v>
      </c>
      <c r="C26" s="148">
        <v>40</v>
      </c>
      <c r="D26" s="148">
        <v>780</v>
      </c>
      <c r="F26" s="168" t="s">
        <v>241</v>
      </c>
      <c r="G26" s="168" t="s">
        <v>298</v>
      </c>
      <c r="H26" s="148"/>
      <c r="I26" s="148"/>
    </row>
    <row r="27" spans="1:9" x14ac:dyDescent="0.25">
      <c r="A27" s="22" t="s">
        <v>299</v>
      </c>
      <c r="B27" s="22" t="s">
        <v>300</v>
      </c>
      <c r="C27" s="148"/>
      <c r="D27" s="148"/>
      <c r="F27" s="163" t="s">
        <v>249</v>
      </c>
      <c r="G27" s="163" t="s">
        <v>301</v>
      </c>
      <c r="H27" s="167">
        <f>SUM(H23:H26)</f>
        <v>212</v>
      </c>
      <c r="I27" s="167">
        <f>SUM(I23:I26)</f>
        <v>115</v>
      </c>
    </row>
    <row r="28" spans="1:9" x14ac:dyDescent="0.25">
      <c r="A28" s="22" t="s">
        <v>302</v>
      </c>
      <c r="B28" s="22" t="s">
        <v>303</v>
      </c>
      <c r="C28" s="148"/>
      <c r="D28" s="148"/>
      <c r="F28" s="22"/>
      <c r="G28" s="22"/>
      <c r="H28" s="148"/>
      <c r="I28" s="148"/>
    </row>
    <row r="29" spans="1:9" s="1" customFormat="1" ht="18.75" x14ac:dyDescent="0.3">
      <c r="A29" s="163" t="s">
        <v>304</v>
      </c>
      <c r="B29" s="163" t="s">
        <v>305</v>
      </c>
      <c r="C29" s="167">
        <f>SUM(C25:C28)</f>
        <v>743</v>
      </c>
      <c r="D29" s="167">
        <f>SUM(D25:D28)</f>
        <v>780</v>
      </c>
      <c r="F29" s="27" t="s">
        <v>234</v>
      </c>
      <c r="G29" s="27" t="s">
        <v>306</v>
      </c>
      <c r="H29" s="165">
        <f>H14+H21+H27</f>
        <v>249</v>
      </c>
      <c r="I29" s="165">
        <f>I14+I21+I27</f>
        <v>246</v>
      </c>
    </row>
    <row r="30" spans="1:9" s="26" customFormat="1" ht="19.5" thickBot="1" x14ac:dyDescent="0.35">
      <c r="A30" s="170" t="s">
        <v>229</v>
      </c>
      <c r="B30" s="170" t="s">
        <v>307</v>
      </c>
      <c r="C30" s="171">
        <f>C29+C24+C19+C18+C13</f>
        <v>757</v>
      </c>
      <c r="D30" s="171">
        <f>D29+D24+D19+D18+D13</f>
        <v>819</v>
      </c>
      <c r="F30" s="170"/>
      <c r="G30" s="170"/>
      <c r="H30" s="171"/>
      <c r="I30" s="171"/>
    </row>
    <row r="31" spans="1:9" ht="18.75" x14ac:dyDescent="0.3">
      <c r="A31" s="24"/>
      <c r="B31" s="172" t="s">
        <v>308</v>
      </c>
      <c r="C31" s="173">
        <f>C12+C30</f>
        <v>757</v>
      </c>
      <c r="D31" s="173">
        <f>D12+D30</f>
        <v>3092</v>
      </c>
      <c r="E31" s="174"/>
      <c r="F31" s="24"/>
      <c r="G31" s="172" t="s">
        <v>309</v>
      </c>
      <c r="H31" s="173">
        <f>H29+H5+H3</f>
        <v>757</v>
      </c>
      <c r="I31" s="173">
        <f>I29+I5+I3</f>
        <v>3092</v>
      </c>
    </row>
    <row r="33" spans="8:9" x14ac:dyDescent="0.25">
      <c r="H33" s="2"/>
      <c r="I33" s="2"/>
    </row>
  </sheetData>
  <mergeCells count="2">
    <mergeCell ref="D1:F1"/>
    <mergeCell ref="J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J2" sqref="J2:L10"/>
    </sheetView>
  </sheetViews>
  <sheetFormatPr defaultRowHeight="15" x14ac:dyDescent="0.25"/>
  <cols>
    <col min="1" max="1" width="5" customWidth="1"/>
    <col min="2" max="2" width="39.5703125" customWidth="1"/>
    <col min="3" max="4" width="12.42578125" customWidth="1"/>
    <col min="5" max="5" width="2.5703125" customWidth="1"/>
    <col min="6" max="6" width="4.85546875" customWidth="1"/>
    <col min="7" max="7" width="38.28515625" customWidth="1"/>
    <col min="8" max="9" width="12.42578125" customWidth="1"/>
    <col min="257" max="257" width="5" customWidth="1"/>
    <col min="258" max="258" width="39.5703125" customWidth="1"/>
    <col min="259" max="260" width="12.42578125" customWidth="1"/>
    <col min="261" max="261" width="2.5703125" customWidth="1"/>
    <col min="262" max="262" width="4.85546875" customWidth="1"/>
    <col min="263" max="263" width="38.28515625" customWidth="1"/>
    <col min="264" max="265" width="12.42578125" customWidth="1"/>
    <col min="513" max="513" width="5" customWidth="1"/>
    <col min="514" max="514" width="39.5703125" customWidth="1"/>
    <col min="515" max="516" width="12.42578125" customWidth="1"/>
    <col min="517" max="517" width="2.5703125" customWidth="1"/>
    <col min="518" max="518" width="4.85546875" customWidth="1"/>
    <col min="519" max="519" width="38.28515625" customWidth="1"/>
    <col min="520" max="521" width="12.42578125" customWidth="1"/>
    <col min="769" max="769" width="5" customWidth="1"/>
    <col min="770" max="770" width="39.5703125" customWidth="1"/>
    <col min="771" max="772" width="12.42578125" customWidth="1"/>
    <col min="773" max="773" width="2.5703125" customWidth="1"/>
    <col min="774" max="774" width="4.85546875" customWidth="1"/>
    <col min="775" max="775" width="38.28515625" customWidth="1"/>
    <col min="776" max="777" width="12.42578125" customWidth="1"/>
    <col min="1025" max="1025" width="5" customWidth="1"/>
    <col min="1026" max="1026" width="39.5703125" customWidth="1"/>
    <col min="1027" max="1028" width="12.42578125" customWidth="1"/>
    <col min="1029" max="1029" width="2.5703125" customWidth="1"/>
    <col min="1030" max="1030" width="4.85546875" customWidth="1"/>
    <col min="1031" max="1031" width="38.28515625" customWidth="1"/>
    <col min="1032" max="1033" width="12.42578125" customWidth="1"/>
    <col min="1281" max="1281" width="5" customWidth="1"/>
    <col min="1282" max="1282" width="39.5703125" customWidth="1"/>
    <col min="1283" max="1284" width="12.42578125" customWidth="1"/>
    <col min="1285" max="1285" width="2.5703125" customWidth="1"/>
    <col min="1286" max="1286" width="4.85546875" customWidth="1"/>
    <col min="1287" max="1287" width="38.28515625" customWidth="1"/>
    <col min="1288" max="1289" width="12.42578125" customWidth="1"/>
    <col min="1537" max="1537" width="5" customWidth="1"/>
    <col min="1538" max="1538" width="39.5703125" customWidth="1"/>
    <col min="1539" max="1540" width="12.42578125" customWidth="1"/>
    <col min="1541" max="1541" width="2.5703125" customWidth="1"/>
    <col min="1542" max="1542" width="4.85546875" customWidth="1"/>
    <col min="1543" max="1543" width="38.28515625" customWidth="1"/>
    <col min="1544" max="1545" width="12.42578125" customWidth="1"/>
    <col min="1793" max="1793" width="5" customWidth="1"/>
    <col min="1794" max="1794" width="39.5703125" customWidth="1"/>
    <col min="1795" max="1796" width="12.42578125" customWidth="1"/>
    <col min="1797" max="1797" width="2.5703125" customWidth="1"/>
    <col min="1798" max="1798" width="4.85546875" customWidth="1"/>
    <col min="1799" max="1799" width="38.28515625" customWidth="1"/>
    <col min="1800" max="1801" width="12.42578125" customWidth="1"/>
    <col min="2049" max="2049" width="5" customWidth="1"/>
    <col min="2050" max="2050" width="39.5703125" customWidth="1"/>
    <col min="2051" max="2052" width="12.42578125" customWidth="1"/>
    <col min="2053" max="2053" width="2.5703125" customWidth="1"/>
    <col min="2054" max="2054" width="4.85546875" customWidth="1"/>
    <col min="2055" max="2055" width="38.28515625" customWidth="1"/>
    <col min="2056" max="2057" width="12.42578125" customWidth="1"/>
    <col min="2305" max="2305" width="5" customWidth="1"/>
    <col min="2306" max="2306" width="39.5703125" customWidth="1"/>
    <col min="2307" max="2308" width="12.42578125" customWidth="1"/>
    <col min="2309" max="2309" width="2.5703125" customWidth="1"/>
    <col min="2310" max="2310" width="4.85546875" customWidth="1"/>
    <col min="2311" max="2311" width="38.28515625" customWidth="1"/>
    <col min="2312" max="2313" width="12.42578125" customWidth="1"/>
    <col min="2561" max="2561" width="5" customWidth="1"/>
    <col min="2562" max="2562" width="39.5703125" customWidth="1"/>
    <col min="2563" max="2564" width="12.42578125" customWidth="1"/>
    <col min="2565" max="2565" width="2.5703125" customWidth="1"/>
    <col min="2566" max="2566" width="4.85546875" customWidth="1"/>
    <col min="2567" max="2567" width="38.28515625" customWidth="1"/>
    <col min="2568" max="2569" width="12.42578125" customWidth="1"/>
    <col min="2817" max="2817" width="5" customWidth="1"/>
    <col min="2818" max="2818" width="39.5703125" customWidth="1"/>
    <col min="2819" max="2820" width="12.42578125" customWidth="1"/>
    <col min="2821" max="2821" width="2.5703125" customWidth="1"/>
    <col min="2822" max="2822" width="4.85546875" customWidth="1"/>
    <col min="2823" max="2823" width="38.28515625" customWidth="1"/>
    <col min="2824" max="2825" width="12.42578125" customWidth="1"/>
    <col min="3073" max="3073" width="5" customWidth="1"/>
    <col min="3074" max="3074" width="39.5703125" customWidth="1"/>
    <col min="3075" max="3076" width="12.42578125" customWidth="1"/>
    <col min="3077" max="3077" width="2.5703125" customWidth="1"/>
    <col min="3078" max="3078" width="4.85546875" customWidth="1"/>
    <col min="3079" max="3079" width="38.28515625" customWidth="1"/>
    <col min="3080" max="3081" width="12.42578125" customWidth="1"/>
    <col min="3329" max="3329" width="5" customWidth="1"/>
    <col min="3330" max="3330" width="39.5703125" customWidth="1"/>
    <col min="3331" max="3332" width="12.42578125" customWidth="1"/>
    <col min="3333" max="3333" width="2.5703125" customWidth="1"/>
    <col min="3334" max="3334" width="4.85546875" customWidth="1"/>
    <col min="3335" max="3335" width="38.28515625" customWidth="1"/>
    <col min="3336" max="3337" width="12.42578125" customWidth="1"/>
    <col min="3585" max="3585" width="5" customWidth="1"/>
    <col min="3586" max="3586" width="39.5703125" customWidth="1"/>
    <col min="3587" max="3588" width="12.42578125" customWidth="1"/>
    <col min="3589" max="3589" width="2.5703125" customWidth="1"/>
    <col min="3590" max="3590" width="4.85546875" customWidth="1"/>
    <col min="3591" max="3591" width="38.28515625" customWidth="1"/>
    <col min="3592" max="3593" width="12.42578125" customWidth="1"/>
    <col min="3841" max="3841" width="5" customWidth="1"/>
    <col min="3842" max="3842" width="39.5703125" customWidth="1"/>
    <col min="3843" max="3844" width="12.42578125" customWidth="1"/>
    <col min="3845" max="3845" width="2.5703125" customWidth="1"/>
    <col min="3846" max="3846" width="4.85546875" customWidth="1"/>
    <col min="3847" max="3847" width="38.28515625" customWidth="1"/>
    <col min="3848" max="3849" width="12.42578125" customWidth="1"/>
    <col min="4097" max="4097" width="5" customWidth="1"/>
    <col min="4098" max="4098" width="39.5703125" customWidth="1"/>
    <col min="4099" max="4100" width="12.42578125" customWidth="1"/>
    <col min="4101" max="4101" width="2.5703125" customWidth="1"/>
    <col min="4102" max="4102" width="4.85546875" customWidth="1"/>
    <col min="4103" max="4103" width="38.28515625" customWidth="1"/>
    <col min="4104" max="4105" width="12.42578125" customWidth="1"/>
    <col min="4353" max="4353" width="5" customWidth="1"/>
    <col min="4354" max="4354" width="39.5703125" customWidth="1"/>
    <col min="4355" max="4356" width="12.42578125" customWidth="1"/>
    <col min="4357" max="4357" width="2.5703125" customWidth="1"/>
    <col min="4358" max="4358" width="4.85546875" customWidth="1"/>
    <col min="4359" max="4359" width="38.28515625" customWidth="1"/>
    <col min="4360" max="4361" width="12.42578125" customWidth="1"/>
    <col min="4609" max="4609" width="5" customWidth="1"/>
    <col min="4610" max="4610" width="39.5703125" customWidth="1"/>
    <col min="4611" max="4612" width="12.42578125" customWidth="1"/>
    <col min="4613" max="4613" width="2.5703125" customWidth="1"/>
    <col min="4614" max="4614" width="4.85546875" customWidth="1"/>
    <col min="4615" max="4615" width="38.28515625" customWidth="1"/>
    <col min="4616" max="4617" width="12.42578125" customWidth="1"/>
    <col min="4865" max="4865" width="5" customWidth="1"/>
    <col min="4866" max="4866" width="39.5703125" customWidth="1"/>
    <col min="4867" max="4868" width="12.42578125" customWidth="1"/>
    <col min="4869" max="4869" width="2.5703125" customWidth="1"/>
    <col min="4870" max="4870" width="4.85546875" customWidth="1"/>
    <col min="4871" max="4871" width="38.28515625" customWidth="1"/>
    <col min="4872" max="4873" width="12.42578125" customWidth="1"/>
    <col min="5121" max="5121" width="5" customWidth="1"/>
    <col min="5122" max="5122" width="39.5703125" customWidth="1"/>
    <col min="5123" max="5124" width="12.42578125" customWidth="1"/>
    <col min="5125" max="5125" width="2.5703125" customWidth="1"/>
    <col min="5126" max="5126" width="4.85546875" customWidth="1"/>
    <col min="5127" max="5127" width="38.28515625" customWidth="1"/>
    <col min="5128" max="5129" width="12.42578125" customWidth="1"/>
    <col min="5377" max="5377" width="5" customWidth="1"/>
    <col min="5378" max="5378" width="39.5703125" customWidth="1"/>
    <col min="5379" max="5380" width="12.42578125" customWidth="1"/>
    <col min="5381" max="5381" width="2.5703125" customWidth="1"/>
    <col min="5382" max="5382" width="4.85546875" customWidth="1"/>
    <col min="5383" max="5383" width="38.28515625" customWidth="1"/>
    <col min="5384" max="5385" width="12.42578125" customWidth="1"/>
    <col min="5633" max="5633" width="5" customWidth="1"/>
    <col min="5634" max="5634" width="39.5703125" customWidth="1"/>
    <col min="5635" max="5636" width="12.42578125" customWidth="1"/>
    <col min="5637" max="5637" width="2.5703125" customWidth="1"/>
    <col min="5638" max="5638" width="4.85546875" customWidth="1"/>
    <col min="5639" max="5639" width="38.28515625" customWidth="1"/>
    <col min="5640" max="5641" width="12.42578125" customWidth="1"/>
    <col min="5889" max="5889" width="5" customWidth="1"/>
    <col min="5890" max="5890" width="39.5703125" customWidth="1"/>
    <col min="5891" max="5892" width="12.42578125" customWidth="1"/>
    <col min="5893" max="5893" width="2.5703125" customWidth="1"/>
    <col min="5894" max="5894" width="4.85546875" customWidth="1"/>
    <col min="5895" max="5895" width="38.28515625" customWidth="1"/>
    <col min="5896" max="5897" width="12.42578125" customWidth="1"/>
    <col min="6145" max="6145" width="5" customWidth="1"/>
    <col min="6146" max="6146" width="39.5703125" customWidth="1"/>
    <col min="6147" max="6148" width="12.42578125" customWidth="1"/>
    <col min="6149" max="6149" width="2.5703125" customWidth="1"/>
    <col min="6150" max="6150" width="4.85546875" customWidth="1"/>
    <col min="6151" max="6151" width="38.28515625" customWidth="1"/>
    <col min="6152" max="6153" width="12.42578125" customWidth="1"/>
    <col min="6401" max="6401" width="5" customWidth="1"/>
    <col min="6402" max="6402" width="39.5703125" customWidth="1"/>
    <col min="6403" max="6404" width="12.42578125" customWidth="1"/>
    <col min="6405" max="6405" width="2.5703125" customWidth="1"/>
    <col min="6406" max="6406" width="4.85546875" customWidth="1"/>
    <col min="6407" max="6407" width="38.28515625" customWidth="1"/>
    <col min="6408" max="6409" width="12.42578125" customWidth="1"/>
    <col min="6657" max="6657" width="5" customWidth="1"/>
    <col min="6658" max="6658" width="39.5703125" customWidth="1"/>
    <col min="6659" max="6660" width="12.42578125" customWidth="1"/>
    <col min="6661" max="6661" width="2.5703125" customWidth="1"/>
    <col min="6662" max="6662" width="4.85546875" customWidth="1"/>
    <col min="6663" max="6663" width="38.28515625" customWidth="1"/>
    <col min="6664" max="6665" width="12.42578125" customWidth="1"/>
    <col min="6913" max="6913" width="5" customWidth="1"/>
    <col min="6914" max="6914" width="39.5703125" customWidth="1"/>
    <col min="6915" max="6916" width="12.42578125" customWidth="1"/>
    <col min="6917" max="6917" width="2.5703125" customWidth="1"/>
    <col min="6918" max="6918" width="4.85546875" customWidth="1"/>
    <col min="6919" max="6919" width="38.28515625" customWidth="1"/>
    <col min="6920" max="6921" width="12.42578125" customWidth="1"/>
    <col min="7169" max="7169" width="5" customWidth="1"/>
    <col min="7170" max="7170" width="39.5703125" customWidth="1"/>
    <col min="7171" max="7172" width="12.42578125" customWidth="1"/>
    <col min="7173" max="7173" width="2.5703125" customWidth="1"/>
    <col min="7174" max="7174" width="4.85546875" customWidth="1"/>
    <col min="7175" max="7175" width="38.28515625" customWidth="1"/>
    <col min="7176" max="7177" width="12.42578125" customWidth="1"/>
    <col min="7425" max="7425" width="5" customWidth="1"/>
    <col min="7426" max="7426" width="39.5703125" customWidth="1"/>
    <col min="7427" max="7428" width="12.42578125" customWidth="1"/>
    <col min="7429" max="7429" width="2.5703125" customWidth="1"/>
    <col min="7430" max="7430" width="4.85546875" customWidth="1"/>
    <col min="7431" max="7431" width="38.28515625" customWidth="1"/>
    <col min="7432" max="7433" width="12.42578125" customWidth="1"/>
    <col min="7681" max="7681" width="5" customWidth="1"/>
    <col min="7682" max="7682" width="39.5703125" customWidth="1"/>
    <col min="7683" max="7684" width="12.42578125" customWidth="1"/>
    <col min="7685" max="7685" width="2.5703125" customWidth="1"/>
    <col min="7686" max="7686" width="4.85546875" customWidth="1"/>
    <col min="7687" max="7687" width="38.28515625" customWidth="1"/>
    <col min="7688" max="7689" width="12.42578125" customWidth="1"/>
    <col min="7937" max="7937" width="5" customWidth="1"/>
    <col min="7938" max="7938" width="39.5703125" customWidth="1"/>
    <col min="7939" max="7940" width="12.42578125" customWidth="1"/>
    <col min="7941" max="7941" width="2.5703125" customWidth="1"/>
    <col min="7942" max="7942" width="4.85546875" customWidth="1"/>
    <col min="7943" max="7943" width="38.28515625" customWidth="1"/>
    <col min="7944" max="7945" width="12.42578125" customWidth="1"/>
    <col min="8193" max="8193" width="5" customWidth="1"/>
    <col min="8194" max="8194" width="39.5703125" customWidth="1"/>
    <col min="8195" max="8196" width="12.42578125" customWidth="1"/>
    <col min="8197" max="8197" width="2.5703125" customWidth="1"/>
    <col min="8198" max="8198" width="4.85546875" customWidth="1"/>
    <col min="8199" max="8199" width="38.28515625" customWidth="1"/>
    <col min="8200" max="8201" width="12.42578125" customWidth="1"/>
    <col min="8449" max="8449" width="5" customWidth="1"/>
    <col min="8450" max="8450" width="39.5703125" customWidth="1"/>
    <col min="8451" max="8452" width="12.42578125" customWidth="1"/>
    <col min="8453" max="8453" width="2.5703125" customWidth="1"/>
    <col min="8454" max="8454" width="4.85546875" customWidth="1"/>
    <col min="8455" max="8455" width="38.28515625" customWidth="1"/>
    <col min="8456" max="8457" width="12.42578125" customWidth="1"/>
    <col min="8705" max="8705" width="5" customWidth="1"/>
    <col min="8706" max="8706" width="39.5703125" customWidth="1"/>
    <col min="8707" max="8708" width="12.42578125" customWidth="1"/>
    <col min="8709" max="8709" width="2.5703125" customWidth="1"/>
    <col min="8710" max="8710" width="4.85546875" customWidth="1"/>
    <col min="8711" max="8711" width="38.28515625" customWidth="1"/>
    <col min="8712" max="8713" width="12.42578125" customWidth="1"/>
    <col min="8961" max="8961" width="5" customWidth="1"/>
    <col min="8962" max="8962" width="39.5703125" customWidth="1"/>
    <col min="8963" max="8964" width="12.42578125" customWidth="1"/>
    <col min="8965" max="8965" width="2.5703125" customWidth="1"/>
    <col min="8966" max="8966" width="4.85546875" customWidth="1"/>
    <col min="8967" max="8967" width="38.28515625" customWidth="1"/>
    <col min="8968" max="8969" width="12.42578125" customWidth="1"/>
    <col min="9217" max="9217" width="5" customWidth="1"/>
    <col min="9218" max="9218" width="39.5703125" customWidth="1"/>
    <col min="9219" max="9220" width="12.42578125" customWidth="1"/>
    <col min="9221" max="9221" width="2.5703125" customWidth="1"/>
    <col min="9222" max="9222" width="4.85546875" customWidth="1"/>
    <col min="9223" max="9223" width="38.28515625" customWidth="1"/>
    <col min="9224" max="9225" width="12.42578125" customWidth="1"/>
    <col min="9473" max="9473" width="5" customWidth="1"/>
    <col min="9474" max="9474" width="39.5703125" customWidth="1"/>
    <col min="9475" max="9476" width="12.42578125" customWidth="1"/>
    <col min="9477" max="9477" width="2.5703125" customWidth="1"/>
    <col min="9478" max="9478" width="4.85546875" customWidth="1"/>
    <col min="9479" max="9479" width="38.28515625" customWidth="1"/>
    <col min="9480" max="9481" width="12.42578125" customWidth="1"/>
    <col min="9729" max="9729" width="5" customWidth="1"/>
    <col min="9730" max="9730" width="39.5703125" customWidth="1"/>
    <col min="9731" max="9732" width="12.42578125" customWidth="1"/>
    <col min="9733" max="9733" width="2.5703125" customWidth="1"/>
    <col min="9734" max="9734" width="4.85546875" customWidth="1"/>
    <col min="9735" max="9735" width="38.28515625" customWidth="1"/>
    <col min="9736" max="9737" width="12.42578125" customWidth="1"/>
    <col min="9985" max="9985" width="5" customWidth="1"/>
    <col min="9986" max="9986" width="39.5703125" customWidth="1"/>
    <col min="9987" max="9988" width="12.42578125" customWidth="1"/>
    <col min="9989" max="9989" width="2.5703125" customWidth="1"/>
    <col min="9990" max="9990" width="4.85546875" customWidth="1"/>
    <col min="9991" max="9991" width="38.28515625" customWidth="1"/>
    <col min="9992" max="9993" width="12.42578125" customWidth="1"/>
    <col min="10241" max="10241" width="5" customWidth="1"/>
    <col min="10242" max="10242" width="39.5703125" customWidth="1"/>
    <col min="10243" max="10244" width="12.42578125" customWidth="1"/>
    <col min="10245" max="10245" width="2.5703125" customWidth="1"/>
    <col min="10246" max="10246" width="4.85546875" customWidth="1"/>
    <col min="10247" max="10247" width="38.28515625" customWidth="1"/>
    <col min="10248" max="10249" width="12.42578125" customWidth="1"/>
    <col min="10497" max="10497" width="5" customWidth="1"/>
    <col min="10498" max="10498" width="39.5703125" customWidth="1"/>
    <col min="10499" max="10500" width="12.42578125" customWidth="1"/>
    <col min="10501" max="10501" width="2.5703125" customWidth="1"/>
    <col min="10502" max="10502" width="4.85546875" customWidth="1"/>
    <col min="10503" max="10503" width="38.28515625" customWidth="1"/>
    <col min="10504" max="10505" width="12.42578125" customWidth="1"/>
    <col min="10753" max="10753" width="5" customWidth="1"/>
    <col min="10754" max="10754" width="39.5703125" customWidth="1"/>
    <col min="10755" max="10756" width="12.42578125" customWidth="1"/>
    <col min="10757" max="10757" width="2.5703125" customWidth="1"/>
    <col min="10758" max="10758" width="4.85546875" customWidth="1"/>
    <col min="10759" max="10759" width="38.28515625" customWidth="1"/>
    <col min="10760" max="10761" width="12.42578125" customWidth="1"/>
    <col min="11009" max="11009" width="5" customWidth="1"/>
    <col min="11010" max="11010" width="39.5703125" customWidth="1"/>
    <col min="11011" max="11012" width="12.42578125" customWidth="1"/>
    <col min="11013" max="11013" width="2.5703125" customWidth="1"/>
    <col min="11014" max="11014" width="4.85546875" customWidth="1"/>
    <col min="11015" max="11015" width="38.28515625" customWidth="1"/>
    <col min="11016" max="11017" width="12.42578125" customWidth="1"/>
    <col min="11265" max="11265" width="5" customWidth="1"/>
    <col min="11266" max="11266" width="39.5703125" customWidth="1"/>
    <col min="11267" max="11268" width="12.42578125" customWidth="1"/>
    <col min="11269" max="11269" width="2.5703125" customWidth="1"/>
    <col min="11270" max="11270" width="4.85546875" customWidth="1"/>
    <col min="11271" max="11271" width="38.28515625" customWidth="1"/>
    <col min="11272" max="11273" width="12.42578125" customWidth="1"/>
    <col min="11521" max="11521" width="5" customWidth="1"/>
    <col min="11522" max="11522" width="39.5703125" customWidth="1"/>
    <col min="11523" max="11524" width="12.42578125" customWidth="1"/>
    <col min="11525" max="11525" width="2.5703125" customWidth="1"/>
    <col min="11526" max="11526" width="4.85546875" customWidth="1"/>
    <col min="11527" max="11527" width="38.28515625" customWidth="1"/>
    <col min="11528" max="11529" width="12.42578125" customWidth="1"/>
    <col min="11777" max="11777" width="5" customWidth="1"/>
    <col min="11778" max="11778" width="39.5703125" customWidth="1"/>
    <col min="11779" max="11780" width="12.42578125" customWidth="1"/>
    <col min="11781" max="11781" width="2.5703125" customWidth="1"/>
    <col min="11782" max="11782" width="4.85546875" customWidth="1"/>
    <col min="11783" max="11783" width="38.28515625" customWidth="1"/>
    <col min="11784" max="11785" width="12.42578125" customWidth="1"/>
    <col min="12033" max="12033" width="5" customWidth="1"/>
    <col min="12034" max="12034" width="39.5703125" customWidth="1"/>
    <col min="12035" max="12036" width="12.42578125" customWidth="1"/>
    <col min="12037" max="12037" width="2.5703125" customWidth="1"/>
    <col min="12038" max="12038" width="4.85546875" customWidth="1"/>
    <col min="12039" max="12039" width="38.28515625" customWidth="1"/>
    <col min="12040" max="12041" width="12.42578125" customWidth="1"/>
    <col min="12289" max="12289" width="5" customWidth="1"/>
    <col min="12290" max="12290" width="39.5703125" customWidth="1"/>
    <col min="12291" max="12292" width="12.42578125" customWidth="1"/>
    <col min="12293" max="12293" width="2.5703125" customWidth="1"/>
    <col min="12294" max="12294" width="4.85546875" customWidth="1"/>
    <col min="12295" max="12295" width="38.28515625" customWidth="1"/>
    <col min="12296" max="12297" width="12.42578125" customWidth="1"/>
    <col min="12545" max="12545" width="5" customWidth="1"/>
    <col min="12546" max="12546" width="39.5703125" customWidth="1"/>
    <col min="12547" max="12548" width="12.42578125" customWidth="1"/>
    <col min="12549" max="12549" width="2.5703125" customWidth="1"/>
    <col min="12550" max="12550" width="4.85546875" customWidth="1"/>
    <col min="12551" max="12551" width="38.28515625" customWidth="1"/>
    <col min="12552" max="12553" width="12.42578125" customWidth="1"/>
    <col min="12801" max="12801" width="5" customWidth="1"/>
    <col min="12802" max="12802" width="39.5703125" customWidth="1"/>
    <col min="12803" max="12804" width="12.42578125" customWidth="1"/>
    <col min="12805" max="12805" width="2.5703125" customWidth="1"/>
    <col min="12806" max="12806" width="4.85546875" customWidth="1"/>
    <col min="12807" max="12807" width="38.28515625" customWidth="1"/>
    <col min="12808" max="12809" width="12.42578125" customWidth="1"/>
    <col min="13057" max="13057" width="5" customWidth="1"/>
    <col min="13058" max="13058" width="39.5703125" customWidth="1"/>
    <col min="13059" max="13060" width="12.42578125" customWidth="1"/>
    <col min="13061" max="13061" width="2.5703125" customWidth="1"/>
    <col min="13062" max="13062" width="4.85546875" customWidth="1"/>
    <col min="13063" max="13063" width="38.28515625" customWidth="1"/>
    <col min="13064" max="13065" width="12.42578125" customWidth="1"/>
    <col min="13313" max="13313" width="5" customWidth="1"/>
    <col min="13314" max="13314" width="39.5703125" customWidth="1"/>
    <col min="13315" max="13316" width="12.42578125" customWidth="1"/>
    <col min="13317" max="13317" width="2.5703125" customWidth="1"/>
    <col min="13318" max="13318" width="4.85546875" customWidth="1"/>
    <col min="13319" max="13319" width="38.28515625" customWidth="1"/>
    <col min="13320" max="13321" width="12.42578125" customWidth="1"/>
    <col min="13569" max="13569" width="5" customWidth="1"/>
    <col min="13570" max="13570" width="39.5703125" customWidth="1"/>
    <col min="13571" max="13572" width="12.42578125" customWidth="1"/>
    <col min="13573" max="13573" width="2.5703125" customWidth="1"/>
    <col min="13574" max="13574" width="4.85546875" customWidth="1"/>
    <col min="13575" max="13575" width="38.28515625" customWidth="1"/>
    <col min="13576" max="13577" width="12.42578125" customWidth="1"/>
    <col min="13825" max="13825" width="5" customWidth="1"/>
    <col min="13826" max="13826" width="39.5703125" customWidth="1"/>
    <col min="13827" max="13828" width="12.42578125" customWidth="1"/>
    <col min="13829" max="13829" width="2.5703125" customWidth="1"/>
    <col min="13830" max="13830" width="4.85546875" customWidth="1"/>
    <col min="13831" max="13831" width="38.28515625" customWidth="1"/>
    <col min="13832" max="13833" width="12.42578125" customWidth="1"/>
    <col min="14081" max="14081" width="5" customWidth="1"/>
    <col min="14082" max="14082" width="39.5703125" customWidth="1"/>
    <col min="14083" max="14084" width="12.42578125" customWidth="1"/>
    <col min="14085" max="14085" width="2.5703125" customWidth="1"/>
    <col min="14086" max="14086" width="4.85546875" customWidth="1"/>
    <col min="14087" max="14087" width="38.28515625" customWidth="1"/>
    <col min="14088" max="14089" width="12.42578125" customWidth="1"/>
    <col min="14337" max="14337" width="5" customWidth="1"/>
    <col min="14338" max="14338" width="39.5703125" customWidth="1"/>
    <col min="14339" max="14340" width="12.42578125" customWidth="1"/>
    <col min="14341" max="14341" width="2.5703125" customWidth="1"/>
    <col min="14342" max="14342" width="4.85546875" customWidth="1"/>
    <col min="14343" max="14343" width="38.28515625" customWidth="1"/>
    <col min="14344" max="14345" width="12.42578125" customWidth="1"/>
    <col min="14593" max="14593" width="5" customWidth="1"/>
    <col min="14594" max="14594" width="39.5703125" customWidth="1"/>
    <col min="14595" max="14596" width="12.42578125" customWidth="1"/>
    <col min="14597" max="14597" width="2.5703125" customWidth="1"/>
    <col min="14598" max="14598" width="4.85546875" customWidth="1"/>
    <col min="14599" max="14599" width="38.28515625" customWidth="1"/>
    <col min="14600" max="14601" width="12.42578125" customWidth="1"/>
    <col min="14849" max="14849" width="5" customWidth="1"/>
    <col min="14850" max="14850" width="39.5703125" customWidth="1"/>
    <col min="14851" max="14852" width="12.42578125" customWidth="1"/>
    <col min="14853" max="14853" width="2.5703125" customWidth="1"/>
    <col min="14854" max="14854" width="4.85546875" customWidth="1"/>
    <col min="14855" max="14855" width="38.28515625" customWidth="1"/>
    <col min="14856" max="14857" width="12.42578125" customWidth="1"/>
    <col min="15105" max="15105" width="5" customWidth="1"/>
    <col min="15106" max="15106" width="39.5703125" customWidth="1"/>
    <col min="15107" max="15108" width="12.42578125" customWidth="1"/>
    <col min="15109" max="15109" width="2.5703125" customWidth="1"/>
    <col min="15110" max="15110" width="4.85546875" customWidth="1"/>
    <col min="15111" max="15111" width="38.28515625" customWidth="1"/>
    <col min="15112" max="15113" width="12.42578125" customWidth="1"/>
    <col min="15361" max="15361" width="5" customWidth="1"/>
    <col min="15362" max="15362" width="39.5703125" customWidth="1"/>
    <col min="15363" max="15364" width="12.42578125" customWidth="1"/>
    <col min="15365" max="15365" width="2.5703125" customWidth="1"/>
    <col min="15366" max="15366" width="4.85546875" customWidth="1"/>
    <col min="15367" max="15367" width="38.28515625" customWidth="1"/>
    <col min="15368" max="15369" width="12.42578125" customWidth="1"/>
    <col min="15617" max="15617" width="5" customWidth="1"/>
    <col min="15618" max="15618" width="39.5703125" customWidth="1"/>
    <col min="15619" max="15620" width="12.42578125" customWidth="1"/>
    <col min="15621" max="15621" width="2.5703125" customWidth="1"/>
    <col min="15622" max="15622" width="4.85546875" customWidth="1"/>
    <col min="15623" max="15623" width="38.28515625" customWidth="1"/>
    <col min="15624" max="15625" width="12.42578125" customWidth="1"/>
    <col min="15873" max="15873" width="5" customWidth="1"/>
    <col min="15874" max="15874" width="39.5703125" customWidth="1"/>
    <col min="15875" max="15876" width="12.42578125" customWidth="1"/>
    <col min="15877" max="15877" width="2.5703125" customWidth="1"/>
    <col min="15878" max="15878" width="4.85546875" customWidth="1"/>
    <col min="15879" max="15879" width="38.28515625" customWidth="1"/>
    <col min="15880" max="15881" width="12.42578125" customWidth="1"/>
    <col min="16129" max="16129" width="5" customWidth="1"/>
    <col min="16130" max="16130" width="39.5703125" customWidth="1"/>
    <col min="16131" max="16132" width="12.42578125" customWidth="1"/>
    <col min="16133" max="16133" width="2.5703125" customWidth="1"/>
    <col min="16134" max="16134" width="4.85546875" customWidth="1"/>
    <col min="16135" max="16135" width="38.28515625" customWidth="1"/>
    <col min="16136" max="16137" width="12.42578125" customWidth="1"/>
  </cols>
  <sheetData>
    <row r="1" spans="1:12" s="20" customFormat="1" ht="39" customHeight="1" x14ac:dyDescent="0.25">
      <c r="A1" s="160" t="s">
        <v>311</v>
      </c>
      <c r="D1" s="236" t="s">
        <v>221</v>
      </c>
      <c r="E1" s="236"/>
      <c r="F1" s="236"/>
      <c r="I1" s="161" t="s">
        <v>11</v>
      </c>
    </row>
    <row r="2" spans="1:12" s="162" customFormat="1" x14ac:dyDescent="0.25">
      <c r="C2" s="162">
        <v>2012</v>
      </c>
      <c r="D2" s="162">
        <v>2013</v>
      </c>
      <c r="H2" s="162">
        <v>2012</v>
      </c>
      <c r="I2" s="162">
        <v>2013</v>
      </c>
      <c r="J2" s="237"/>
      <c r="K2" s="237"/>
      <c r="L2" s="237"/>
    </row>
    <row r="3" spans="1:12" s="1" customFormat="1" ht="18.75" x14ac:dyDescent="0.3">
      <c r="A3" s="163" t="s">
        <v>222</v>
      </c>
      <c r="B3" s="163" t="s">
        <v>223</v>
      </c>
      <c r="C3" s="164">
        <v>0</v>
      </c>
      <c r="D3" s="164">
        <v>0</v>
      </c>
      <c r="F3" s="27" t="s">
        <v>224</v>
      </c>
      <c r="G3" s="27" t="s">
        <v>225</v>
      </c>
      <c r="H3" s="165">
        <v>19465</v>
      </c>
      <c r="I3" s="165">
        <v>19405</v>
      </c>
      <c r="K3" s="54"/>
    </row>
    <row r="4" spans="1:12" s="1" customFormat="1" x14ac:dyDescent="0.25">
      <c r="A4" s="163" t="s">
        <v>227</v>
      </c>
      <c r="B4" s="163" t="s">
        <v>228</v>
      </c>
      <c r="C4" s="166">
        <v>19956</v>
      </c>
      <c r="D4" s="166">
        <v>19364</v>
      </c>
      <c r="F4" s="163"/>
      <c r="G4" s="163"/>
      <c r="H4" s="164"/>
      <c r="I4" s="164"/>
      <c r="K4" s="54"/>
    </row>
    <row r="5" spans="1:12" ht="18.75" x14ac:dyDescent="0.3">
      <c r="A5" s="22" t="s">
        <v>230</v>
      </c>
      <c r="B5" s="22" t="s">
        <v>231</v>
      </c>
      <c r="C5" s="148"/>
      <c r="D5" s="148"/>
      <c r="F5" s="27" t="s">
        <v>232</v>
      </c>
      <c r="G5" s="27" t="s">
        <v>233</v>
      </c>
      <c r="H5" s="165">
        <v>1213</v>
      </c>
      <c r="I5" s="165">
        <v>1934</v>
      </c>
      <c r="K5" s="2"/>
    </row>
    <row r="6" spans="1:12" x14ac:dyDescent="0.25">
      <c r="A6" s="22" t="s">
        <v>235</v>
      </c>
      <c r="B6" s="22" t="s">
        <v>236</v>
      </c>
      <c r="C6" s="148"/>
      <c r="D6" s="148"/>
      <c r="F6" s="22"/>
      <c r="G6" s="22"/>
      <c r="H6" s="148"/>
      <c r="I6" s="148"/>
      <c r="K6" s="141"/>
    </row>
    <row r="7" spans="1:12" x14ac:dyDescent="0.25">
      <c r="A7" s="22" t="s">
        <v>237</v>
      </c>
      <c r="B7" s="22" t="s">
        <v>238</v>
      </c>
      <c r="C7" s="148"/>
      <c r="D7" s="148"/>
      <c r="F7" s="22" t="s">
        <v>239</v>
      </c>
      <c r="G7" s="22" t="s">
        <v>240</v>
      </c>
      <c r="H7" s="148"/>
      <c r="I7" s="148"/>
      <c r="K7" s="2"/>
    </row>
    <row r="8" spans="1:12" x14ac:dyDescent="0.25">
      <c r="A8" s="22" t="s">
        <v>241</v>
      </c>
      <c r="B8" s="22" t="s">
        <v>242</v>
      </c>
      <c r="C8" s="148"/>
      <c r="D8" s="148"/>
      <c r="F8" s="22" t="s">
        <v>243</v>
      </c>
      <c r="G8" s="22" t="s">
        <v>244</v>
      </c>
      <c r="H8" s="148"/>
      <c r="I8" s="148"/>
    </row>
    <row r="9" spans="1:12" x14ac:dyDescent="0.25">
      <c r="A9" s="22" t="s">
        <v>245</v>
      </c>
      <c r="B9" s="22" t="s">
        <v>246</v>
      </c>
      <c r="C9" s="148"/>
      <c r="D9" s="148"/>
      <c r="F9" s="22" t="s">
        <v>247</v>
      </c>
      <c r="G9" s="22" t="s">
        <v>248</v>
      </c>
      <c r="H9" s="148"/>
      <c r="I9" s="148"/>
    </row>
    <row r="10" spans="1:12" s="1" customFormat="1" ht="18.75" x14ac:dyDescent="0.3">
      <c r="A10" s="163" t="s">
        <v>249</v>
      </c>
      <c r="B10" s="163" t="s">
        <v>250</v>
      </c>
      <c r="C10" s="167"/>
      <c r="D10" s="167"/>
      <c r="F10" s="168" t="s">
        <v>251</v>
      </c>
      <c r="G10" s="168" t="s">
        <v>252</v>
      </c>
      <c r="H10" s="164"/>
      <c r="I10" s="164"/>
      <c r="J10" s="26"/>
      <c r="K10" s="2"/>
    </row>
    <row r="11" spans="1:12" s="1" customFormat="1" x14ac:dyDescent="0.25">
      <c r="A11" s="163" t="s">
        <v>253</v>
      </c>
      <c r="B11" s="163" t="s">
        <v>254</v>
      </c>
      <c r="C11" s="164"/>
      <c r="D11" s="164"/>
      <c r="F11" s="168" t="s">
        <v>255</v>
      </c>
      <c r="G11" s="168" t="s">
        <v>256</v>
      </c>
      <c r="H11" s="164"/>
      <c r="I11" s="164"/>
    </row>
    <row r="12" spans="1:12" s="26" customFormat="1" ht="18.75" x14ac:dyDescent="0.3">
      <c r="A12" s="27" t="s">
        <v>226</v>
      </c>
      <c r="B12" s="27" t="s">
        <v>257</v>
      </c>
      <c r="C12" s="165">
        <f>C3+C4+C10+C11</f>
        <v>19956</v>
      </c>
      <c r="D12" s="165">
        <f>D3+D4+D10+D11</f>
        <v>19364</v>
      </c>
      <c r="F12" s="168" t="s">
        <v>258</v>
      </c>
      <c r="G12" s="168" t="s">
        <v>259</v>
      </c>
      <c r="H12" s="29"/>
      <c r="I12" s="29"/>
    </row>
    <row r="13" spans="1:12" s="1" customFormat="1" x14ac:dyDescent="0.25">
      <c r="A13" s="163" t="s">
        <v>222</v>
      </c>
      <c r="B13" s="163" t="s">
        <v>260</v>
      </c>
      <c r="C13" s="164">
        <v>148</v>
      </c>
      <c r="D13" s="164">
        <v>136</v>
      </c>
      <c r="F13" s="168" t="s">
        <v>261</v>
      </c>
      <c r="G13" s="168" t="s">
        <v>262</v>
      </c>
      <c r="H13" s="164"/>
      <c r="I13" s="164"/>
    </row>
    <row r="14" spans="1:12" x14ac:dyDescent="0.25">
      <c r="A14" s="22" t="s">
        <v>263</v>
      </c>
      <c r="B14" s="22" t="s">
        <v>264</v>
      </c>
      <c r="C14" s="148"/>
      <c r="D14" s="148"/>
      <c r="F14" s="163" t="s">
        <v>222</v>
      </c>
      <c r="G14" s="163" t="s">
        <v>265</v>
      </c>
      <c r="H14" s="164">
        <f>SUM(H7:H13)</f>
        <v>0</v>
      </c>
      <c r="I14" s="164">
        <f>SUM(I7:I13)</f>
        <v>0</v>
      </c>
    </row>
    <row r="15" spans="1:12" x14ac:dyDescent="0.25">
      <c r="A15" s="22" t="s">
        <v>266</v>
      </c>
      <c r="B15" s="22" t="s">
        <v>267</v>
      </c>
      <c r="C15" s="148"/>
      <c r="D15" s="148"/>
      <c r="F15" s="22"/>
      <c r="G15" s="22"/>
      <c r="H15" s="148"/>
      <c r="I15" s="148"/>
    </row>
    <row r="16" spans="1:12" x14ac:dyDescent="0.25">
      <c r="A16" s="22" t="s">
        <v>268</v>
      </c>
      <c r="B16" s="22" t="s">
        <v>269</v>
      </c>
      <c r="C16" s="148"/>
      <c r="D16" s="148"/>
      <c r="F16" s="22" t="s">
        <v>263</v>
      </c>
      <c r="G16" s="22" t="s">
        <v>270</v>
      </c>
      <c r="H16" s="148"/>
      <c r="I16" s="148"/>
    </row>
    <row r="17" spans="1:9" x14ac:dyDescent="0.25">
      <c r="A17" s="22" t="s">
        <v>271</v>
      </c>
      <c r="B17" s="22" t="s">
        <v>272</v>
      </c>
      <c r="C17" s="148"/>
      <c r="D17" s="148"/>
      <c r="F17" s="22" t="s">
        <v>266</v>
      </c>
      <c r="G17" s="168" t="s">
        <v>273</v>
      </c>
      <c r="H17" s="148"/>
      <c r="I17" s="148"/>
    </row>
    <row r="18" spans="1:9" s="1" customFormat="1" x14ac:dyDescent="0.25">
      <c r="A18" s="163" t="s">
        <v>274</v>
      </c>
      <c r="B18" s="163" t="s">
        <v>275</v>
      </c>
      <c r="C18" s="167">
        <f>SUM(C14:C17)</f>
        <v>0</v>
      </c>
      <c r="D18" s="167">
        <f>SUM(D14:D17)</f>
        <v>0</v>
      </c>
      <c r="F18" s="168" t="s">
        <v>268</v>
      </c>
      <c r="G18" s="168" t="s">
        <v>276</v>
      </c>
      <c r="H18" s="164"/>
      <c r="I18" s="164"/>
    </row>
    <row r="19" spans="1:9" s="1" customFormat="1" x14ac:dyDescent="0.25">
      <c r="A19" s="163" t="s">
        <v>249</v>
      </c>
      <c r="B19" s="163" t="s">
        <v>277</v>
      </c>
      <c r="C19" s="164"/>
      <c r="D19" s="164"/>
      <c r="F19" s="168" t="s">
        <v>271</v>
      </c>
      <c r="G19" s="168" t="s">
        <v>278</v>
      </c>
      <c r="H19" s="169">
        <v>191</v>
      </c>
      <c r="I19" s="169">
        <v>95</v>
      </c>
    </row>
    <row r="20" spans="1:9" x14ac:dyDescent="0.25">
      <c r="A20" s="22" t="s">
        <v>279</v>
      </c>
      <c r="B20" s="22" t="s">
        <v>280</v>
      </c>
      <c r="C20" s="148">
        <v>226</v>
      </c>
      <c r="D20" s="148">
        <v>762</v>
      </c>
      <c r="F20" s="168" t="s">
        <v>281</v>
      </c>
      <c r="G20" s="168" t="s">
        <v>282</v>
      </c>
      <c r="H20" s="148">
        <v>448</v>
      </c>
      <c r="I20" s="148"/>
    </row>
    <row r="21" spans="1:9" x14ac:dyDescent="0.25">
      <c r="A21" s="22" t="s">
        <v>283</v>
      </c>
      <c r="B21" s="22" t="s">
        <v>284</v>
      </c>
      <c r="C21" s="148">
        <v>389</v>
      </c>
      <c r="D21" s="148">
        <v>200</v>
      </c>
      <c r="F21" s="163" t="s">
        <v>227</v>
      </c>
      <c r="G21" s="163" t="s">
        <v>285</v>
      </c>
      <c r="H21" s="167">
        <f>SUM(H16:H20)</f>
        <v>639</v>
      </c>
      <c r="I21" s="167">
        <f>SUM(I16:I20)</f>
        <v>95</v>
      </c>
    </row>
    <row r="22" spans="1:9" x14ac:dyDescent="0.25">
      <c r="A22" s="22" t="s">
        <v>286</v>
      </c>
      <c r="B22" s="22" t="s">
        <v>287</v>
      </c>
      <c r="C22" s="148"/>
      <c r="D22" s="148"/>
      <c r="F22" s="22"/>
      <c r="G22" s="22"/>
      <c r="H22" s="148"/>
      <c r="I22" s="148"/>
    </row>
    <row r="23" spans="1:9" x14ac:dyDescent="0.25">
      <c r="A23" s="22" t="s">
        <v>288</v>
      </c>
      <c r="B23" s="22" t="s">
        <v>289</v>
      </c>
      <c r="C23" s="148"/>
      <c r="D23" s="148"/>
      <c r="F23" s="22" t="s">
        <v>230</v>
      </c>
      <c r="G23" s="22" t="s">
        <v>290</v>
      </c>
      <c r="H23" s="148"/>
      <c r="I23" s="148"/>
    </row>
    <row r="24" spans="1:9" s="1" customFormat="1" x14ac:dyDescent="0.25">
      <c r="A24" s="163" t="s">
        <v>253</v>
      </c>
      <c r="B24" s="163" t="s">
        <v>291</v>
      </c>
      <c r="C24" s="167">
        <f>SUM(C20:C23)</f>
        <v>615</v>
      </c>
      <c r="D24" s="167">
        <f>SUM(D20:D23)</f>
        <v>962</v>
      </c>
      <c r="F24" s="22" t="s">
        <v>235</v>
      </c>
      <c r="G24" s="22" t="s">
        <v>292</v>
      </c>
      <c r="H24" s="164"/>
      <c r="I24" s="164"/>
    </row>
    <row r="25" spans="1:9" x14ac:dyDescent="0.25">
      <c r="A25" s="22" t="s">
        <v>293</v>
      </c>
      <c r="B25" s="22" t="s">
        <v>294</v>
      </c>
      <c r="C25" s="148">
        <v>92</v>
      </c>
      <c r="D25" s="148"/>
      <c r="F25" s="22" t="s">
        <v>237</v>
      </c>
      <c r="G25" s="22" t="s">
        <v>295</v>
      </c>
      <c r="H25" s="148"/>
      <c r="I25" s="148"/>
    </row>
    <row r="26" spans="1:9" x14ac:dyDescent="0.25">
      <c r="A26" s="22" t="s">
        <v>296</v>
      </c>
      <c r="B26" s="22" t="s">
        <v>297</v>
      </c>
      <c r="C26" s="148">
        <v>506</v>
      </c>
      <c r="D26" s="148">
        <v>972</v>
      </c>
      <c r="F26" s="168" t="s">
        <v>241</v>
      </c>
      <c r="G26" s="168" t="s">
        <v>298</v>
      </c>
      <c r="H26" s="148"/>
      <c r="I26" s="148"/>
    </row>
    <row r="27" spans="1:9" x14ac:dyDescent="0.25">
      <c r="A27" s="22" t="s">
        <v>299</v>
      </c>
      <c r="B27" s="22" t="s">
        <v>300</v>
      </c>
      <c r="C27" s="148"/>
      <c r="D27" s="148"/>
      <c r="F27" s="163" t="s">
        <v>249</v>
      </c>
      <c r="G27" s="163" t="s">
        <v>301</v>
      </c>
      <c r="H27" s="167">
        <f>SUM(H23:H26)</f>
        <v>0</v>
      </c>
      <c r="I27" s="167">
        <f>SUM(I23:I26)</f>
        <v>0</v>
      </c>
    </row>
    <row r="28" spans="1:9" x14ac:dyDescent="0.25">
      <c r="A28" s="22" t="s">
        <v>302</v>
      </c>
      <c r="B28" s="22" t="s">
        <v>303</v>
      </c>
      <c r="C28" s="148"/>
      <c r="D28" s="148"/>
      <c r="F28" s="22"/>
      <c r="G28" s="22"/>
      <c r="H28" s="148"/>
      <c r="I28" s="148"/>
    </row>
    <row r="29" spans="1:9" s="1" customFormat="1" ht="18.75" x14ac:dyDescent="0.3">
      <c r="A29" s="163" t="s">
        <v>304</v>
      </c>
      <c r="B29" s="163" t="s">
        <v>305</v>
      </c>
      <c r="C29" s="167">
        <f>SUM(C25:C28)</f>
        <v>598</v>
      </c>
      <c r="D29" s="167">
        <f>SUM(D25:D28)</f>
        <v>972</v>
      </c>
      <c r="F29" s="27" t="s">
        <v>234</v>
      </c>
      <c r="G29" s="27" t="s">
        <v>306</v>
      </c>
      <c r="H29" s="165">
        <f>H14+H21+H27</f>
        <v>639</v>
      </c>
      <c r="I29" s="165">
        <f>I14+I21+I27</f>
        <v>95</v>
      </c>
    </row>
    <row r="30" spans="1:9" s="26" customFormat="1" ht="19.5" thickBot="1" x14ac:dyDescent="0.35">
      <c r="A30" s="170" t="s">
        <v>229</v>
      </c>
      <c r="B30" s="170" t="s">
        <v>307</v>
      </c>
      <c r="C30" s="171">
        <f>C29+C24+C19+C18+C13</f>
        <v>1361</v>
      </c>
      <c r="D30" s="171">
        <f>D29+D24+D19+D18+D13</f>
        <v>2070</v>
      </c>
      <c r="F30" s="170"/>
      <c r="G30" s="170"/>
      <c r="H30" s="171"/>
      <c r="I30" s="171"/>
    </row>
    <row r="31" spans="1:9" ht="18.75" x14ac:dyDescent="0.3">
      <c r="A31" s="24"/>
      <c r="B31" s="172" t="s">
        <v>308</v>
      </c>
      <c r="C31" s="173">
        <f>C12+C30</f>
        <v>21317</v>
      </c>
      <c r="D31" s="173">
        <f>D12+D30</f>
        <v>21434</v>
      </c>
      <c r="E31" s="174"/>
      <c r="F31" s="24"/>
      <c r="G31" s="172" t="s">
        <v>309</v>
      </c>
      <c r="H31" s="173">
        <f>H29+H5+H3</f>
        <v>21317</v>
      </c>
      <c r="I31" s="173">
        <f>I29+I5+I3</f>
        <v>21434</v>
      </c>
    </row>
    <row r="33" spans="8:9" x14ac:dyDescent="0.25">
      <c r="H33" s="2"/>
      <c r="I33" s="2"/>
    </row>
  </sheetData>
  <mergeCells count="2">
    <mergeCell ref="D1:F1"/>
    <mergeCell ref="J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1_sz_melléklet</vt:lpstr>
      <vt:lpstr>2_sz_melléklet</vt:lpstr>
      <vt:lpstr>3_sz_melléklet</vt:lpstr>
      <vt:lpstr>4_sz_melléklet</vt:lpstr>
      <vt:lpstr>5_sz_melléklet</vt:lpstr>
      <vt:lpstr>o_m</vt:lpstr>
      <vt:lpstr>p_m</vt:lpstr>
      <vt:lpstr>n_m</vt:lpstr>
      <vt:lpstr>Munka1</vt:lpstr>
      <vt:lpstr>'2_sz_melléklet'!Nyomtatási_cím</vt:lpstr>
      <vt:lpstr>'4_sz_melléklet'!Nyomtatási_cím</vt:lpstr>
      <vt:lpstr>'1_sz_melléklet'!Nyomtatási_terület</vt:lpstr>
      <vt:lpstr>'2_sz_melléklet'!Nyomtatási_terület</vt:lpstr>
      <vt:lpstr>'3_sz_melléklet'!Nyomtatási_terület</vt:lpstr>
      <vt:lpstr>'4_sz_melléklet'!Nyomtatási_terület</vt:lpstr>
      <vt:lpstr>'5_sz_melléklet'!Nyomtatási_terület</vt:lpstr>
    </vt:vector>
  </TitlesOfParts>
  <Company>WXPEE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Rendszergazda1</dc:creator>
  <cp:lastModifiedBy>rita</cp:lastModifiedBy>
  <cp:lastPrinted>2014-06-10T07:33:28Z</cp:lastPrinted>
  <dcterms:created xsi:type="dcterms:W3CDTF">2013-10-11T07:58:54Z</dcterms:created>
  <dcterms:modified xsi:type="dcterms:W3CDTF">2014-07-17T08:24:59Z</dcterms:modified>
</cp:coreProperties>
</file>